
<file path=[Content_Types].xml><?xml version="1.0" encoding="utf-8"?>
<Types xmlns="http://schemas.openxmlformats.org/package/2006/content-types">
  <Override PartName="/xl/worksheets/sheet35.xml" ContentType="application/vnd.openxmlformats-officedocument.spreadsheetml.worksheet+xml"/>
  <Override PartName="/xl/worksheets/sheet82.xml" ContentType="application/vnd.openxmlformats-officedocument.spreadsheetml.worksheet+xml"/>
  <Override PartName="/xl/charts/chart189.xml" ContentType="application/vnd.openxmlformats-officedocument.drawingml.chart+xml"/>
  <Override PartName="/xl/worksheets/sheet13.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39.xml" ContentType="application/vnd.openxmlformats-officedocument.drawing+xml"/>
  <Override PartName="/xl/drawings/drawing17.xml" ContentType="application/vnd.openxmlformats-officedocument.drawing+xml"/>
  <Override PartName="/xl/charts/chart167.xml" ContentType="application/vnd.openxmlformats-officedocument.drawingml.chart+xml"/>
  <Override PartName="/xl/drawings/drawing64.xml" ContentType="application/vnd.openxmlformats-officedocument.drawing+xml"/>
  <Default Extension="xml" ContentType="application/xml"/>
  <Override PartName="/xl/worksheets/sheet128.xml" ContentType="application/vnd.openxmlformats-officedocument.spreadsheetml.worksheet+xml"/>
  <Override PartName="/xl/drawings/drawing2.xml" ContentType="application/vnd.openxmlformats-officedocument.drawing+xml"/>
  <Override PartName="/xl/charts/chart49.xml" ContentType="application/vnd.openxmlformats-officedocument.drawingml.chart+xml"/>
  <Override PartName="/xl/charts/chart96.xml" ContentType="application/vnd.openxmlformats-officedocument.drawingml.chart+xml"/>
  <Override PartName="/xl/charts/chart145.xml" ContentType="application/vnd.openxmlformats-officedocument.drawingml.chart+xml"/>
  <Override PartName="/xl/drawings/drawing53.xml" ContentType="application/vnd.openxmlformats-officedocument.drawing+xml"/>
  <Override PartName="/xl/charts/chart192.xml" ContentType="application/vnd.openxmlformats-officedocument.drawingml.chart+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charts/chart27.xml" ContentType="application/vnd.openxmlformats-officedocument.drawingml.chart+xml"/>
  <Override PartName="/xl/charts/chart38.xml" ContentType="application/vnd.openxmlformats-officedocument.drawingml.chart+xml"/>
  <Override PartName="/xl/charts/chart74.xml" ContentType="application/vnd.openxmlformats-officedocument.drawingml.chart+xml"/>
  <Override PartName="/xl/charts/chart85.xml" ContentType="application/vnd.openxmlformats-officedocument.drawingml.chart+xml"/>
  <Override PartName="/xl/drawings/drawing42.xml" ContentType="application/vnd.openxmlformats-officedocument.drawing+xml"/>
  <Override PartName="/xl/charts/chart134.xml" ContentType="application/vnd.openxmlformats-officedocument.drawingml.chart+xml"/>
  <Override PartName="/xl/charts/chart181.xml" ContentType="application/vnd.openxmlformats-officedocument.drawingml.chart+xml"/>
  <Override PartName="/xl/worksheets/sheet87.xml" ContentType="application/vnd.openxmlformats-officedocument.spreadsheetml.worksheet+xml"/>
  <Override PartName="/xl/worksheets/sheet106.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charts/chart63.xml" ContentType="application/vnd.openxmlformats-officedocument.drawingml.chart+xml"/>
  <Override PartName="/xl/drawings/drawing31.xml" ContentType="application/vnd.openxmlformats-officedocument.drawing+xml"/>
  <Override PartName="/xl/charts/chart112.xml" ContentType="application/vnd.openxmlformats-officedocument.drawingml.chart+xml"/>
  <Override PartName="/xl/charts/chart123.xml" ContentType="application/vnd.openxmlformats-officedocument.drawingml.chart+xml"/>
  <Override PartName="/xl/charts/chart170.xml" ContentType="application/vnd.openxmlformats-officedocument.drawingml.chart+xml"/>
  <Override PartName="/xl/worksheets/sheet29.xml" ContentType="application/vnd.openxmlformats-officedocument.spreadsheetml.worksheet+xml"/>
  <Override PartName="/xl/worksheets/sheet76.xml" ContentType="application/vnd.openxmlformats-officedocument.spreadsheetml.worksheet+xml"/>
  <Override PartName="/xl/charts/chart52.xml" ContentType="application/vnd.openxmlformats-officedocument.drawingml.chart+xml"/>
  <Override PartName="/xl/charts/chart101.xml" ContentType="application/vnd.openxmlformats-officedocument.drawingml.char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charts/chart9.xml" ContentType="application/vnd.openxmlformats-officedocument.drawingml.chart+xml"/>
  <Override PartName="/xl/charts/chart30.xml" ContentType="application/vnd.openxmlformats-officedocument.drawingml.chart+xml"/>
  <Override PartName="/xl/charts/chart41.xml" ContentType="application/vnd.openxmlformats-officedocument.drawingml.chart+xml"/>
  <Override PartName="/xl/worksheets/sheet43.xml" ContentType="application/vnd.openxmlformats-officedocument.spreadsheetml.worksheet+xml"/>
  <Override PartName="/xl/worksheets/sheet90.xml" ContentType="application/vnd.openxmlformats-officedocument.spreadsheetml.worksheet+xml"/>
  <Override PartName="/xl/worksheets/sheet32.xml" ContentType="application/vnd.openxmlformats-officedocument.spreadsheetml.worksheet+xml"/>
  <Override PartName="/xl/drawings/drawing7.xml" ContentType="application/vnd.openxmlformats-officedocument.drawing+xml"/>
  <Override PartName="/xl/charts/chart139.xml" ContentType="application/vnd.openxmlformats-officedocument.drawingml.chart+xml"/>
  <Override PartName="/xl/drawings/drawing58.xml" ContentType="application/vnd.openxmlformats-officedocument.drawing+xml"/>
  <Override PartName="/xl/charts/chart186.xml" ContentType="application/vnd.openxmlformats-officedocument.drawingml.chart+xml"/>
  <Override PartName="/xl/worksheets/sheet8.xml" ContentType="application/vnd.openxmlformats-officedocument.spreadsheetml.worksheet+xml"/>
  <Override PartName="/xl/worksheets/sheet21.xml" ContentType="application/vnd.openxmlformats-officedocument.spreadsheetml.worksheet+xml"/>
  <Override PartName="/xl/charts/chart79.xml" ContentType="application/vnd.openxmlformats-officedocument.drawingml.chart+xml"/>
  <Override PartName="/xl/drawings/drawing36.xml" ContentType="application/vnd.openxmlformats-officedocument.drawing+xml"/>
  <Override PartName="/xl/charts/chart128.xml" ContentType="application/vnd.openxmlformats-officedocument.drawingml.chart+xml"/>
  <Override PartName="/xl/drawings/drawing47.xml" ContentType="application/vnd.openxmlformats-officedocument.drawing+xml"/>
  <Override PartName="/xl/charts/chart175.xml" ContentType="application/vnd.openxmlformats-officedocument.drawingml.chart+xml"/>
  <Override PartName="/xl/worksheets/sheet10.xml" ContentType="application/vnd.openxmlformats-officedocument.spreadsheetml.worksheet+xml"/>
  <Override PartName="/xl/charts/chart1.xml" ContentType="application/vnd.openxmlformats-officedocument.drawingml.chart+xml"/>
  <Override PartName="/xl/charts/chart57.xml" ContentType="application/vnd.openxmlformats-officedocument.drawingml.chart+xml"/>
  <Override PartName="/xl/charts/chart68.xml" ContentType="application/vnd.openxmlformats-officedocument.drawingml.chart+xml"/>
  <Override PartName="/xl/drawings/drawing25.xml" ContentType="application/vnd.openxmlformats-officedocument.drawing+xml"/>
  <Override PartName="/xl/charts/chart117.xml" ContentType="application/vnd.openxmlformats-officedocument.drawingml.chart+xml"/>
  <Override PartName="/xl/charts/chart164.xml" ContentType="application/vnd.openxmlformats-officedocument.drawingml.chart+xml"/>
  <Override PartName="/docProps/app.xml" ContentType="application/vnd.openxmlformats-officedocument.extended-properties+xml"/>
  <Override PartName="/xl/drawings/drawing14.xml" ContentType="application/vnd.openxmlformats-officedocument.drawing+xml"/>
  <Override PartName="/xl/charts/chart46.xml" ContentType="application/vnd.openxmlformats-officedocument.drawingml.chart+xml"/>
  <Override PartName="/xl/charts/chart93.xml" ContentType="application/vnd.openxmlformats-officedocument.drawingml.chart+xml"/>
  <Override PartName="/xl/charts/chart106.xml" ContentType="application/vnd.openxmlformats-officedocument.drawingml.chart+xml"/>
  <Override PartName="/xl/charts/chart142.xml" ContentType="application/vnd.openxmlformats-officedocument.drawingml.chart+xml"/>
  <Override PartName="/xl/charts/chart153.xml" ContentType="application/vnd.openxmlformats-officedocument.drawingml.chart+xml"/>
  <Override PartName="/xl/drawings/drawing61.xml" ContentType="application/vnd.openxmlformats-officedocument.drawing+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charts/chart35.xml" ContentType="application/vnd.openxmlformats-officedocument.drawingml.chart+xml"/>
  <Override PartName="/xl/charts/chart82.xml" ContentType="application/vnd.openxmlformats-officedocument.drawingml.chart+xml"/>
  <Override PartName="/xl/charts/chart131.xml" ContentType="application/vnd.openxmlformats-officedocument.drawingml.chart+xml"/>
  <Override PartName="/xl/drawings/drawing50.xml" ContentType="application/vnd.openxmlformats-officedocument.drawing+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charts/chart13.xml" ContentType="application/vnd.openxmlformats-officedocument.drawingml.chart+xml"/>
  <Override PartName="/xl/charts/chart24.xml" ContentType="application/vnd.openxmlformats-officedocument.drawingml.chart+xml"/>
  <Override PartName="/xl/charts/chart71.xml" ContentType="application/vnd.openxmlformats-officedocument.drawingml.chart+xml"/>
  <Override PartName="/xl/charts/chart120.xml" ContentType="application/vnd.openxmlformats-officedocument.drawingml.chart+xml"/>
  <Override PartName="/xl/worksheets/sheet26.xml" ContentType="application/vnd.openxmlformats-officedocument.spreadsheetml.worksheet+xml"/>
  <Override PartName="/xl/worksheets/sheet37.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harts/chart60.xml" ContentType="application/vnd.openxmlformats-officedocument.drawingml.chart+xml"/>
  <Override PartName="/xl/worksheets/sheet15.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51.xml" ContentType="application/vnd.openxmlformats-officedocument.spreadsheetml.worksheet+xml"/>
  <Override PartName="/xl/drawings/drawing19.xml" ContentType="application/vnd.openxmlformats-officedocument.drawing+xml"/>
  <Override PartName="/xl/charts/chart158.xml" ContentType="application/vnd.openxmlformats-officedocument.drawingml.chart+xml"/>
  <Override PartName="/xl/charts/chart169.xml" ContentType="application/vnd.openxmlformats-officedocument.drawingml.chart+xml"/>
  <Override PartName="/xl/worksheets/sheet40.xml" ContentType="application/vnd.openxmlformats-officedocument.spreadsheetml.worksheet+xml"/>
  <Override PartName="/xl/drawings/drawing4.xml" ContentType="application/vnd.openxmlformats-officedocument.drawing+xml"/>
  <Override PartName="/xl/charts/chart98.xml" ContentType="application/vnd.openxmlformats-officedocument.drawingml.chart+xml"/>
  <Override PartName="/xl/charts/chart147.xml" ContentType="application/vnd.openxmlformats-officedocument.drawingml.chart+xml"/>
  <Override PartName="/xl/drawings/drawing55.xml" ContentType="application/vnd.openxmlformats-officedocument.drawing+xml"/>
  <Override PartName="/xl/charts/chart194.xml" ContentType="application/vnd.openxmlformats-officedocument.drawingml.chart+xml"/>
  <Override PartName="/xl/worksheets/sheet5.xml" ContentType="application/vnd.openxmlformats-officedocument.spreadsheetml.worksheet+xml"/>
  <Override PartName="/xl/worksheets/sheet119.xml" ContentType="application/vnd.openxmlformats-officedocument.spreadsheetml.worksheet+xml"/>
  <Override PartName="/xl/charts/chart29.xml" ContentType="application/vnd.openxmlformats-officedocument.drawingml.chart+xml"/>
  <Override PartName="/xl/charts/chart76.xml" ContentType="application/vnd.openxmlformats-officedocument.drawingml.chart+xml"/>
  <Override PartName="/xl/charts/chart87.xml" ContentType="application/vnd.openxmlformats-officedocument.drawingml.chart+xml"/>
  <Override PartName="/xl/drawings/drawing44.xml" ContentType="application/vnd.openxmlformats-officedocument.drawing+xml"/>
  <Override PartName="/xl/charts/chart136.xml" ContentType="application/vnd.openxmlformats-officedocument.drawingml.chart+xml"/>
  <Override PartName="/xl/charts/chart183.xml" ContentType="application/vnd.openxmlformats-officedocument.drawingml.chart+xml"/>
  <Override PartName="/xl/worksheets/sheet89.xml" ContentType="application/vnd.openxmlformats-officedocument.spreadsheetml.worksheet+xml"/>
  <Override PartName="/xl/worksheets/sheet108.xml" ContentType="application/vnd.openxmlformats-officedocument.spreadsheetml.worksheet+xml"/>
  <Override PartName="/xl/charts/chart18.xml" ContentType="application/vnd.openxmlformats-officedocument.drawingml.chart+xml"/>
  <Override PartName="/xl/drawings/drawing22.xml" ContentType="application/vnd.openxmlformats-officedocument.drawing+xml"/>
  <Override PartName="/xl/charts/chart65.xml" ContentType="application/vnd.openxmlformats-officedocument.drawingml.chart+xml"/>
  <Override PartName="/xl/drawings/drawing33.xml" ContentType="application/vnd.openxmlformats-officedocument.drawing+xml"/>
  <Override PartName="/xl/charts/chart114.xml" ContentType="application/vnd.openxmlformats-officedocument.drawingml.chart+xml"/>
  <Override PartName="/xl/charts/chart125.xml" ContentType="application/vnd.openxmlformats-officedocument.drawingml.chart+xml"/>
  <Override PartName="/xl/charts/chart161.xml" ContentType="application/vnd.openxmlformats-officedocument.drawingml.chart+xml"/>
  <Override PartName="/xl/charts/chart172.xml" ContentType="application/vnd.openxmlformats-officedocument.drawingml.chart+xml"/>
  <Override PartName="/xl/worksheets/sheet78.xml" ContentType="application/vnd.openxmlformats-officedocument.spreadsheetml.worksheet+xml"/>
  <Override PartName="/xl/drawings/drawing11.xml" ContentType="application/vnd.openxmlformats-officedocument.drawing+xml"/>
  <Override PartName="/xl/charts/chart54.xml" ContentType="application/vnd.openxmlformats-officedocument.drawingml.chart+xml"/>
  <Override PartName="/xl/charts/chart103.xml" ContentType="application/vnd.openxmlformats-officedocument.drawingml.chart+xml"/>
  <Override PartName="/xl/charts/chart150.xml" ContentType="application/vnd.openxmlformats-officedocument.drawingml.chart+xml"/>
  <Override PartName="/xl/worksheets/sheet67.xml" ContentType="application/vnd.openxmlformats-officedocument.spreadsheetml.worksheet+xml"/>
  <Override PartName="/xl/worksheets/sheet122.xml" ContentType="application/vnd.openxmlformats-officedocument.spreadsheetml.worksheet+xml"/>
  <Override PartName="/xl/charts/chart32.xml" ContentType="application/vnd.openxmlformats-officedocument.drawingml.chart+xml"/>
  <Override PartName="/xl/charts/chart43.xml" ContentType="application/vnd.openxmlformats-officedocument.drawingml.chart+xml"/>
  <Override PartName="/xl/charts/chart90.xml" ContentType="application/vnd.openxmlformats-officedocument.drawingml.chart+xml"/>
  <Override PartName="/xl/worksheets/sheet45.xml" ContentType="application/vnd.openxmlformats-officedocument.spreadsheetml.worksheet+xml"/>
  <Override PartName="/xl/worksheets/sheet56.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charts/chart21.xml" ContentType="application/vnd.openxmlformats-officedocument.drawingml.chart+xml"/>
  <Override PartName="/xl/worksheets/sheet34.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charts/chart10.xml" ContentType="application/vnd.openxmlformats-officedocument.drawingml.chart+xml"/>
  <Override PartName="/xl/drawings/drawing9.xml" ContentType="application/vnd.openxmlformats-officedocument.drawing+xml"/>
  <Override PartName="/xl/charts/chart188.xml" ContentType="application/vnd.openxmlformats-officedocument.drawingml.chart+xml"/>
  <Override PartName="/xl/worksheets/sheet23.xml" ContentType="application/vnd.openxmlformats-officedocument.spreadsheetml.worksheet+xml"/>
  <Override PartName="/xl/worksheets/sheet70.xml" ContentType="application/vnd.openxmlformats-officedocument.spreadsheetml.worksheet+xml"/>
  <Override PartName="/xl/drawings/drawing38.xml" ContentType="application/vnd.openxmlformats-officedocument.drawing+xml"/>
  <Override PartName="/xl/drawings/drawing49.xml" ContentType="application/vnd.openxmlformats-officedocument.drawing+xml"/>
  <Override PartName="/xl/charts/chart177.xml" ContentType="application/vnd.openxmlformats-officedocument.drawingml.chart+xml"/>
  <Override PartName="/xl/worksheets/sheet12.xml" ContentType="application/vnd.openxmlformats-officedocument.spreadsheetml.worksheet+xml"/>
  <Override PartName="/xl/charts/chart3.xml" ContentType="application/vnd.openxmlformats-officedocument.drawingml.chart+xml"/>
  <Override PartName="/xl/charts/chart59.xml" ContentType="application/vnd.openxmlformats-officedocument.drawingml.chart+xml"/>
  <Override PartName="/xl/drawings/drawing27.xml" ContentType="application/vnd.openxmlformats-officedocument.drawing+xml"/>
  <Override PartName="/xl/charts/chart119.xml" ContentType="application/vnd.openxmlformats-officedocument.drawingml.chart+xml"/>
  <Override PartName="/xl/charts/chart166.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95.xml" ContentType="application/vnd.openxmlformats-officedocument.drawingml.chart+xml"/>
  <Override PartName="/xl/charts/chart108.xml" ContentType="application/vnd.openxmlformats-officedocument.drawingml.chart+xml"/>
  <Override PartName="/xl/charts/chart155.xml" ContentType="application/vnd.openxmlformats-officedocument.drawingml.chart+xml"/>
  <Override PartName="/xl/drawings/drawing63.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drawings/drawing1.xml" ContentType="application/vnd.openxmlformats-officedocument.drawing+xml"/>
  <Override PartName="/xl/charts/chart37.xml" ContentType="application/vnd.openxmlformats-officedocument.drawingml.chart+xml"/>
  <Override PartName="/xl/charts/chart84.xml" ContentType="application/vnd.openxmlformats-officedocument.drawingml.chart+xml"/>
  <Override PartName="/xl/drawings/drawing41.xml" ContentType="application/vnd.openxmlformats-officedocument.drawing+xml"/>
  <Override PartName="/xl/charts/chart133.xml" ContentType="application/vnd.openxmlformats-officedocument.drawingml.chart+xml"/>
  <Override PartName="/xl/charts/chart144.xml" ContentType="application/vnd.openxmlformats-officedocument.drawingml.chart+xml"/>
  <Override PartName="/xl/drawings/drawing52.xml" ContentType="application/vnd.openxmlformats-officedocument.drawing+xml"/>
  <Override PartName="/xl/charts/chart180.xml" ContentType="application/vnd.openxmlformats-officedocument.drawingml.chart+xml"/>
  <Override PartName="/xl/charts/chart191.xml" ContentType="application/vnd.openxmlformats-officedocument.drawingml.chart+xml"/>
  <Override PartName="/xl/worksheets/sheet97.xml" ContentType="application/vnd.openxmlformats-officedocument.spreadsheetml.worksheet+xml"/>
  <Override PartName="/xl/worksheets/sheet105.xml" ContentType="application/vnd.openxmlformats-officedocument.spreadsheetml.worksheet+xml"/>
  <Override PartName="/xl/charts/chart26.xml" ContentType="application/vnd.openxmlformats-officedocument.drawingml.chart+xml"/>
  <Override PartName="/xl/charts/chart73.xml" ContentType="application/vnd.openxmlformats-officedocument.drawingml.chart+xml"/>
  <Override PartName="/xl/drawings/drawing30.xml" ContentType="application/vnd.openxmlformats-officedocument.drawing+xml"/>
  <Override PartName="/xl/charts/chart122.xml" ContentType="application/vnd.openxmlformats-officedocument.drawingml.chart+xml"/>
  <Override PartName="/xl/worksheets/sheet28.xml" ContentType="application/vnd.openxmlformats-officedocument.spreadsheetml.worksheet+xml"/>
  <Override PartName="/xl/worksheets/sheet39.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charts/chart15.xml" ContentType="application/vnd.openxmlformats-officedocument.drawingml.chart+xml"/>
  <Override PartName="/xl/charts/chart51.xml" ContentType="application/vnd.openxmlformats-officedocument.drawingml.chart+xml"/>
  <Override PartName="/xl/charts/chart62.xml" ContentType="application/vnd.openxmlformats-officedocument.drawingml.chart+xml"/>
  <Override PartName="/xl/charts/chart111.xml" ContentType="application/vnd.openxmlformats-officedocument.drawingml.chart+xml"/>
  <Override PartName="/xl/worksheets/sheet17.xml" ContentType="application/vnd.openxmlformats-officedocument.spreadsheetml.worksheet+xml"/>
  <Override PartName="/xl/worksheets/sheet64.xml" ContentType="application/vnd.openxmlformats-officedocument.spreadsheetml.worksheet+xml"/>
  <Override PartName="/xl/worksheets/sheet130.xml" ContentType="application/vnd.openxmlformats-officedocument.spreadsheetml.worksheet+xml"/>
  <Override PartName="/xl/charts/chart8.xml" ContentType="application/vnd.openxmlformats-officedocument.drawingml.chart+xml"/>
  <Override PartName="/xl/charts/chart40.xml" ContentType="application/vnd.openxmlformats-officedocument.drawingml.chart+xml"/>
  <Override PartName="/xl/charts/chart100.xml" ContentType="application/vnd.openxmlformats-officedocument.drawingml.chart+xml"/>
  <Override PartName="/xl/worksheets/sheet53.xml" ContentType="application/vnd.openxmlformats-officedocument.spreadsheetml.worksheet+xml"/>
  <Override PartName="/xl/worksheets/sheet42.xml" ContentType="application/vnd.openxmlformats-officedocument.spreadsheetml.worksheet+xml"/>
  <Override PartName="/xl/drawings/drawing6.xml" ContentType="application/vnd.openxmlformats-officedocument.drawing+xml"/>
  <Override PartName="/xl/charts/chart149.xml" ContentType="application/vnd.openxmlformats-officedocument.drawingml.chart+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harts/chart78.xml" ContentType="application/vnd.openxmlformats-officedocument.drawingml.chart+xml"/>
  <Override PartName="/xl/charts/chart89.xml" ContentType="application/vnd.openxmlformats-officedocument.drawingml.chart+xml"/>
  <Override PartName="/xl/drawings/drawing46.xml" ContentType="application/vnd.openxmlformats-officedocument.drawing+xml"/>
  <Override PartName="/xl/charts/chart138.xml" ContentType="application/vnd.openxmlformats-officedocument.drawingml.chart+xml"/>
  <Override PartName="/xl/charts/chart185.xml" ContentType="application/vnd.openxmlformats-officedocument.drawingml.chart+xml"/>
  <Override PartName="/xl/charts/chart67.xml" ContentType="application/vnd.openxmlformats-officedocument.drawingml.chart+xml"/>
  <Override PartName="/xl/drawings/drawing35.xml" ContentType="application/vnd.openxmlformats-officedocument.drawing+xml"/>
  <Override PartName="/xl/charts/chart116.xml" ContentType="application/vnd.openxmlformats-officedocument.drawingml.chart+xml"/>
  <Override PartName="/xl/charts/chart127.xml" ContentType="application/vnd.openxmlformats-officedocument.drawingml.chart+xml"/>
  <Override PartName="/xl/charts/chart163.xml" ContentType="application/vnd.openxmlformats-officedocument.drawingml.chart+xml"/>
  <Override PartName="/xl/charts/chart174.xml" ContentType="application/vnd.openxmlformats-officedocument.drawingml.chart+xml"/>
  <Override PartName="/xl/drawings/drawing13.xml" ContentType="application/vnd.openxmlformats-officedocument.drawing+xml"/>
  <Override PartName="/xl/charts/chart56.xml" ContentType="application/vnd.openxmlformats-officedocument.drawingml.chart+xml"/>
  <Override PartName="/xl/drawings/drawing24.xml" ContentType="application/vnd.openxmlformats-officedocument.drawing+xml"/>
  <Override PartName="/xl/charts/chart105.xml" ContentType="application/vnd.openxmlformats-officedocument.drawingml.chart+xml"/>
  <Override PartName="/xl/charts/chart152.xml" ContentType="application/vnd.openxmlformats-officedocument.drawingml.chart+xml"/>
  <Override PartName="/xl/drawings/drawing60.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charts/chart34.xml" ContentType="application/vnd.openxmlformats-officedocument.drawingml.chart+xml"/>
  <Override PartName="/xl/charts/chart45.xml" ContentType="application/vnd.openxmlformats-officedocument.drawingml.chart+xml"/>
  <Override PartName="/xl/charts/chart81.xml" ContentType="application/vnd.openxmlformats-officedocument.drawingml.chart+xml"/>
  <Override PartName="/xl/charts/chart92.xml" ContentType="application/vnd.openxmlformats-officedocument.drawingml.chart+xml"/>
  <Override PartName="/xl/charts/chart141.xml" ContentType="application/vnd.openxmlformats-officedocument.drawingml.char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charts/chart70.xml" ContentType="application/vnd.openxmlformats-officedocument.drawingml.chart+xml"/>
  <Override PartName="/xl/charts/chart130.xml" ContentType="application/vnd.openxmlformats-officedocument.drawingml.chart+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charts/chart12.xml" ContentType="application/vnd.openxmlformats-officedocument.drawingml.chart+xml"/>
  <Override PartName="/xl/worksheets/sheet25.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charts/chart179.xml" ContentType="application/vnd.openxmlformats-officedocument.drawingml.chart+xml"/>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29.xml" ContentType="application/vnd.openxmlformats-officedocument.drawing+xml"/>
  <Override PartName="/xl/charts/chart168.xml" ContentType="application/vnd.openxmlformats-officedocument.drawingml.chart+xml"/>
  <Override PartName="/xl/drawings/drawing18.xml" ContentType="application/vnd.openxmlformats-officedocument.drawing+xml"/>
  <Override PartName="/xl/charts/chart97.xml" ContentType="application/vnd.openxmlformats-officedocument.drawingml.chart+xml"/>
  <Override PartName="/xl/charts/chart157.xml" ContentType="application/vnd.openxmlformats-officedocument.drawingml.chart+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drawings/drawing3.xml" ContentType="application/vnd.openxmlformats-officedocument.drawing+xml"/>
  <Override PartName="/xl/charts/chart39.xml" ContentType="application/vnd.openxmlformats-officedocument.drawingml.chart+xml"/>
  <Override PartName="/xl/charts/chart86.xml" ContentType="application/vnd.openxmlformats-officedocument.drawingml.chart+xml"/>
  <Override PartName="/xl/drawings/drawing43.xml" ContentType="application/vnd.openxmlformats-officedocument.drawing+xml"/>
  <Override PartName="/xl/charts/chart135.xml" ContentType="application/vnd.openxmlformats-officedocument.drawingml.chart+xml"/>
  <Override PartName="/xl/charts/chart146.xml" ContentType="application/vnd.openxmlformats-officedocument.drawingml.chart+xml"/>
  <Override PartName="/xl/drawings/drawing54.xml" ContentType="application/vnd.openxmlformats-officedocument.drawing+xml"/>
  <Override PartName="/xl/charts/chart182.xml" ContentType="application/vnd.openxmlformats-officedocument.drawingml.chart+xml"/>
  <Override PartName="/xl/charts/chart193.xml" ContentType="application/vnd.openxmlformats-officedocument.drawingml.chart+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charts/chart28.xml" ContentType="application/vnd.openxmlformats-officedocument.drawingml.chart+xml"/>
  <Override PartName="/xl/charts/chart75.xml" ContentType="application/vnd.openxmlformats-officedocument.drawingml.chart+xml"/>
  <Override PartName="/xl/drawings/drawing32.xml" ContentType="application/vnd.openxmlformats-officedocument.drawing+xml"/>
  <Override PartName="/xl/charts/chart124.xml" ContentType="application/vnd.openxmlformats-officedocument.drawingml.chart+xml"/>
  <Override PartName="/xl/charts/chart171.xml" ContentType="application/vnd.openxmlformats-officedocument.drawingml.chart+xml"/>
  <Override PartName="/xl/worksheets/sheet77.xml" ContentType="application/vnd.openxmlformats-officedocument.spreadsheetml.worksheet+xml"/>
  <Override PartName="/xl/worksheets/sheet88.xml" ContentType="application/vnd.openxmlformats-officedocument.spreadsheetml.worksheet+xml"/>
  <Override PartName="/xl/charts/chart17.xml" ContentType="application/vnd.openxmlformats-officedocument.drawingml.chart+xml"/>
  <Override PartName="/xl/charts/chart53.xml" ContentType="application/vnd.openxmlformats-officedocument.drawingml.chart+xml"/>
  <Override PartName="/xl/drawings/drawing21.xml" ContentType="application/vnd.openxmlformats-officedocument.drawing+xml"/>
  <Override PartName="/xl/charts/chart64.xml" ContentType="application/vnd.openxmlformats-officedocument.drawingml.chart+xml"/>
  <Override PartName="/xl/charts/chart113.xml" ContentType="application/vnd.openxmlformats-officedocument.drawingml.chart+xml"/>
  <Override PartName="/xl/charts/chart160.xml" ContentType="application/vnd.openxmlformats-officedocument.drawingml.chart+xml"/>
  <Override PartName="/xl/worksheets/sheet19.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charts/chart42.xml" ContentType="application/vnd.openxmlformats-officedocument.drawingml.chart+xml"/>
  <Override PartName="/xl/charts/chart102.xml" ContentType="application/vnd.openxmlformats-officedocument.drawingml.chart+xml"/>
  <Override PartName="/xl/worksheets/sheet55.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charts/chart31.xml" ContentType="application/vnd.openxmlformats-officedocument.drawingml.chart+xml"/>
  <Override PartName="/docProps/core.xml" ContentType="application/vnd.openxmlformats-package.core-properties+xml"/>
  <Override PartName="/xl/worksheets/sheet44.xml" ContentType="application/vnd.openxmlformats-officedocument.spreadsheetml.worksheet+xml"/>
  <Override PartName="/xl/worksheets/sheet91.xml" ContentType="application/vnd.openxmlformats-officedocument.spreadsheetml.worksheet+xml"/>
  <Override PartName="/xl/charts/chart20.xml" ContentType="application/vnd.openxmlformats-officedocument.drawingml.char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48.xml" ContentType="application/vnd.openxmlformats-officedocument.drawing+xml"/>
  <Override PartName="/xl/charts/chart187.xml" ContentType="application/vnd.openxmlformats-officedocument.drawingml.chart+xml"/>
  <Override PartName="/xl/worksheets/sheet11.xml" ContentType="application/vnd.openxmlformats-officedocument.spreadsheetml.worksheet+xml"/>
  <Override PartName="/xl/charts/chart2.xml" ContentType="application/vnd.openxmlformats-officedocument.drawingml.chart+xml"/>
  <Override PartName="/xl/charts/chart69.xml" ContentType="application/vnd.openxmlformats-officedocument.drawingml.chart+xml"/>
  <Override PartName="/xl/drawings/drawing37.xml" ContentType="application/vnd.openxmlformats-officedocument.drawing+xml"/>
  <Override PartName="/xl/charts/chart118.xml" ContentType="application/vnd.openxmlformats-officedocument.drawingml.chart+xml"/>
  <Override PartName="/xl/charts/chart129.xml" ContentType="application/vnd.openxmlformats-officedocument.drawingml.chart+xml"/>
  <Override PartName="/xl/charts/chart165.xml" ContentType="application/vnd.openxmlformats-officedocument.drawingml.chart+xml"/>
  <Override PartName="/xl/charts/chart176.xml" ContentType="application/vnd.openxmlformats-officedocument.drawingml.chart+xml"/>
  <Default Extension="rels" ContentType="application/vnd.openxmlformats-package.relationships+xml"/>
  <Override PartName="/xl/drawings/drawing15.xml" ContentType="application/vnd.openxmlformats-officedocument.drawing+xml"/>
  <Override PartName="/xl/charts/chart58.xml" ContentType="application/vnd.openxmlformats-officedocument.drawingml.chart+xml"/>
  <Override PartName="/xl/drawings/drawing26.xml" ContentType="application/vnd.openxmlformats-officedocument.drawing+xml"/>
  <Override PartName="/xl/charts/chart107.xml" ContentType="application/vnd.openxmlformats-officedocument.drawingml.chart+xml"/>
  <Override PartName="/xl/charts/chart154.xml" ContentType="application/vnd.openxmlformats-officedocument.drawingml.chart+xml"/>
  <Override PartName="/xl/drawings/drawing62.xml" ContentType="application/vnd.openxmlformats-officedocument.drawing+xml"/>
  <Override PartName="/xl/worksheets/sheet126.xml" ContentType="application/vnd.openxmlformats-officedocument.spreadsheetml.worksheet+xml"/>
  <Override PartName="/xl/charts/chart36.xml" ContentType="application/vnd.openxmlformats-officedocument.drawingml.chart+xml"/>
  <Override PartName="/xl/charts/chart47.xml" ContentType="application/vnd.openxmlformats-officedocument.drawingml.chart+xml"/>
  <Override PartName="/xl/charts/chart83.xml" ContentType="application/vnd.openxmlformats-officedocument.drawingml.chart+xml"/>
  <Override PartName="/xl/charts/chart94.xml" ContentType="application/vnd.openxmlformats-officedocument.drawingml.chart+xml"/>
  <Override PartName="/xl/charts/chart143.xml" ContentType="application/vnd.openxmlformats-officedocument.drawingml.chart+xml"/>
  <Override PartName="/xl/drawings/drawing51.xml" ContentType="application/vnd.openxmlformats-officedocument.drawing+xml"/>
  <Override PartName="/xl/charts/chart190.xml" ContentType="application/vnd.openxmlformats-officedocument.drawingml.chart+xml"/>
  <Override PartName="/xl/worksheets/sheet1.xml" ContentType="application/vnd.openxmlformats-officedocument.spreadsheetml.worksheet+xml"/>
  <Override PartName="/xl/worksheets/sheet49.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charts/chart25.xml" ContentType="application/vnd.openxmlformats-officedocument.drawingml.chart+xml"/>
  <Override PartName="/xl/charts/chart72.xml" ContentType="application/vnd.openxmlformats-officedocument.drawingml.chart+xml"/>
  <Override PartName="/xl/drawings/drawing40.xml" ContentType="application/vnd.openxmlformats-officedocument.drawing+xml"/>
  <Override PartName="/xl/charts/chart132.xml" ContentType="application/vnd.openxmlformats-officedocument.drawingml.chart+xml"/>
  <Override PartName="/xl/worksheets/sheet38.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charts/chart14.xml" ContentType="application/vnd.openxmlformats-officedocument.drawingml.chart+xml"/>
  <Override PartName="/xl/charts/chart61.xml" ContentType="application/vnd.openxmlformats-officedocument.drawingml.chart+xml"/>
  <Override PartName="/xl/charts/chart110.xml" ContentType="application/vnd.openxmlformats-officedocument.drawingml.chart+xml"/>
  <Override PartName="/xl/charts/chart121.xml" ContentType="application/vnd.openxmlformats-officedocument.drawingml.chart+xml"/>
  <Override PartName="/xl/worksheets/sheet27.xml" ContentType="application/vnd.openxmlformats-officedocument.spreadsheetml.worksheet+xml"/>
  <Override PartName="/xl/worksheets/sheet74.xml" ContentType="application/vnd.openxmlformats-officedocument.spreadsheetml.worksheet+xml"/>
  <Override PartName="/xl/charts/chart50.xml" ContentType="application/vnd.openxmlformats-officedocument.drawingml.chart+xml"/>
  <Override PartName="/xl/worksheets/sheet16.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worksheets/sheet41.xml" ContentType="application/vnd.openxmlformats-officedocument.spreadsheetml.worksheet+xml"/>
  <Override PartName="/xl/charts/chart99.xml" ContentType="application/vnd.openxmlformats-officedocument.drawingml.chart+xml"/>
  <Override PartName="/xl/charts/chart159.xml" ContentType="application/vnd.openxmlformats-officedocument.drawingml.chart+xml"/>
  <Override PartName="/xl/worksheets/sheet6.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charts/chart88.xml" ContentType="application/vnd.openxmlformats-officedocument.drawingml.chart+xml"/>
  <Override PartName="/xl/drawings/drawing45.xml" ContentType="application/vnd.openxmlformats-officedocument.drawing+xml"/>
  <Override PartName="/xl/charts/chart137.xml" ContentType="application/vnd.openxmlformats-officedocument.drawingml.chart+xml"/>
  <Override PartName="/xl/charts/chart148.xml" ContentType="application/vnd.openxmlformats-officedocument.drawingml.chart+xml"/>
  <Override PartName="/xl/drawings/drawing56.xml" ContentType="application/vnd.openxmlformats-officedocument.drawing+xml"/>
  <Override PartName="/xl/charts/chart184.xml" ContentType="application/vnd.openxmlformats-officedocument.drawingml.chart+xml"/>
  <Override PartName="/xl/charts/chart195.xml" ContentType="application/vnd.openxmlformats-officedocument.drawingml.chart+xml"/>
  <Override PartName="/xl/worksheets/sheet109.xml" ContentType="application/vnd.openxmlformats-officedocument.spreadsheetml.worksheet+xml"/>
  <Override PartName="/xl/charts/chart77.xml" ContentType="application/vnd.openxmlformats-officedocument.drawingml.chart+xml"/>
  <Override PartName="/xl/drawings/drawing34.xml" ContentType="application/vnd.openxmlformats-officedocument.drawing+xml"/>
  <Override PartName="/xl/charts/chart126.xml" ContentType="application/vnd.openxmlformats-officedocument.drawingml.chart+xml"/>
  <Override PartName="/xl/charts/chart173.xml" ContentType="application/vnd.openxmlformats-officedocument.drawingml.chart+xml"/>
  <Override PartName="/xl/charts/chart19.xml" ContentType="application/vnd.openxmlformats-officedocument.drawingml.chart+xml"/>
  <Override PartName="/xl/charts/chart55.xml" ContentType="application/vnd.openxmlformats-officedocument.drawingml.chart+xml"/>
  <Override PartName="/xl/charts/chart66.xml" ContentType="application/vnd.openxmlformats-officedocument.drawingml.chart+xml"/>
  <Override PartName="/xl/drawings/drawing23.xml" ContentType="application/vnd.openxmlformats-officedocument.drawing+xml"/>
  <Override PartName="/xl/charts/chart115.xml" ContentType="application/vnd.openxmlformats-officedocument.drawingml.chart+xml"/>
  <Override PartName="/xl/charts/chart162.xml" ContentType="application/vnd.openxmlformats-officedocument.drawingml.chart+xml"/>
  <Override PartName="/xl/worksheets/sheet68.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44.xml" ContentType="application/vnd.openxmlformats-officedocument.drawingml.chart+xml"/>
  <Override PartName="/xl/charts/chart91.xml" ContentType="application/vnd.openxmlformats-officedocument.drawingml.chart+xml"/>
  <Override PartName="/xl/charts/chart104.xml" ContentType="application/vnd.openxmlformats-officedocument.drawingml.chart+xml"/>
  <Override PartName="/xl/charts/chart140.xml" ContentType="application/vnd.openxmlformats-officedocument.drawingml.chart+xml"/>
  <Override PartName="/xl/charts/chart151.xml" ContentType="application/vnd.openxmlformats-officedocument.drawingml.chart+xml"/>
  <Override PartName="/xl/worksheets/sheet57.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charts/chart33.xml" ContentType="application/vnd.openxmlformats-officedocument.drawingml.chart+xml"/>
  <Override PartName="/xl/charts/chart80.xml" ContentType="application/vnd.openxmlformats-officedocument.drawingml.chart+xml"/>
  <Override PartName="/xl/worksheets/sheet46.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charts/chart11.xml" ContentType="application/vnd.openxmlformats-officedocument.drawingml.chart+xml"/>
  <Override PartName="/xl/charts/chart22.xml" ContentType="application/vnd.openxmlformats-officedocument.drawingml.chart+xml"/>
  <Override PartName="/xl/worksheets/sheet24.xml" ContentType="application/vnd.openxmlformats-officedocument.spreadsheetml.worksheet+xml"/>
  <Override PartName="/xl/worksheets/sheet71.xml" ContentType="application/vnd.openxmlformats-officedocument.spreadsheetml.worksheet+xml"/>
  <Override PartName="/xl/charts/chart178.xml" ContentType="application/vnd.openxmlformats-officedocument.drawingml.chart+xml"/>
  <Override PartName="/xl/drawings/drawing28.xml" ContentType="application/vnd.openxmlformats-officedocument.drawing+xml"/>
  <Override PartName="/xl/charts/chart109.xml" ContentType="application/vnd.openxmlformats-officedocument.drawingml.chart+xml"/>
  <Override PartName="/xl/charts/chart156.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360" yWindow="195" windowWidth="18735" windowHeight="12345" tabRatio="923"/>
  </bookViews>
  <sheets>
    <sheet name="999411" sheetId="1" r:id="rId1"/>
    <sheet name="999411Graphs" sheetId="2" r:id="rId2"/>
    <sheet name="481500" sheetId="3" r:id="rId3"/>
    <sheet name="481500Graphs" sheetId="4" r:id="rId4"/>
    <sheet name="483300" sheetId="5" r:id="rId5"/>
    <sheet name="483300Graphs" sheetId="6" r:id="rId6"/>
    <sheet name="487900" sheetId="7" r:id="rId7"/>
    <sheet name="487900Graphs" sheetId="8" r:id="rId8"/>
    <sheet name="999430" sheetId="9" r:id="rId9"/>
    <sheet name="999430Graphs" sheetId="10" r:id="rId10"/>
    <sheet name="999418" sheetId="11" r:id="rId11"/>
    <sheet name="999418Graphs" sheetId="12" r:id="rId12"/>
    <sheet name="487600" sheetId="13" r:id="rId13"/>
    <sheet name="487600Graphs" sheetId="14" r:id="rId14"/>
    <sheet name="999412" sheetId="15" r:id="rId15"/>
    <sheet name="999412Graphs" sheetId="16" r:id="rId16"/>
    <sheet name="352200" sheetId="17" r:id="rId17"/>
    <sheet name="352200Graphs" sheetId="18" r:id="rId18"/>
    <sheet name="353000" sheetId="19" r:id="rId19"/>
    <sheet name="353000Graphs" sheetId="20" r:id="rId20"/>
    <sheet name="351900" sheetId="21" r:id="rId21"/>
    <sheet name="351900Graphs" sheetId="22" r:id="rId22"/>
    <sheet name="351500" sheetId="23" r:id="rId23"/>
    <sheet name="351500Graphs" sheetId="24" r:id="rId24"/>
    <sheet name="354600" sheetId="25" r:id="rId25"/>
    <sheet name="354600Graphs" sheetId="26" r:id="rId26"/>
    <sheet name="354000" sheetId="27" r:id="rId27"/>
    <sheet name="354000Graphs" sheetId="28" r:id="rId28"/>
    <sheet name="356800" sheetId="29" r:id="rId29"/>
    <sheet name="356800Graphs" sheetId="30" r:id="rId30"/>
    <sheet name="999426" sheetId="31" r:id="rId31"/>
    <sheet name="999426Graphs" sheetId="32" r:id="rId32"/>
    <sheet name="999414" sheetId="33" r:id="rId33"/>
    <sheet name="999414Graphs" sheetId="34" r:id="rId34"/>
    <sheet name="6900" sheetId="35" r:id="rId35"/>
    <sheet name="6900Graphs" sheetId="36" r:id="rId36"/>
    <sheet name="8100" sheetId="37" r:id="rId37"/>
    <sheet name="8100Graphs" sheetId="38" r:id="rId38"/>
    <sheet name="TotalFIIP" sheetId="39" r:id="rId39"/>
    <sheet name="TotalFIIPGraphs" sheetId="40" r:id="rId40"/>
    <sheet name="UpperMissionCreek" sheetId="41" r:id="rId41"/>
    <sheet name="UpperMissionCreekGraphs" sheetId="42" r:id="rId42"/>
    <sheet name="ColdCr" sheetId="43" r:id="rId43"/>
    <sheet name="ColdCrGraphs" sheetId="44" r:id="rId44"/>
    <sheet name="DCLateral" sheetId="45" r:id="rId45"/>
    <sheet name="DCLateralGraphs" sheetId="46" r:id="rId46"/>
    <sheet name="MissionF" sheetId="47" r:id="rId47"/>
    <sheet name="MissionFGraphs" sheetId="48" r:id="rId48"/>
    <sheet name="PabloFdrSouth" sheetId="49" r:id="rId49"/>
    <sheet name="PabloFdrSouthGraphs" sheetId="50" r:id="rId50"/>
    <sheet name="MissionB" sheetId="51" r:id="rId51"/>
    <sheet name="MissionBGraphs" sheetId="52" r:id="rId52"/>
    <sheet name="MissionC" sheetId="53" r:id="rId53"/>
    <sheet name="MissionCGraphs" sheetId="54" r:id="rId54"/>
    <sheet name="MissionCrReuse" sheetId="55" r:id="rId55"/>
    <sheet name="MissionCrReuseGraphs" sheetId="56" r:id="rId56"/>
    <sheet name="KickingHorseNinepipeComplex" sheetId="57" r:id="rId57"/>
    <sheet name="KHNComplexGraphs" sheetId="58" r:id="rId58"/>
    <sheet name="KickingHorse" sheetId="59" r:id="rId59"/>
    <sheet name="KickingHorseGraphs" sheetId="60" r:id="rId60"/>
    <sheet name="PostF" sheetId="61" r:id="rId61"/>
    <sheet name="PostFGraphs" sheetId="62" r:id="rId62"/>
    <sheet name="PostCrReuse" sheetId="63" r:id="rId63"/>
    <sheet name="PostCrReuseGraphs" sheetId="64" r:id="rId64"/>
    <sheet name="Dublin" sheetId="65" r:id="rId65"/>
    <sheet name="DublinGraphs" sheetId="66" r:id="rId66"/>
    <sheet name="MissionH" sheetId="67" r:id="rId67"/>
    <sheet name="MissionHGraphs" sheetId="68" r:id="rId68"/>
    <sheet name="KHReuse" sheetId="69" r:id="rId69"/>
    <sheet name="KHReuseGraphs" sheetId="70" r:id="rId70"/>
    <sheet name="Ninepipe" sheetId="71" r:id="rId71"/>
    <sheet name="NinepipeGraphs" sheetId="72" r:id="rId72"/>
    <sheet name="PostA" sheetId="73" r:id="rId73"/>
    <sheet name="PostAGraphs" sheetId="74" r:id="rId74"/>
    <sheet name="PostG" sheetId="75" r:id="rId75"/>
    <sheet name="PostGGraphs" sheetId="76" r:id="rId76"/>
    <sheet name="NinepipeReuse" sheetId="77" r:id="rId77"/>
    <sheet name="NinepipeReuseGraphs" sheetId="78" r:id="rId78"/>
    <sheet name="PostC" sheetId="79" r:id="rId79"/>
    <sheet name="PostCGraphs" sheetId="80" r:id="rId80"/>
    <sheet name="PostDE" sheetId="81" r:id="rId81"/>
    <sheet name="PostDEGraphs" sheetId="82" r:id="rId82"/>
    <sheet name="SCrowFdr" sheetId="83" r:id="rId83"/>
    <sheet name="SCrowFdrGraphs" sheetId="84" r:id="rId84"/>
    <sheet name="CrowPmp" sheetId="85" r:id="rId85"/>
    <sheet name="CrowPmpGraphs" sheetId="86" r:id="rId86"/>
    <sheet name="Moiese" sheetId="87" r:id="rId87"/>
    <sheet name="MoieseGraphs" sheetId="88" r:id="rId88"/>
    <sheet name="Hillside" sheetId="89" r:id="rId89"/>
    <sheet name="HillsideGraphs" sheetId="90" r:id="rId90"/>
    <sheet name="MoieseA" sheetId="91" r:id="rId91"/>
    <sheet name="MoieseAGraphs" sheetId="92" r:id="rId92"/>
    <sheet name="PabloFdrNorth" sheetId="93" r:id="rId93"/>
    <sheet name="PabloFdrNorthGraphs" sheetId="94" r:id="rId94"/>
    <sheet name="PabloFdr" sheetId="95" r:id="rId95"/>
    <sheet name="PabloFdrGraphs" sheetId="96" r:id="rId96"/>
    <sheet name="RonanA" sheetId="97" r:id="rId97"/>
    <sheet name="RonanAGraphs" sheetId="98" r:id="rId98"/>
    <sheet name="ReuseBlNCrow" sheetId="99" r:id="rId99"/>
    <sheet name="ReuseBlNCrowGraphs" sheetId="100" r:id="rId100"/>
    <sheet name="RonanSprReuse" sheetId="101" r:id="rId101"/>
    <sheet name="RonanSprReuseGraphs" sheetId="102" r:id="rId102"/>
    <sheet name="ReuseBlSpr" sheetId="103" r:id="rId103"/>
    <sheet name="ReuseBlSprGraphs" sheetId="104" r:id="rId104"/>
    <sheet name="RonanB" sheetId="105" r:id="rId105"/>
    <sheet name="RonanBGraphs" sheetId="106" r:id="rId106"/>
    <sheet name="ReuseMudCr" sheetId="107" r:id="rId107"/>
    <sheet name="ReuseMudCrGraphs" sheetId="108" r:id="rId108"/>
    <sheet name="PolsonZ" sheetId="109" r:id="rId109"/>
    <sheet name="PolsonZGraphs" sheetId="110" r:id="rId110"/>
    <sheet name="PabloAFJBC" sheetId="111" r:id="rId111"/>
    <sheet name="PabloAFJBCGraphs" sheetId="112" r:id="rId112"/>
    <sheet name="PabloA" sheetId="113" r:id="rId113"/>
    <sheet name="PabloAGraphs" sheetId="114" r:id="rId114"/>
    <sheet name="ReuseHorte" sheetId="115" r:id="rId115"/>
    <sheet name="ReuseHorteGraphs" sheetId="116" r:id="rId116"/>
    <sheet name="ReuseWMiller" sheetId="117" r:id="rId117"/>
    <sheet name="ReuseWMillerGraphs" sheetId="118" r:id="rId118"/>
    <sheet name="ReuseWalchuck" sheetId="119" r:id="rId119"/>
    <sheet name="ReuseWalchuckGraphs" sheetId="120" r:id="rId120"/>
    <sheet name="PolsonFJBC" sheetId="121" r:id="rId121"/>
    <sheet name="PolsonFJBCGraphs" sheetId="122" r:id="rId122"/>
    <sheet name="PolsonC" sheetId="123" r:id="rId123"/>
    <sheet name="PolsonCGraphs" sheetId="124" r:id="rId124"/>
    <sheet name="TwinFdr" sheetId="125" r:id="rId125"/>
    <sheet name="TwinFdrGraphs" sheetId="126" r:id="rId126"/>
    <sheet name="LwrTwin" sheetId="127" r:id="rId127"/>
    <sheet name="LwrTwinGraphs" sheetId="128" r:id="rId128"/>
    <sheet name="PolsonD" sheetId="129" r:id="rId129"/>
    <sheet name="PolsonDGraphs" sheetId="130" r:id="rId130"/>
  </sheets>
  <definedNames>
    <definedName name="_xlnm.Print_Area" localSheetId="38">TotalFIIP!$A$1:$AM$73,TotalFIIP!$AO$1:$BJ$58</definedName>
  </definedNames>
  <calcPr calcId="125725"/>
</workbook>
</file>

<file path=xl/calcChain.xml><?xml version="1.0" encoding="utf-8"?>
<calcChain xmlns="http://schemas.openxmlformats.org/spreadsheetml/2006/main">
  <c r="B1" i="130"/>
  <c r="B2"/>
  <c r="C6" i="129"/>
  <c r="H6"/>
  <c r="K6"/>
  <c r="N6"/>
  <c r="Q6"/>
  <c r="T6"/>
  <c r="W6"/>
  <c r="AD6"/>
  <c r="Z6"/>
  <c r="AC6"/>
  <c r="C7"/>
  <c r="F18"/>
  <c r="K7"/>
  <c r="N7"/>
  <c r="Q7"/>
  <c r="T7"/>
  <c r="V18"/>
  <c r="AD7"/>
  <c r="C8"/>
  <c r="K8"/>
  <c r="N8"/>
  <c r="Q8"/>
  <c r="T8"/>
  <c r="W8"/>
  <c r="AD8"/>
  <c r="Z8"/>
  <c r="AC8"/>
  <c r="C9"/>
  <c r="H9"/>
  <c r="K9"/>
  <c r="N9"/>
  <c r="Q9"/>
  <c r="T9"/>
  <c r="W9"/>
  <c r="AD9"/>
  <c r="C10"/>
  <c r="K10"/>
  <c r="J19"/>
  <c r="N10"/>
  <c r="Q10"/>
  <c r="Q19" s="1"/>
  <c r="R19"/>
  <c r="W10"/>
  <c r="AD10"/>
  <c r="Z10"/>
  <c r="AC10"/>
  <c r="C11"/>
  <c r="H11"/>
  <c r="K11"/>
  <c r="N11"/>
  <c r="Q11"/>
  <c r="T11"/>
  <c r="W11"/>
  <c r="AD11"/>
  <c r="C12"/>
  <c r="K12"/>
  <c r="N12"/>
  <c r="M19"/>
  <c r="Q12"/>
  <c r="T12"/>
  <c r="W12"/>
  <c r="AD12"/>
  <c r="Z12"/>
  <c r="AC12"/>
  <c r="C13"/>
  <c r="H13"/>
  <c r="K13"/>
  <c r="N13"/>
  <c r="Q13"/>
  <c r="T13"/>
  <c r="W13"/>
  <c r="AD13"/>
  <c r="K14"/>
  <c r="N14"/>
  <c r="Q14"/>
  <c r="T14"/>
  <c r="W14"/>
  <c r="AD14"/>
  <c r="Z14"/>
  <c r="AC14"/>
  <c r="C15"/>
  <c r="H15"/>
  <c r="K15"/>
  <c r="N15"/>
  <c r="Q15"/>
  <c r="T15"/>
  <c r="W15"/>
  <c r="AD15"/>
  <c r="K16"/>
  <c r="N16"/>
  <c r="Q16"/>
  <c r="T16"/>
  <c r="W16"/>
  <c r="AD16"/>
  <c r="Z16"/>
  <c r="AC16"/>
  <c r="C17"/>
  <c r="H17"/>
  <c r="K17"/>
  <c r="N17"/>
  <c r="Q17"/>
  <c r="T17"/>
  <c r="W17"/>
  <c r="AD17"/>
  <c r="D18"/>
  <c r="J18"/>
  <c r="L18"/>
  <c r="M18"/>
  <c r="O18"/>
  <c r="R18"/>
  <c r="S18"/>
  <c r="U18"/>
  <c r="AA18"/>
  <c r="F19"/>
  <c r="I19"/>
  <c r="O19"/>
  <c r="P19"/>
  <c r="S19"/>
  <c r="V19"/>
  <c r="X19"/>
  <c r="AA19"/>
  <c r="D20"/>
  <c r="J20"/>
  <c r="L20"/>
  <c r="M20"/>
  <c r="O20"/>
  <c r="R20"/>
  <c r="S20"/>
  <c r="U20"/>
  <c r="AA20"/>
  <c r="C21"/>
  <c r="H21"/>
  <c r="K21"/>
  <c r="N21"/>
  <c r="Q21"/>
  <c r="T21"/>
  <c r="W21"/>
  <c r="AD21"/>
  <c r="K22"/>
  <c r="J33"/>
  <c r="N22"/>
  <c r="Q22"/>
  <c r="R33"/>
  <c r="W22"/>
  <c r="AD22"/>
  <c r="Z22"/>
  <c r="AC22"/>
  <c r="C23"/>
  <c r="H23"/>
  <c r="K23"/>
  <c r="N23"/>
  <c r="Q23"/>
  <c r="T23"/>
  <c r="W23"/>
  <c r="AD23"/>
  <c r="K24"/>
  <c r="N24"/>
  <c r="Q24"/>
  <c r="T24"/>
  <c r="W24"/>
  <c r="AD24"/>
  <c r="Z24"/>
  <c r="AC24"/>
  <c r="C25"/>
  <c r="F34"/>
  <c r="K25"/>
  <c r="N25"/>
  <c r="Q25"/>
  <c r="T25"/>
  <c r="W25"/>
  <c r="V34"/>
  <c r="Z25"/>
  <c r="AD25"/>
  <c r="K26"/>
  <c r="N26"/>
  <c r="Q26"/>
  <c r="T26"/>
  <c r="W26"/>
  <c r="AD26"/>
  <c r="Z26"/>
  <c r="AC26"/>
  <c r="C27"/>
  <c r="H27"/>
  <c r="K27"/>
  <c r="N27"/>
  <c r="Q27"/>
  <c r="T27"/>
  <c r="W27"/>
  <c r="Z27"/>
  <c r="AD27"/>
  <c r="K28"/>
  <c r="N28"/>
  <c r="Q28"/>
  <c r="T28"/>
  <c r="W28"/>
  <c r="Z28"/>
  <c r="AC28"/>
  <c r="AD28"/>
  <c r="C29"/>
  <c r="H29"/>
  <c r="K29"/>
  <c r="N29"/>
  <c r="Q29"/>
  <c r="T29"/>
  <c r="W29"/>
  <c r="Z29"/>
  <c r="AD29"/>
  <c r="K30"/>
  <c r="N30"/>
  <c r="Q30"/>
  <c r="T30"/>
  <c r="W30"/>
  <c r="Z30"/>
  <c r="AC30"/>
  <c r="AD30"/>
  <c r="C31"/>
  <c r="H31"/>
  <c r="K31"/>
  <c r="N31"/>
  <c r="Q31"/>
  <c r="T31"/>
  <c r="W31"/>
  <c r="Z31"/>
  <c r="AD31"/>
  <c r="K32"/>
  <c r="N32"/>
  <c r="Q32"/>
  <c r="T32"/>
  <c r="W32"/>
  <c r="Z32"/>
  <c r="AC32"/>
  <c r="AD32"/>
  <c r="F33"/>
  <c r="I33"/>
  <c r="M33"/>
  <c r="O33"/>
  <c r="P33"/>
  <c r="S33"/>
  <c r="U33"/>
  <c r="V33"/>
  <c r="X33"/>
  <c r="AA33"/>
  <c r="D34"/>
  <c r="I34"/>
  <c r="J34"/>
  <c r="L34"/>
  <c r="M34"/>
  <c r="O34"/>
  <c r="R34"/>
  <c r="S34"/>
  <c r="U34"/>
  <c r="AA34"/>
  <c r="F35"/>
  <c r="I35"/>
  <c r="M35"/>
  <c r="O35"/>
  <c r="P35"/>
  <c r="S35"/>
  <c r="U35"/>
  <c r="V35"/>
  <c r="X35"/>
  <c r="AA35"/>
  <c r="K36"/>
  <c r="N36"/>
  <c r="Q36"/>
  <c r="T36"/>
  <c r="W36"/>
  <c r="Z36"/>
  <c r="AC36"/>
  <c r="AD36"/>
  <c r="C37"/>
  <c r="F48"/>
  <c r="K37"/>
  <c r="N37"/>
  <c r="Q37"/>
  <c r="T37"/>
  <c r="W37"/>
  <c r="V48"/>
  <c r="Z37"/>
  <c r="AD37"/>
  <c r="K38"/>
  <c r="N38"/>
  <c r="Q38"/>
  <c r="T38"/>
  <c r="W38"/>
  <c r="Z38"/>
  <c r="AC38"/>
  <c r="AD38"/>
  <c r="C39"/>
  <c r="H39"/>
  <c r="K39"/>
  <c r="N39"/>
  <c r="Q39"/>
  <c r="T39"/>
  <c r="W39"/>
  <c r="Z39"/>
  <c r="AD39"/>
  <c r="K40"/>
  <c r="J49"/>
  <c r="N40"/>
  <c r="Q40"/>
  <c r="R49"/>
  <c r="W40"/>
  <c r="Z40"/>
  <c r="AC40"/>
  <c r="AD40"/>
  <c r="C41"/>
  <c r="H41"/>
  <c r="K41"/>
  <c r="N41"/>
  <c r="Q41"/>
  <c r="T41"/>
  <c r="W41"/>
  <c r="Z41"/>
  <c r="AD41"/>
  <c r="K42"/>
  <c r="N42"/>
  <c r="Q42"/>
  <c r="T42"/>
  <c r="W42"/>
  <c r="Z42"/>
  <c r="AC42"/>
  <c r="AD42"/>
  <c r="C43"/>
  <c r="H43"/>
  <c r="K43"/>
  <c r="N43"/>
  <c r="Q43"/>
  <c r="T43"/>
  <c r="W43"/>
  <c r="Z43"/>
  <c r="AD43"/>
  <c r="K44"/>
  <c r="N44"/>
  <c r="Q44"/>
  <c r="T44"/>
  <c r="W44"/>
  <c r="Z44"/>
  <c r="AC44"/>
  <c r="AD44"/>
  <c r="C45"/>
  <c r="H45"/>
  <c r="K45"/>
  <c r="N45"/>
  <c r="Q45"/>
  <c r="T45"/>
  <c r="W45"/>
  <c r="Z45"/>
  <c r="K46"/>
  <c r="N46"/>
  <c r="Q46"/>
  <c r="T46"/>
  <c r="W46"/>
  <c r="Z46"/>
  <c r="AC46"/>
  <c r="AD46"/>
  <c r="C47"/>
  <c r="H47"/>
  <c r="K47"/>
  <c r="N47"/>
  <c r="Q47"/>
  <c r="T47"/>
  <c r="W47"/>
  <c r="Z47"/>
  <c r="AD47"/>
  <c r="D48"/>
  <c r="I48"/>
  <c r="J48"/>
  <c r="L48"/>
  <c r="M48"/>
  <c r="O48"/>
  <c r="R48"/>
  <c r="S48"/>
  <c r="U48"/>
  <c r="AA48"/>
  <c r="F49"/>
  <c r="I49"/>
  <c r="M49"/>
  <c r="O49"/>
  <c r="P49"/>
  <c r="S49"/>
  <c r="U49"/>
  <c r="V49"/>
  <c r="X49"/>
  <c r="AA49"/>
  <c r="D50"/>
  <c r="I50"/>
  <c r="J50"/>
  <c r="L50"/>
  <c r="M50"/>
  <c r="O50"/>
  <c r="R50"/>
  <c r="S50"/>
  <c r="U50"/>
  <c r="AA50"/>
  <c r="B1" i="128"/>
  <c r="B2"/>
  <c r="H6" i="127"/>
  <c r="C6"/>
  <c r="N6"/>
  <c r="Q6"/>
  <c r="T6"/>
  <c r="W6"/>
  <c r="AD6"/>
  <c r="Z6"/>
  <c r="AC6"/>
  <c r="Z7"/>
  <c r="K7"/>
  <c r="M18"/>
  <c r="Q7"/>
  <c r="T7"/>
  <c r="U18"/>
  <c r="AC7"/>
  <c r="AD7"/>
  <c r="H8"/>
  <c r="C8"/>
  <c r="N8"/>
  <c r="Q8"/>
  <c r="T8"/>
  <c r="W8"/>
  <c r="AD8"/>
  <c r="Z8"/>
  <c r="AC8"/>
  <c r="Z9"/>
  <c r="K9"/>
  <c r="N9"/>
  <c r="Q9"/>
  <c r="T9"/>
  <c r="W9"/>
  <c r="AC9"/>
  <c r="AD9"/>
  <c r="H10"/>
  <c r="I19"/>
  <c r="N10"/>
  <c r="Q10"/>
  <c r="T10"/>
  <c r="S19"/>
  <c r="W10"/>
  <c r="AD10"/>
  <c r="Z10"/>
  <c r="AC10"/>
  <c r="Z11"/>
  <c r="K11"/>
  <c r="N11"/>
  <c r="Q11"/>
  <c r="T11"/>
  <c r="W11"/>
  <c r="AC11"/>
  <c r="AD11"/>
  <c r="H12"/>
  <c r="C12"/>
  <c r="N12"/>
  <c r="Q12"/>
  <c r="T12"/>
  <c r="W12"/>
  <c r="AD12"/>
  <c r="Z12"/>
  <c r="AC12"/>
  <c r="Z13"/>
  <c r="K13"/>
  <c r="N13"/>
  <c r="Q13"/>
  <c r="T13"/>
  <c r="W13"/>
  <c r="AC13"/>
  <c r="AD13"/>
  <c r="H14"/>
  <c r="C14"/>
  <c r="N14"/>
  <c r="Q14"/>
  <c r="T14"/>
  <c r="W14"/>
  <c r="AD14"/>
  <c r="Z14"/>
  <c r="AC14"/>
  <c r="Z15"/>
  <c r="F18"/>
  <c r="K15"/>
  <c r="N15"/>
  <c r="Q15"/>
  <c r="T15"/>
  <c r="W15"/>
  <c r="V18"/>
  <c r="AC15"/>
  <c r="AD15"/>
  <c r="H16"/>
  <c r="C16"/>
  <c r="N16"/>
  <c r="Q16"/>
  <c r="T16"/>
  <c r="W16"/>
  <c r="AD16"/>
  <c r="Z16"/>
  <c r="AC16"/>
  <c r="Z17"/>
  <c r="K17"/>
  <c r="L18"/>
  <c r="N17"/>
  <c r="Q17"/>
  <c r="T17"/>
  <c r="W17"/>
  <c r="AC17"/>
  <c r="AD17"/>
  <c r="I18"/>
  <c r="J18"/>
  <c r="P18"/>
  <c r="R18"/>
  <c r="S18"/>
  <c r="X18"/>
  <c r="AA18"/>
  <c r="D19"/>
  <c r="Z19" s="1"/>
  <c r="F19"/>
  <c r="J19"/>
  <c r="L19"/>
  <c r="M19"/>
  <c r="O19"/>
  <c r="P19"/>
  <c r="R19"/>
  <c r="U19"/>
  <c r="V19"/>
  <c r="X19"/>
  <c r="D20"/>
  <c r="F20"/>
  <c r="H20"/>
  <c r="I20"/>
  <c r="C20" s="1"/>
  <c r="J20"/>
  <c r="L20"/>
  <c r="P20"/>
  <c r="R20"/>
  <c r="S20"/>
  <c r="V20"/>
  <c r="X20"/>
  <c r="Z20" s="1"/>
  <c r="AA20"/>
  <c r="AC20" s="1"/>
  <c r="Z21"/>
  <c r="K21"/>
  <c r="N21"/>
  <c r="Q21"/>
  <c r="T21"/>
  <c r="W21"/>
  <c r="AD21"/>
  <c r="AC21"/>
  <c r="H22"/>
  <c r="I33"/>
  <c r="N22"/>
  <c r="Q22"/>
  <c r="T22"/>
  <c r="S33"/>
  <c r="W22"/>
  <c r="AD22"/>
  <c r="AC22"/>
  <c r="Z23"/>
  <c r="K23"/>
  <c r="N23"/>
  <c r="Q23"/>
  <c r="T23"/>
  <c r="W23"/>
  <c r="AD23"/>
  <c r="AC23"/>
  <c r="AC24"/>
  <c r="H24"/>
  <c r="C24"/>
  <c r="N24"/>
  <c r="Q24"/>
  <c r="T24"/>
  <c r="W24"/>
  <c r="AD24"/>
  <c r="Z25"/>
  <c r="K25"/>
  <c r="N25"/>
  <c r="M34"/>
  <c r="Q25"/>
  <c r="T25"/>
  <c r="U34"/>
  <c r="AD25"/>
  <c r="AC25"/>
  <c r="AC26"/>
  <c r="H26"/>
  <c r="C26"/>
  <c r="N26"/>
  <c r="Q26"/>
  <c r="T26"/>
  <c r="W26"/>
  <c r="AD26"/>
  <c r="Z27"/>
  <c r="K27"/>
  <c r="N27"/>
  <c r="Q27"/>
  <c r="T27"/>
  <c r="W27"/>
  <c r="AD27"/>
  <c r="AC27"/>
  <c r="AC28"/>
  <c r="H28"/>
  <c r="C28"/>
  <c r="N28"/>
  <c r="Q28"/>
  <c r="T28"/>
  <c r="W28"/>
  <c r="AD28"/>
  <c r="Z29"/>
  <c r="K29"/>
  <c r="N29"/>
  <c r="Q29"/>
  <c r="T29"/>
  <c r="W29"/>
  <c r="AD29"/>
  <c r="AC29"/>
  <c r="AC30"/>
  <c r="H30"/>
  <c r="C30"/>
  <c r="N30"/>
  <c r="P33"/>
  <c r="Q30"/>
  <c r="T30"/>
  <c r="W30"/>
  <c r="AD30"/>
  <c r="Z31"/>
  <c r="K31"/>
  <c r="N31"/>
  <c r="Q31"/>
  <c r="T31"/>
  <c r="W31"/>
  <c r="AD31"/>
  <c r="AC31"/>
  <c r="AC32"/>
  <c r="H32"/>
  <c r="C32"/>
  <c r="N32"/>
  <c r="Q32"/>
  <c r="T32"/>
  <c r="W32"/>
  <c r="AD32"/>
  <c r="D33"/>
  <c r="F33"/>
  <c r="J33"/>
  <c r="L33"/>
  <c r="M33"/>
  <c r="O33"/>
  <c r="R33"/>
  <c r="U33"/>
  <c r="V33"/>
  <c r="D34"/>
  <c r="F34"/>
  <c r="AC34" s="1"/>
  <c r="H34"/>
  <c r="I34"/>
  <c r="C34" s="1"/>
  <c r="J34"/>
  <c r="L34"/>
  <c r="P34"/>
  <c r="R34"/>
  <c r="S34"/>
  <c r="V34"/>
  <c r="X34"/>
  <c r="Z34" s="1"/>
  <c r="AA34"/>
  <c r="D35"/>
  <c r="Z35" s="1"/>
  <c r="F35"/>
  <c r="J35"/>
  <c r="L35"/>
  <c r="M35"/>
  <c r="O35"/>
  <c r="P35"/>
  <c r="R35"/>
  <c r="U35"/>
  <c r="V35"/>
  <c r="X35"/>
  <c r="AC36"/>
  <c r="H36"/>
  <c r="C36"/>
  <c r="N36"/>
  <c r="Q36"/>
  <c r="T36"/>
  <c r="W36"/>
  <c r="AD36"/>
  <c r="Z37"/>
  <c r="K37"/>
  <c r="N37"/>
  <c r="M48"/>
  <c r="Q37"/>
  <c r="T37"/>
  <c r="U48"/>
  <c r="W37"/>
  <c r="AD37"/>
  <c r="AC37"/>
  <c r="AC38"/>
  <c r="H38"/>
  <c r="C38"/>
  <c r="K38"/>
  <c r="N38"/>
  <c r="Q38"/>
  <c r="T38"/>
  <c r="W38"/>
  <c r="AD38"/>
  <c r="Z39"/>
  <c r="K39"/>
  <c r="N39"/>
  <c r="Q39"/>
  <c r="T39"/>
  <c r="T49" s="1"/>
  <c r="W39"/>
  <c r="AD39"/>
  <c r="AC39"/>
  <c r="AC40"/>
  <c r="H40"/>
  <c r="I49"/>
  <c r="C49" s="1"/>
  <c r="N40"/>
  <c r="Q40"/>
  <c r="T40"/>
  <c r="S49"/>
  <c r="W40"/>
  <c r="AD40"/>
  <c r="Z41"/>
  <c r="K41"/>
  <c r="N41"/>
  <c r="Q41"/>
  <c r="T41"/>
  <c r="W41"/>
  <c r="AD41"/>
  <c r="AC41"/>
  <c r="AC42"/>
  <c r="H42"/>
  <c r="C42"/>
  <c r="N42"/>
  <c r="Q42"/>
  <c r="T42"/>
  <c r="W42"/>
  <c r="AD42"/>
  <c r="Z43"/>
  <c r="K43"/>
  <c r="N43"/>
  <c r="Q43"/>
  <c r="T43"/>
  <c r="W43"/>
  <c r="AD43"/>
  <c r="AC43"/>
  <c r="AC44"/>
  <c r="H44"/>
  <c r="C44"/>
  <c r="N44"/>
  <c r="Q44"/>
  <c r="T44"/>
  <c r="W44"/>
  <c r="AD44"/>
  <c r="Z45"/>
  <c r="K45"/>
  <c r="L48"/>
  <c r="Q45"/>
  <c r="T45"/>
  <c r="W45"/>
  <c r="AD45"/>
  <c r="AC45"/>
  <c r="AC46"/>
  <c r="H46"/>
  <c r="C46"/>
  <c r="K46"/>
  <c r="N46"/>
  <c r="Q46"/>
  <c r="T46"/>
  <c r="W46"/>
  <c r="AD46"/>
  <c r="Z47"/>
  <c r="K47"/>
  <c r="L50"/>
  <c r="Q47"/>
  <c r="T47"/>
  <c r="W47"/>
  <c r="AD47"/>
  <c r="AC47"/>
  <c r="F48"/>
  <c r="AC48" s="1"/>
  <c r="I48"/>
  <c r="J48"/>
  <c r="P48"/>
  <c r="R48"/>
  <c r="S48"/>
  <c r="V48"/>
  <c r="X48"/>
  <c r="AA48"/>
  <c r="D49"/>
  <c r="Z49" s="1"/>
  <c r="F49"/>
  <c r="J49"/>
  <c r="L49"/>
  <c r="M49"/>
  <c r="O49"/>
  <c r="P49"/>
  <c r="R49"/>
  <c r="U49"/>
  <c r="V49"/>
  <c r="X49"/>
  <c r="F50"/>
  <c r="AC50" s="1"/>
  <c r="I50"/>
  <c r="J50"/>
  <c r="P50"/>
  <c r="R50"/>
  <c r="S50"/>
  <c r="V50"/>
  <c r="X50"/>
  <c r="AA50"/>
  <c r="B1" i="126"/>
  <c r="B2"/>
  <c r="AC6" i="125"/>
  <c r="H6"/>
  <c r="C6"/>
  <c r="N6"/>
  <c r="Q6"/>
  <c r="T6"/>
  <c r="W6"/>
  <c r="Z6"/>
  <c r="H7"/>
  <c r="K7"/>
  <c r="L18"/>
  <c r="N7"/>
  <c r="N18" s="1"/>
  <c r="Q7"/>
  <c r="T7"/>
  <c r="W7"/>
  <c r="V18"/>
  <c r="AD7"/>
  <c r="C8"/>
  <c r="AC8"/>
  <c r="H8"/>
  <c r="K8"/>
  <c r="N8"/>
  <c r="Q8"/>
  <c r="T8"/>
  <c r="W8"/>
  <c r="Z8"/>
  <c r="H9"/>
  <c r="K9"/>
  <c r="N9"/>
  <c r="Q9"/>
  <c r="T9"/>
  <c r="W9"/>
  <c r="AD9"/>
  <c r="C10"/>
  <c r="AC10"/>
  <c r="H10"/>
  <c r="K10"/>
  <c r="J19"/>
  <c r="N10"/>
  <c r="Q10"/>
  <c r="P19"/>
  <c r="T10"/>
  <c r="W10"/>
  <c r="X19"/>
  <c r="Z10"/>
  <c r="H11"/>
  <c r="K11"/>
  <c r="N11"/>
  <c r="Q11"/>
  <c r="S18"/>
  <c r="T11"/>
  <c r="W11"/>
  <c r="AA18"/>
  <c r="AD11"/>
  <c r="C12"/>
  <c r="AC12"/>
  <c r="H12"/>
  <c r="K12"/>
  <c r="N12"/>
  <c r="O19"/>
  <c r="T12"/>
  <c r="W12"/>
  <c r="Z12"/>
  <c r="H13"/>
  <c r="K13"/>
  <c r="N13"/>
  <c r="Q13"/>
  <c r="T13"/>
  <c r="W13"/>
  <c r="AD13"/>
  <c r="C14"/>
  <c r="AC14"/>
  <c r="H14"/>
  <c r="K14"/>
  <c r="N14"/>
  <c r="Q14"/>
  <c r="T14"/>
  <c r="W14"/>
  <c r="Z14"/>
  <c r="H15"/>
  <c r="K15"/>
  <c r="N15"/>
  <c r="Q15"/>
  <c r="T15"/>
  <c r="W15"/>
  <c r="AD15"/>
  <c r="C16"/>
  <c r="AC16"/>
  <c r="H16"/>
  <c r="K16"/>
  <c r="N16"/>
  <c r="Q16"/>
  <c r="T16"/>
  <c r="W16"/>
  <c r="Z16"/>
  <c r="H17"/>
  <c r="K17"/>
  <c r="N17"/>
  <c r="Q17"/>
  <c r="S20"/>
  <c r="T17"/>
  <c r="W17"/>
  <c r="AA20"/>
  <c r="AD17"/>
  <c r="I18"/>
  <c r="J18"/>
  <c r="M18"/>
  <c r="O18"/>
  <c r="P18"/>
  <c r="R18"/>
  <c r="U18"/>
  <c r="X18"/>
  <c r="D19"/>
  <c r="H19" s="1"/>
  <c r="F19"/>
  <c r="I19"/>
  <c r="L19"/>
  <c r="M19"/>
  <c r="N19"/>
  <c r="S19"/>
  <c r="U19"/>
  <c r="V19"/>
  <c r="AA19"/>
  <c r="I20"/>
  <c r="J20"/>
  <c r="M20"/>
  <c r="O20"/>
  <c r="P20"/>
  <c r="R20"/>
  <c r="U20"/>
  <c r="X20"/>
  <c r="H21"/>
  <c r="K21"/>
  <c r="N21"/>
  <c r="Q21"/>
  <c r="T21"/>
  <c r="W21"/>
  <c r="V35"/>
  <c r="AD21"/>
  <c r="C22"/>
  <c r="AC22"/>
  <c r="H22"/>
  <c r="K22"/>
  <c r="N22"/>
  <c r="W22"/>
  <c r="K23"/>
  <c r="N23"/>
  <c r="Q23"/>
  <c r="T23"/>
  <c r="W23"/>
  <c r="AD23"/>
  <c r="C24"/>
  <c r="AC24"/>
  <c r="H24"/>
  <c r="K24"/>
  <c r="N24"/>
  <c r="P34"/>
  <c r="T24"/>
  <c r="W24"/>
  <c r="Z24"/>
  <c r="K25"/>
  <c r="L34"/>
  <c r="Q25"/>
  <c r="T25"/>
  <c r="AD25"/>
  <c r="C26"/>
  <c r="AC26"/>
  <c r="H26"/>
  <c r="K26"/>
  <c r="N26"/>
  <c r="O33"/>
  <c r="T26"/>
  <c r="W26"/>
  <c r="Z26"/>
  <c r="K27"/>
  <c r="N27"/>
  <c r="Q27"/>
  <c r="S34"/>
  <c r="T27"/>
  <c r="AD27"/>
  <c r="C28"/>
  <c r="AC28"/>
  <c r="H28"/>
  <c r="K28"/>
  <c r="J34"/>
  <c r="N28"/>
  <c r="T28"/>
  <c r="W28"/>
  <c r="K29"/>
  <c r="N29"/>
  <c r="Q29"/>
  <c r="T29"/>
  <c r="W29"/>
  <c r="AA34"/>
  <c r="AD29"/>
  <c r="C30"/>
  <c r="AC30"/>
  <c r="H30"/>
  <c r="N30"/>
  <c r="Q30"/>
  <c r="T30"/>
  <c r="W30"/>
  <c r="D35"/>
  <c r="K31"/>
  <c r="N31"/>
  <c r="Q31"/>
  <c r="T31"/>
  <c r="AD31"/>
  <c r="C32"/>
  <c r="AC32"/>
  <c r="H32"/>
  <c r="K32"/>
  <c r="N32"/>
  <c r="O35"/>
  <c r="T32"/>
  <c r="W32"/>
  <c r="F33"/>
  <c r="I33"/>
  <c r="L33"/>
  <c r="M33"/>
  <c r="S33"/>
  <c r="U33"/>
  <c r="V33"/>
  <c r="AA33"/>
  <c r="I34"/>
  <c r="M34"/>
  <c r="O34"/>
  <c r="R34"/>
  <c r="U34"/>
  <c r="X34"/>
  <c r="F35"/>
  <c r="I35"/>
  <c r="M35"/>
  <c r="S35"/>
  <c r="U35"/>
  <c r="AA35"/>
  <c r="C36"/>
  <c r="AC36"/>
  <c r="H36"/>
  <c r="K36"/>
  <c r="N36"/>
  <c r="T36"/>
  <c r="W36"/>
  <c r="X48"/>
  <c r="F50"/>
  <c r="K37"/>
  <c r="Q37"/>
  <c r="T37"/>
  <c r="W37"/>
  <c r="V48"/>
  <c r="AD37"/>
  <c r="C38"/>
  <c r="AC38"/>
  <c r="H38"/>
  <c r="J48"/>
  <c r="N38"/>
  <c r="Q38"/>
  <c r="T38"/>
  <c r="W38"/>
  <c r="K39"/>
  <c r="N39"/>
  <c r="Q39"/>
  <c r="T39"/>
  <c r="W39"/>
  <c r="AD39"/>
  <c r="C40"/>
  <c r="AC40"/>
  <c r="H40"/>
  <c r="N40"/>
  <c r="Q40"/>
  <c r="T40"/>
  <c r="W40"/>
  <c r="Z40"/>
  <c r="K41"/>
  <c r="N41"/>
  <c r="Q41"/>
  <c r="T41"/>
  <c r="T49" s="1"/>
  <c r="W41"/>
  <c r="Z41"/>
  <c r="C42"/>
  <c r="AC42"/>
  <c r="K42"/>
  <c r="N42"/>
  <c r="Q42"/>
  <c r="T42"/>
  <c r="W42"/>
  <c r="Z42"/>
  <c r="AD42"/>
  <c r="C43"/>
  <c r="Z43"/>
  <c r="J49"/>
  <c r="N43"/>
  <c r="Q43"/>
  <c r="T43"/>
  <c r="AD43"/>
  <c r="AC44"/>
  <c r="C44"/>
  <c r="N44"/>
  <c r="T44"/>
  <c r="W44"/>
  <c r="C45"/>
  <c r="K45"/>
  <c r="N45"/>
  <c r="Q45"/>
  <c r="T45"/>
  <c r="AD45"/>
  <c r="AC46"/>
  <c r="K46"/>
  <c r="N46"/>
  <c r="O50"/>
  <c r="T46"/>
  <c r="U48"/>
  <c r="W46"/>
  <c r="Z46"/>
  <c r="AD46"/>
  <c r="H47"/>
  <c r="K47"/>
  <c r="N47"/>
  <c r="Q47"/>
  <c r="T47"/>
  <c r="V50"/>
  <c r="AC47"/>
  <c r="F48"/>
  <c r="I48"/>
  <c r="M48"/>
  <c r="O48"/>
  <c r="P48"/>
  <c r="D49"/>
  <c r="C49" s="1"/>
  <c r="F49"/>
  <c r="I49"/>
  <c r="L49"/>
  <c r="M49"/>
  <c r="O49"/>
  <c r="P49"/>
  <c r="U49"/>
  <c r="V49"/>
  <c r="X49"/>
  <c r="D50"/>
  <c r="J50"/>
  <c r="L50"/>
  <c r="M50"/>
  <c r="P50"/>
  <c r="R50"/>
  <c r="S50"/>
  <c r="T50"/>
  <c r="X50"/>
  <c r="Z50" s="1"/>
  <c r="AA50"/>
  <c r="B1" i="124"/>
  <c r="B2"/>
  <c r="I18" i="123"/>
  <c r="J18"/>
  <c r="N6"/>
  <c r="Q6"/>
  <c r="R18"/>
  <c r="S20"/>
  <c r="W6"/>
  <c r="Y18"/>
  <c r="Z6"/>
  <c r="AC6"/>
  <c r="AF6"/>
  <c r="AG6"/>
  <c r="C7"/>
  <c r="D20"/>
  <c r="H7"/>
  <c r="K7"/>
  <c r="L20"/>
  <c r="P18"/>
  <c r="T7"/>
  <c r="W7"/>
  <c r="V20"/>
  <c r="X18"/>
  <c r="AF7"/>
  <c r="H8"/>
  <c r="AF8"/>
  <c r="K8"/>
  <c r="N8"/>
  <c r="Q8"/>
  <c r="T8"/>
  <c r="W8"/>
  <c r="Z8"/>
  <c r="AG8"/>
  <c r="H9"/>
  <c r="AF9"/>
  <c r="K9"/>
  <c r="J19"/>
  <c r="N9"/>
  <c r="M18"/>
  <c r="Q9"/>
  <c r="R19"/>
  <c r="W9"/>
  <c r="Z9"/>
  <c r="AC9"/>
  <c r="AG9"/>
  <c r="C10"/>
  <c r="H10"/>
  <c r="K10"/>
  <c r="N10"/>
  <c r="Q10"/>
  <c r="T10"/>
  <c r="S19"/>
  <c r="W10"/>
  <c r="V19"/>
  <c r="Z10"/>
  <c r="AA19"/>
  <c r="C11"/>
  <c r="AF11"/>
  <c r="K11"/>
  <c r="N11"/>
  <c r="Q11"/>
  <c r="T11"/>
  <c r="W11"/>
  <c r="Z11"/>
  <c r="AG11"/>
  <c r="H12"/>
  <c r="C12"/>
  <c r="N12"/>
  <c r="Q12"/>
  <c r="P19"/>
  <c r="T12"/>
  <c r="W12"/>
  <c r="Z12"/>
  <c r="Y19"/>
  <c r="AC12"/>
  <c r="AF12"/>
  <c r="AG12"/>
  <c r="H13"/>
  <c r="K13"/>
  <c r="N13"/>
  <c r="Q13"/>
  <c r="T13"/>
  <c r="W13"/>
  <c r="Z13"/>
  <c r="AF13"/>
  <c r="AG13"/>
  <c r="C14"/>
  <c r="N14"/>
  <c r="Q14"/>
  <c r="T14"/>
  <c r="W14"/>
  <c r="Z14"/>
  <c r="AC14"/>
  <c r="AF14"/>
  <c r="AG14"/>
  <c r="C15"/>
  <c r="H15"/>
  <c r="K15"/>
  <c r="N15"/>
  <c r="Q15"/>
  <c r="T15"/>
  <c r="S18"/>
  <c r="W15"/>
  <c r="Z15"/>
  <c r="AA18"/>
  <c r="AF15"/>
  <c r="H16"/>
  <c r="AF16"/>
  <c r="K16"/>
  <c r="N16"/>
  <c r="Q16"/>
  <c r="T16"/>
  <c r="W16"/>
  <c r="Z16"/>
  <c r="AG16"/>
  <c r="H17"/>
  <c r="AF17"/>
  <c r="K17"/>
  <c r="N17"/>
  <c r="M20"/>
  <c r="Q17"/>
  <c r="T17"/>
  <c r="U20"/>
  <c r="Z17"/>
  <c r="AG17"/>
  <c r="AC17"/>
  <c r="F18"/>
  <c r="AF18" s="1"/>
  <c r="V18"/>
  <c r="AD18"/>
  <c r="D19"/>
  <c r="L19"/>
  <c r="O19"/>
  <c r="I20"/>
  <c r="O20"/>
  <c r="P20"/>
  <c r="X20"/>
  <c r="Y20"/>
  <c r="H21"/>
  <c r="I33"/>
  <c r="J35"/>
  <c r="N21"/>
  <c r="P33"/>
  <c r="Q21"/>
  <c r="Q33" s="1"/>
  <c r="T21"/>
  <c r="S33"/>
  <c r="W21"/>
  <c r="X33"/>
  <c r="Y33"/>
  <c r="AF21"/>
  <c r="AG21"/>
  <c r="C22"/>
  <c r="N22"/>
  <c r="M35"/>
  <c r="O33"/>
  <c r="Q22"/>
  <c r="T22"/>
  <c r="S35"/>
  <c r="U35"/>
  <c r="W22"/>
  <c r="Z22"/>
  <c r="AA35"/>
  <c r="AF22"/>
  <c r="AG22"/>
  <c r="C23"/>
  <c r="H23"/>
  <c r="K23"/>
  <c r="N23"/>
  <c r="Q23"/>
  <c r="T23"/>
  <c r="W23"/>
  <c r="Z23"/>
  <c r="AF23"/>
  <c r="H24"/>
  <c r="AF24"/>
  <c r="I34"/>
  <c r="K24"/>
  <c r="N24"/>
  <c r="Q24"/>
  <c r="Q34" s="1"/>
  <c r="T24"/>
  <c r="W24"/>
  <c r="Y34"/>
  <c r="AG24"/>
  <c r="H25"/>
  <c r="AF25"/>
  <c r="J34"/>
  <c r="N25"/>
  <c r="Q25"/>
  <c r="R34"/>
  <c r="W25"/>
  <c r="Z25"/>
  <c r="AC25"/>
  <c r="AG25"/>
  <c r="C26"/>
  <c r="H26"/>
  <c r="K26"/>
  <c r="N26"/>
  <c r="Q26"/>
  <c r="T26"/>
  <c r="W26"/>
  <c r="Z26"/>
  <c r="AG26"/>
  <c r="AC26"/>
  <c r="C27"/>
  <c r="AF27"/>
  <c r="K27"/>
  <c r="N27"/>
  <c r="Q27"/>
  <c r="P34"/>
  <c r="T27"/>
  <c r="W27"/>
  <c r="Z27"/>
  <c r="AG27"/>
  <c r="H28"/>
  <c r="C28"/>
  <c r="N28"/>
  <c r="Q28"/>
  <c r="T28"/>
  <c r="W28"/>
  <c r="Z28"/>
  <c r="AC28"/>
  <c r="AF28"/>
  <c r="AG28"/>
  <c r="H29"/>
  <c r="K29"/>
  <c r="N29"/>
  <c r="Q29"/>
  <c r="T29"/>
  <c r="W29"/>
  <c r="Z29"/>
  <c r="AF29"/>
  <c r="AG29"/>
  <c r="C30"/>
  <c r="J33"/>
  <c r="N30"/>
  <c r="Q30"/>
  <c r="R33"/>
  <c r="W30"/>
  <c r="Z30"/>
  <c r="AC30"/>
  <c r="AF30"/>
  <c r="AG30"/>
  <c r="C31"/>
  <c r="H31"/>
  <c r="K31"/>
  <c r="N31"/>
  <c r="Q31"/>
  <c r="T31"/>
  <c r="W31"/>
  <c r="Z31"/>
  <c r="AF31"/>
  <c r="D35"/>
  <c r="AF32"/>
  <c r="K32"/>
  <c r="N32"/>
  <c r="Q32"/>
  <c r="T32"/>
  <c r="W32"/>
  <c r="Z32"/>
  <c r="AG32"/>
  <c r="F33"/>
  <c r="AF33" s="1"/>
  <c r="M33"/>
  <c r="U33"/>
  <c r="V33"/>
  <c r="AD33"/>
  <c r="F34"/>
  <c r="AF34" s="1"/>
  <c r="M34"/>
  <c r="O34"/>
  <c r="S34"/>
  <c r="U34"/>
  <c r="V34"/>
  <c r="AA34"/>
  <c r="AD34"/>
  <c r="F35"/>
  <c r="L35"/>
  <c r="O35"/>
  <c r="P35"/>
  <c r="V35"/>
  <c r="X35"/>
  <c r="AD35"/>
  <c r="AF35"/>
  <c r="H36"/>
  <c r="C36"/>
  <c r="J48"/>
  <c r="N36"/>
  <c r="O48"/>
  <c r="P48"/>
  <c r="T36"/>
  <c r="W36"/>
  <c r="X48"/>
  <c r="Y50"/>
  <c r="AC36"/>
  <c r="AF36"/>
  <c r="AG36"/>
  <c r="F48"/>
  <c r="K37"/>
  <c r="J50"/>
  <c r="N37"/>
  <c r="Q37"/>
  <c r="R50"/>
  <c r="V48"/>
  <c r="Z37"/>
  <c r="AD48"/>
  <c r="AF37"/>
  <c r="AG37"/>
  <c r="C38"/>
  <c r="K38"/>
  <c r="N38"/>
  <c r="Q38"/>
  <c r="T38"/>
  <c r="W38"/>
  <c r="Z38"/>
  <c r="AC38"/>
  <c r="AF38"/>
  <c r="H39"/>
  <c r="K39"/>
  <c r="N39"/>
  <c r="Q39"/>
  <c r="P49"/>
  <c r="S49"/>
  <c r="T39"/>
  <c r="W39"/>
  <c r="X49"/>
  <c r="Z39"/>
  <c r="AG39"/>
  <c r="AF39"/>
  <c r="H40"/>
  <c r="AF40"/>
  <c r="I49"/>
  <c r="N40"/>
  <c r="Q40"/>
  <c r="T40"/>
  <c r="W40"/>
  <c r="Y49"/>
  <c r="AC40"/>
  <c r="AG40"/>
  <c r="H41"/>
  <c r="AF41"/>
  <c r="K41"/>
  <c r="N41"/>
  <c r="Q41"/>
  <c r="T41"/>
  <c r="W41"/>
  <c r="Z41"/>
  <c r="AC41"/>
  <c r="AG41"/>
  <c r="C42"/>
  <c r="H42"/>
  <c r="K42"/>
  <c r="N42"/>
  <c r="Q42"/>
  <c r="T42"/>
  <c r="W42"/>
  <c r="Z42"/>
  <c r="AG42"/>
  <c r="C43"/>
  <c r="H43"/>
  <c r="K43"/>
  <c r="N43"/>
  <c r="Q43"/>
  <c r="T43"/>
  <c r="W43"/>
  <c r="Z43"/>
  <c r="AG43"/>
  <c r="AF43"/>
  <c r="H44"/>
  <c r="C44"/>
  <c r="N44"/>
  <c r="Q44"/>
  <c r="T44"/>
  <c r="W44"/>
  <c r="Z44"/>
  <c r="AC44"/>
  <c r="AF44"/>
  <c r="AG44"/>
  <c r="H45"/>
  <c r="K45"/>
  <c r="N45"/>
  <c r="Q45"/>
  <c r="T45"/>
  <c r="W45"/>
  <c r="Z45"/>
  <c r="AF45"/>
  <c r="AG45"/>
  <c r="C46"/>
  <c r="K46"/>
  <c r="N46"/>
  <c r="Q46"/>
  <c r="T46"/>
  <c r="W46"/>
  <c r="Z46"/>
  <c r="AC46"/>
  <c r="AF46"/>
  <c r="H47"/>
  <c r="K47"/>
  <c r="N47"/>
  <c r="Q47"/>
  <c r="T47"/>
  <c r="W47"/>
  <c r="Z47"/>
  <c r="AF47"/>
  <c r="D48"/>
  <c r="H48" s="1"/>
  <c r="I48"/>
  <c r="L48"/>
  <c r="M48"/>
  <c r="S48"/>
  <c r="U48"/>
  <c r="Y48"/>
  <c r="AA48"/>
  <c r="AC48"/>
  <c r="D49"/>
  <c r="H49" s="1"/>
  <c r="F49"/>
  <c r="AF49" s="1"/>
  <c r="J49"/>
  <c r="L49"/>
  <c r="M49"/>
  <c r="R49"/>
  <c r="U49"/>
  <c r="V49"/>
  <c r="AD49"/>
  <c r="F50"/>
  <c r="AF50" s="1"/>
  <c r="M50"/>
  <c r="O50"/>
  <c r="S50"/>
  <c r="U50"/>
  <c r="V50"/>
  <c r="AA50"/>
  <c r="AD50"/>
  <c r="B1" i="122"/>
  <c r="B2"/>
  <c r="I18" i="121"/>
  <c r="J18"/>
  <c r="N6"/>
  <c r="O20"/>
  <c r="R18"/>
  <c r="W6"/>
  <c r="Y18"/>
  <c r="Z6"/>
  <c r="AC6"/>
  <c r="AB18"/>
  <c r="AE20"/>
  <c r="AG18"/>
  <c r="AI6"/>
  <c r="AL6"/>
  <c r="AM6"/>
  <c r="H7"/>
  <c r="K7"/>
  <c r="N7"/>
  <c r="Q7"/>
  <c r="P20"/>
  <c r="T7"/>
  <c r="W7"/>
  <c r="V20"/>
  <c r="X20"/>
  <c r="Z7"/>
  <c r="AC7"/>
  <c r="AF7"/>
  <c r="AM7"/>
  <c r="AL7"/>
  <c r="H8"/>
  <c r="C8"/>
  <c r="N8"/>
  <c r="P18"/>
  <c r="T8"/>
  <c r="W8"/>
  <c r="Z8"/>
  <c r="AC8"/>
  <c r="AF8"/>
  <c r="AI8"/>
  <c r="AL8"/>
  <c r="C9"/>
  <c r="H9"/>
  <c r="K9"/>
  <c r="N9"/>
  <c r="M19"/>
  <c r="Q9"/>
  <c r="Q19" s="1"/>
  <c r="S19"/>
  <c r="W9"/>
  <c r="Z9"/>
  <c r="AC9"/>
  <c r="AC19" s="1"/>
  <c r="AB19"/>
  <c r="AF9"/>
  <c r="AI9"/>
  <c r="AM9"/>
  <c r="C10"/>
  <c r="H10"/>
  <c r="K10"/>
  <c r="N10"/>
  <c r="Q10"/>
  <c r="T10"/>
  <c r="W10"/>
  <c r="Z10"/>
  <c r="Z19" s="1"/>
  <c r="AC10"/>
  <c r="AF10"/>
  <c r="AE19"/>
  <c r="AI10"/>
  <c r="AL10"/>
  <c r="AM10"/>
  <c r="H11"/>
  <c r="K11"/>
  <c r="N11"/>
  <c r="Q11"/>
  <c r="T11"/>
  <c r="W11"/>
  <c r="Z11"/>
  <c r="AC11"/>
  <c r="AF11"/>
  <c r="AI11"/>
  <c r="AL11"/>
  <c r="H12"/>
  <c r="K12"/>
  <c r="N12"/>
  <c r="Q12"/>
  <c r="T12"/>
  <c r="W12"/>
  <c r="Z12"/>
  <c r="AC12"/>
  <c r="AF12"/>
  <c r="AM12"/>
  <c r="AL12"/>
  <c r="C13"/>
  <c r="H13"/>
  <c r="K13"/>
  <c r="N13"/>
  <c r="Q13"/>
  <c r="T13"/>
  <c r="W13"/>
  <c r="Z13"/>
  <c r="AC13"/>
  <c r="AF13"/>
  <c r="AL13"/>
  <c r="AM13"/>
  <c r="C14"/>
  <c r="H14"/>
  <c r="K14"/>
  <c r="N14"/>
  <c r="Q14"/>
  <c r="T14"/>
  <c r="W14"/>
  <c r="Z14"/>
  <c r="AC14"/>
  <c r="AF14"/>
  <c r="AI14"/>
  <c r="AL14"/>
  <c r="AM14"/>
  <c r="H15"/>
  <c r="K15"/>
  <c r="N15"/>
  <c r="Q15"/>
  <c r="T15"/>
  <c r="W15"/>
  <c r="Z15"/>
  <c r="AC15"/>
  <c r="AF15"/>
  <c r="AM15"/>
  <c r="AL15"/>
  <c r="H16"/>
  <c r="C16"/>
  <c r="N16"/>
  <c r="Q16"/>
  <c r="T16"/>
  <c r="W16"/>
  <c r="Z16"/>
  <c r="AC16"/>
  <c r="AF16"/>
  <c r="AI16"/>
  <c r="AL16"/>
  <c r="C17"/>
  <c r="H17"/>
  <c r="K17"/>
  <c r="N17"/>
  <c r="Q17"/>
  <c r="S18"/>
  <c r="W17"/>
  <c r="Z17"/>
  <c r="AA18"/>
  <c r="AF17"/>
  <c r="AI17"/>
  <c r="AM17"/>
  <c r="F18"/>
  <c r="M18"/>
  <c r="O18"/>
  <c r="U18"/>
  <c r="V18"/>
  <c r="AD18"/>
  <c r="AE18"/>
  <c r="F19"/>
  <c r="I19"/>
  <c r="J19"/>
  <c r="P19"/>
  <c r="R19"/>
  <c r="V19"/>
  <c r="X19"/>
  <c r="Y19"/>
  <c r="AD19"/>
  <c r="AG19"/>
  <c r="D20"/>
  <c r="I20"/>
  <c r="L20"/>
  <c r="M20"/>
  <c r="S20"/>
  <c r="U20"/>
  <c r="Y20"/>
  <c r="AA20"/>
  <c r="AB20"/>
  <c r="AG20"/>
  <c r="AJ20"/>
  <c r="C21"/>
  <c r="H21"/>
  <c r="K21"/>
  <c r="T21"/>
  <c r="W21"/>
  <c r="Z21"/>
  <c r="AF21"/>
  <c r="AM21"/>
  <c r="C22"/>
  <c r="H22"/>
  <c r="K22"/>
  <c r="N22"/>
  <c r="Q22"/>
  <c r="T22"/>
  <c r="S35"/>
  <c r="W22"/>
  <c r="Z22"/>
  <c r="AC22"/>
  <c r="AF22"/>
  <c r="AI22"/>
  <c r="AL22"/>
  <c r="AM22"/>
  <c r="H23"/>
  <c r="K23"/>
  <c r="Q23"/>
  <c r="T23"/>
  <c r="W23"/>
  <c r="Z23"/>
  <c r="AC23"/>
  <c r="AF23"/>
  <c r="AM23"/>
  <c r="AL23"/>
  <c r="H24"/>
  <c r="C24"/>
  <c r="N24"/>
  <c r="T24"/>
  <c r="W24"/>
  <c r="Z24"/>
  <c r="AC24"/>
  <c r="AF24"/>
  <c r="AL24"/>
  <c r="C25"/>
  <c r="K25"/>
  <c r="Q25"/>
  <c r="S33"/>
  <c r="W25"/>
  <c r="Z25"/>
  <c r="AC25"/>
  <c r="AF25"/>
  <c r="AI25"/>
  <c r="C26"/>
  <c r="H26"/>
  <c r="K26"/>
  <c r="N26"/>
  <c r="Q26"/>
  <c r="T26"/>
  <c r="W26"/>
  <c r="W34" s="1"/>
  <c r="Z26"/>
  <c r="AC26"/>
  <c r="AF26"/>
  <c r="AI26"/>
  <c r="AL26"/>
  <c r="AM26"/>
  <c r="N27"/>
  <c r="Q27"/>
  <c r="T27"/>
  <c r="W27"/>
  <c r="Z27"/>
  <c r="AC27"/>
  <c r="AF27"/>
  <c r="AL27"/>
  <c r="H28"/>
  <c r="K28"/>
  <c r="N28"/>
  <c r="Q28"/>
  <c r="T28"/>
  <c r="W28"/>
  <c r="Z28"/>
  <c r="AC28"/>
  <c r="AF28"/>
  <c r="AI28"/>
  <c r="AL28"/>
  <c r="AL29"/>
  <c r="K29"/>
  <c r="N29"/>
  <c r="Q29"/>
  <c r="T29"/>
  <c r="W29"/>
  <c r="Z29"/>
  <c r="AC29"/>
  <c r="AF29"/>
  <c r="C30"/>
  <c r="N30"/>
  <c r="Q30"/>
  <c r="T30"/>
  <c r="W30"/>
  <c r="Z30"/>
  <c r="AC30"/>
  <c r="AF30"/>
  <c r="AI30"/>
  <c r="AL30"/>
  <c r="AM30"/>
  <c r="K31"/>
  <c r="N31"/>
  <c r="Q31"/>
  <c r="T31"/>
  <c r="V35"/>
  <c r="Z31"/>
  <c r="AC31"/>
  <c r="AF31"/>
  <c r="AM31"/>
  <c r="AL31"/>
  <c r="H32"/>
  <c r="N32"/>
  <c r="P33"/>
  <c r="Q32"/>
  <c r="T32"/>
  <c r="W32"/>
  <c r="Y35"/>
  <c r="AC32"/>
  <c r="AF32"/>
  <c r="AF35" s="1"/>
  <c r="AL32"/>
  <c r="D33"/>
  <c r="J33"/>
  <c r="L33"/>
  <c r="AA33"/>
  <c r="AB33"/>
  <c r="AJ33"/>
  <c r="F34"/>
  <c r="M34"/>
  <c r="O34"/>
  <c r="U34"/>
  <c r="V34"/>
  <c r="AE34"/>
  <c r="F35"/>
  <c r="J35"/>
  <c r="R35"/>
  <c r="AG35"/>
  <c r="I48"/>
  <c r="K36"/>
  <c r="M50"/>
  <c r="Q36"/>
  <c r="T36"/>
  <c r="W36"/>
  <c r="Z36"/>
  <c r="AC36"/>
  <c r="AF36"/>
  <c r="AL37"/>
  <c r="K37"/>
  <c r="N37"/>
  <c r="Q37"/>
  <c r="P50"/>
  <c r="T37"/>
  <c r="W37"/>
  <c r="Z37"/>
  <c r="AC37"/>
  <c r="AF37"/>
  <c r="C38"/>
  <c r="N38"/>
  <c r="Q38"/>
  <c r="W38"/>
  <c r="Z38"/>
  <c r="AC38"/>
  <c r="AF38"/>
  <c r="AI38"/>
  <c r="AL38"/>
  <c r="AM38"/>
  <c r="D49"/>
  <c r="K39"/>
  <c r="N39"/>
  <c r="Q39"/>
  <c r="R49"/>
  <c r="T39"/>
  <c r="Z39"/>
  <c r="AC39"/>
  <c r="AM39"/>
  <c r="H40"/>
  <c r="N40"/>
  <c r="P49"/>
  <c r="Q40"/>
  <c r="T40"/>
  <c r="W40"/>
  <c r="Y49"/>
  <c r="AC40"/>
  <c r="AF40"/>
  <c r="AL40"/>
  <c r="AM40"/>
  <c r="C41"/>
  <c r="H41"/>
  <c r="K41"/>
  <c r="N41"/>
  <c r="Q41"/>
  <c r="T41"/>
  <c r="W41"/>
  <c r="Z41"/>
  <c r="AB49"/>
  <c r="AF41"/>
  <c r="AI41"/>
  <c r="C42"/>
  <c r="H42"/>
  <c r="K42"/>
  <c r="N42"/>
  <c r="Q42"/>
  <c r="W42"/>
  <c r="Z42"/>
  <c r="AC42"/>
  <c r="AI42"/>
  <c r="AM42"/>
  <c r="H43"/>
  <c r="K43"/>
  <c r="N43"/>
  <c r="Q43"/>
  <c r="T43"/>
  <c r="W43"/>
  <c r="Z43"/>
  <c r="AC43"/>
  <c r="AF43"/>
  <c r="AG48"/>
  <c r="AL43"/>
  <c r="C44"/>
  <c r="H44"/>
  <c r="K44"/>
  <c r="N44"/>
  <c r="Q44"/>
  <c r="T44"/>
  <c r="W44"/>
  <c r="Z44"/>
  <c r="AC44"/>
  <c r="AF44"/>
  <c r="AL44"/>
  <c r="H45"/>
  <c r="K45"/>
  <c r="N45"/>
  <c r="T45"/>
  <c r="W45"/>
  <c r="Z45"/>
  <c r="AC45"/>
  <c r="AF45"/>
  <c r="AL45"/>
  <c r="AM45"/>
  <c r="C46"/>
  <c r="K46"/>
  <c r="N46"/>
  <c r="Q46"/>
  <c r="W46"/>
  <c r="Z46"/>
  <c r="AC46"/>
  <c r="AF46"/>
  <c r="AI46"/>
  <c r="AL46"/>
  <c r="K47"/>
  <c r="N47"/>
  <c r="Q47"/>
  <c r="T47"/>
  <c r="Z47"/>
  <c r="AC47"/>
  <c r="AF47"/>
  <c r="AM47"/>
  <c r="M48"/>
  <c r="O48"/>
  <c r="P48"/>
  <c r="X48"/>
  <c r="AE48"/>
  <c r="J49"/>
  <c r="S49"/>
  <c r="X49"/>
  <c r="AA49"/>
  <c r="F50"/>
  <c r="S50"/>
  <c r="U50"/>
  <c r="V50"/>
  <c r="AA50"/>
  <c r="AD50"/>
  <c r="AE50"/>
  <c r="AG50"/>
  <c r="B1" i="120"/>
  <c r="B2"/>
  <c r="C6" i="119"/>
  <c r="AC6"/>
  <c r="K6"/>
  <c r="M18"/>
  <c r="Q6"/>
  <c r="T6"/>
  <c r="U18"/>
  <c r="W6"/>
  <c r="AD6"/>
  <c r="C7"/>
  <c r="H7"/>
  <c r="K7"/>
  <c r="N7"/>
  <c r="Q7"/>
  <c r="P18"/>
  <c r="W7"/>
  <c r="AD7"/>
  <c r="AC7"/>
  <c r="C8"/>
  <c r="K8"/>
  <c r="N8"/>
  <c r="Q8"/>
  <c r="T8"/>
  <c r="V18"/>
  <c r="W8"/>
  <c r="AD8"/>
  <c r="C9"/>
  <c r="H9"/>
  <c r="J19"/>
  <c r="K9"/>
  <c r="N9"/>
  <c r="Q9"/>
  <c r="Q19" s="1"/>
  <c r="W9"/>
  <c r="AD9"/>
  <c r="Z9"/>
  <c r="AC9"/>
  <c r="C10"/>
  <c r="D19"/>
  <c r="I19"/>
  <c r="N10"/>
  <c r="Q10"/>
  <c r="T10"/>
  <c r="W10"/>
  <c r="AC10"/>
  <c r="AD10"/>
  <c r="H11"/>
  <c r="C11"/>
  <c r="N11"/>
  <c r="Q11"/>
  <c r="T11"/>
  <c r="W11"/>
  <c r="X19"/>
  <c r="C12"/>
  <c r="AC12"/>
  <c r="K12"/>
  <c r="N12"/>
  <c r="Q12"/>
  <c r="T12"/>
  <c r="W12"/>
  <c r="AD12"/>
  <c r="H13"/>
  <c r="C13"/>
  <c r="N13"/>
  <c r="P19"/>
  <c r="Q13"/>
  <c r="T13"/>
  <c r="W13"/>
  <c r="AD13"/>
  <c r="Z13"/>
  <c r="C14"/>
  <c r="AC14"/>
  <c r="K14"/>
  <c r="N14"/>
  <c r="Q14"/>
  <c r="T14"/>
  <c r="W14"/>
  <c r="AD14"/>
  <c r="C15"/>
  <c r="H15"/>
  <c r="K15"/>
  <c r="N15"/>
  <c r="Q15"/>
  <c r="W15"/>
  <c r="AD15"/>
  <c r="AC15"/>
  <c r="C16"/>
  <c r="K16"/>
  <c r="N16"/>
  <c r="O18"/>
  <c r="T16"/>
  <c r="W16"/>
  <c r="AD16"/>
  <c r="C17"/>
  <c r="H17"/>
  <c r="K17"/>
  <c r="N17"/>
  <c r="Q17"/>
  <c r="W17"/>
  <c r="W20" s="1"/>
  <c r="Z17"/>
  <c r="AC17"/>
  <c r="AD17"/>
  <c r="I18"/>
  <c r="J18"/>
  <c r="R18"/>
  <c r="S18"/>
  <c r="AA18"/>
  <c r="F19"/>
  <c r="M19"/>
  <c r="O19"/>
  <c r="S19"/>
  <c r="U19"/>
  <c r="V19"/>
  <c r="AA19"/>
  <c r="I20"/>
  <c r="J20"/>
  <c r="L20"/>
  <c r="O20"/>
  <c r="R20"/>
  <c r="S20"/>
  <c r="AA20"/>
  <c r="C21"/>
  <c r="H21"/>
  <c r="K21"/>
  <c r="N21"/>
  <c r="Q21"/>
  <c r="T21"/>
  <c r="W21"/>
  <c r="Z21"/>
  <c r="AD21"/>
  <c r="C22"/>
  <c r="I33"/>
  <c r="J33"/>
  <c r="K22"/>
  <c r="N22"/>
  <c r="Q22"/>
  <c r="R33"/>
  <c r="W22"/>
  <c r="AD22"/>
  <c r="Z22"/>
  <c r="AC22"/>
  <c r="C23"/>
  <c r="H23"/>
  <c r="K23"/>
  <c r="N23"/>
  <c r="Q23"/>
  <c r="T23"/>
  <c r="W23"/>
  <c r="Z23"/>
  <c r="AD23"/>
  <c r="C24"/>
  <c r="K24"/>
  <c r="N24"/>
  <c r="Q24"/>
  <c r="T24"/>
  <c r="W24"/>
  <c r="AD24"/>
  <c r="Z24"/>
  <c r="AC24"/>
  <c r="C25"/>
  <c r="F34"/>
  <c r="K25"/>
  <c r="M34"/>
  <c r="N25"/>
  <c r="Q25"/>
  <c r="P34"/>
  <c r="T25"/>
  <c r="U34"/>
  <c r="V34"/>
  <c r="W25"/>
  <c r="Z25"/>
  <c r="AD25"/>
  <c r="C26"/>
  <c r="K26"/>
  <c r="N26"/>
  <c r="Q26"/>
  <c r="T26"/>
  <c r="W26"/>
  <c r="AD26"/>
  <c r="Z26"/>
  <c r="AC26"/>
  <c r="C27"/>
  <c r="H27"/>
  <c r="K27"/>
  <c r="N27"/>
  <c r="Q27"/>
  <c r="T27"/>
  <c r="W27"/>
  <c r="Z27"/>
  <c r="AD27"/>
  <c r="C28"/>
  <c r="K28"/>
  <c r="N28"/>
  <c r="Q28"/>
  <c r="T28"/>
  <c r="W28"/>
  <c r="Z28"/>
  <c r="AD28"/>
  <c r="C29"/>
  <c r="H29"/>
  <c r="K29"/>
  <c r="N29"/>
  <c r="Q29"/>
  <c r="T29"/>
  <c r="W29"/>
  <c r="Z29"/>
  <c r="AD29"/>
  <c r="C30"/>
  <c r="K30"/>
  <c r="N30"/>
  <c r="Q30"/>
  <c r="T30"/>
  <c r="W30"/>
  <c r="Z30"/>
  <c r="AD30"/>
  <c r="C31"/>
  <c r="H31"/>
  <c r="K31"/>
  <c r="N31"/>
  <c r="Q31"/>
  <c r="T31"/>
  <c r="W31"/>
  <c r="Z31"/>
  <c r="AD31"/>
  <c r="C32"/>
  <c r="K32"/>
  <c r="K35" s="1"/>
  <c r="N32"/>
  <c r="Q32"/>
  <c r="T32"/>
  <c r="W32"/>
  <c r="Z32"/>
  <c r="AD32"/>
  <c r="F33"/>
  <c r="AC33" s="1"/>
  <c r="M33"/>
  <c r="O33"/>
  <c r="P33"/>
  <c r="S33"/>
  <c r="U33"/>
  <c r="V33"/>
  <c r="X33"/>
  <c r="AA33"/>
  <c r="C34"/>
  <c r="D34"/>
  <c r="I34"/>
  <c r="J34"/>
  <c r="L34"/>
  <c r="O34"/>
  <c r="R34"/>
  <c r="S34"/>
  <c r="AA34"/>
  <c r="F35"/>
  <c r="M35"/>
  <c r="O35"/>
  <c r="P35"/>
  <c r="S35"/>
  <c r="U35"/>
  <c r="V35"/>
  <c r="W35"/>
  <c r="X35"/>
  <c r="AA35"/>
  <c r="C36"/>
  <c r="H36"/>
  <c r="K36"/>
  <c r="N36"/>
  <c r="Q36"/>
  <c r="T36"/>
  <c r="W36"/>
  <c r="Z36"/>
  <c r="AD36"/>
  <c r="C37"/>
  <c r="F48"/>
  <c r="K37"/>
  <c r="M48"/>
  <c r="N37"/>
  <c r="Q37"/>
  <c r="P48"/>
  <c r="T37"/>
  <c r="U48"/>
  <c r="V48"/>
  <c r="Z37"/>
  <c r="AD37"/>
  <c r="C38"/>
  <c r="K38"/>
  <c r="N38"/>
  <c r="Q38"/>
  <c r="T38"/>
  <c r="W38"/>
  <c r="Z38"/>
  <c r="AD38"/>
  <c r="C39"/>
  <c r="H39"/>
  <c r="K39"/>
  <c r="N39"/>
  <c r="Q39"/>
  <c r="T39"/>
  <c r="W39"/>
  <c r="Z39"/>
  <c r="AD39"/>
  <c r="C40"/>
  <c r="I49"/>
  <c r="J49"/>
  <c r="K40"/>
  <c r="N40"/>
  <c r="Q40"/>
  <c r="R49"/>
  <c r="W40"/>
  <c r="Z40"/>
  <c r="AD40"/>
  <c r="C41"/>
  <c r="H41"/>
  <c r="K41"/>
  <c r="N41"/>
  <c r="Q41"/>
  <c r="T41"/>
  <c r="W41"/>
  <c r="Z41"/>
  <c r="AD41"/>
  <c r="C42"/>
  <c r="K42"/>
  <c r="N42"/>
  <c r="Q42"/>
  <c r="T42"/>
  <c r="W42"/>
  <c r="Z42"/>
  <c r="AD42"/>
  <c r="C43"/>
  <c r="H43"/>
  <c r="K43"/>
  <c r="N43"/>
  <c r="Q43"/>
  <c r="T43"/>
  <c r="W43"/>
  <c r="Z43"/>
  <c r="AD43"/>
  <c r="C44"/>
  <c r="K44"/>
  <c r="N44"/>
  <c r="Q44"/>
  <c r="T44"/>
  <c r="W44"/>
  <c r="Z44"/>
  <c r="AD44"/>
  <c r="C45"/>
  <c r="H45"/>
  <c r="K45"/>
  <c r="N45"/>
  <c r="Q45"/>
  <c r="T45"/>
  <c r="W45"/>
  <c r="W49" s="1"/>
  <c r="Z45"/>
  <c r="AD45"/>
  <c r="C46"/>
  <c r="K46"/>
  <c r="N46"/>
  <c r="Q46"/>
  <c r="T46"/>
  <c r="W46"/>
  <c r="Z46"/>
  <c r="AD46"/>
  <c r="C47"/>
  <c r="H47"/>
  <c r="K47"/>
  <c r="N47"/>
  <c r="Q47"/>
  <c r="T47"/>
  <c r="W47"/>
  <c r="Z47"/>
  <c r="AD47"/>
  <c r="C48"/>
  <c r="D48"/>
  <c r="I48"/>
  <c r="J48"/>
  <c r="L48"/>
  <c r="O48"/>
  <c r="R48"/>
  <c r="S48"/>
  <c r="AA48"/>
  <c r="F49"/>
  <c r="AC49" s="1"/>
  <c r="M49"/>
  <c r="O49"/>
  <c r="P49"/>
  <c r="S49"/>
  <c r="U49"/>
  <c r="V49"/>
  <c r="X49"/>
  <c r="AA49"/>
  <c r="C50"/>
  <c r="D50"/>
  <c r="I50"/>
  <c r="J50"/>
  <c r="L50"/>
  <c r="O50"/>
  <c r="R50"/>
  <c r="S50"/>
  <c r="AA50"/>
  <c r="B1" i="118"/>
  <c r="B2"/>
  <c r="AC6" i="117"/>
  <c r="K6"/>
  <c r="N6"/>
  <c r="Q6"/>
  <c r="T6"/>
  <c r="W6"/>
  <c r="Z6"/>
  <c r="AD6"/>
  <c r="H7"/>
  <c r="K7"/>
  <c r="L18"/>
  <c r="M18"/>
  <c r="N7"/>
  <c r="Q7"/>
  <c r="T7"/>
  <c r="U18"/>
  <c r="Z7"/>
  <c r="AD7"/>
  <c r="AC8"/>
  <c r="H8"/>
  <c r="C8"/>
  <c r="N8"/>
  <c r="Q8"/>
  <c r="T8"/>
  <c r="W8"/>
  <c r="AD8"/>
  <c r="Z8"/>
  <c r="H9"/>
  <c r="K9"/>
  <c r="N9"/>
  <c r="Q9"/>
  <c r="T9"/>
  <c r="W9"/>
  <c r="Z9"/>
  <c r="AD9"/>
  <c r="AC10"/>
  <c r="I19"/>
  <c r="N10"/>
  <c r="P19"/>
  <c r="Q10"/>
  <c r="T10"/>
  <c r="S19"/>
  <c r="W10"/>
  <c r="X19"/>
  <c r="Z10"/>
  <c r="AD10"/>
  <c r="H11"/>
  <c r="K11"/>
  <c r="N11"/>
  <c r="Q11"/>
  <c r="T11"/>
  <c r="W11"/>
  <c r="Z11"/>
  <c r="AD11"/>
  <c r="AC12"/>
  <c r="K12"/>
  <c r="N12"/>
  <c r="Q12"/>
  <c r="T12"/>
  <c r="W12"/>
  <c r="Z12"/>
  <c r="AD12"/>
  <c r="H13"/>
  <c r="F18"/>
  <c r="K13"/>
  <c r="N13"/>
  <c r="N18" s="1"/>
  <c r="Q13"/>
  <c r="T13"/>
  <c r="W13"/>
  <c r="V18"/>
  <c r="Z13"/>
  <c r="AD13"/>
  <c r="AC14"/>
  <c r="H14"/>
  <c r="K14"/>
  <c r="J19"/>
  <c r="N14"/>
  <c r="Q14"/>
  <c r="R19"/>
  <c r="W14"/>
  <c r="AD14"/>
  <c r="AD19" s="1"/>
  <c r="Z14"/>
  <c r="H15"/>
  <c r="K15"/>
  <c r="N15"/>
  <c r="Q15"/>
  <c r="T15"/>
  <c r="W15"/>
  <c r="Z15"/>
  <c r="AD15"/>
  <c r="AC16"/>
  <c r="K16"/>
  <c r="N16"/>
  <c r="Q16"/>
  <c r="T16"/>
  <c r="W16"/>
  <c r="Z16"/>
  <c r="AD16"/>
  <c r="H17"/>
  <c r="F20"/>
  <c r="K17"/>
  <c r="N17"/>
  <c r="N20" s="1"/>
  <c r="Q17"/>
  <c r="T17"/>
  <c r="W17"/>
  <c r="V20"/>
  <c r="Z17"/>
  <c r="AD17"/>
  <c r="I18"/>
  <c r="J18"/>
  <c r="P18"/>
  <c r="R18"/>
  <c r="S18"/>
  <c r="X18"/>
  <c r="AA18"/>
  <c r="D19"/>
  <c r="H19" s="1"/>
  <c r="F19"/>
  <c r="L19"/>
  <c r="M19"/>
  <c r="N19"/>
  <c r="O19"/>
  <c r="U19"/>
  <c r="V19"/>
  <c r="I20"/>
  <c r="J20"/>
  <c r="P20"/>
  <c r="R20"/>
  <c r="S20"/>
  <c r="X20"/>
  <c r="AA20"/>
  <c r="H21"/>
  <c r="K21"/>
  <c r="N21"/>
  <c r="Q21"/>
  <c r="T21"/>
  <c r="W21"/>
  <c r="Z21"/>
  <c r="AD21"/>
  <c r="AC22"/>
  <c r="I33"/>
  <c r="N22"/>
  <c r="P33"/>
  <c r="Q22"/>
  <c r="T22"/>
  <c r="S33"/>
  <c r="W22"/>
  <c r="X33"/>
  <c r="Z22"/>
  <c r="AD22"/>
  <c r="H23"/>
  <c r="K23"/>
  <c r="N23"/>
  <c r="Q23"/>
  <c r="T23"/>
  <c r="W23"/>
  <c r="Z23"/>
  <c r="AC23"/>
  <c r="AD23"/>
  <c r="AC24"/>
  <c r="K24"/>
  <c r="N24"/>
  <c r="Q24"/>
  <c r="T24"/>
  <c r="T34" s="1"/>
  <c r="W24"/>
  <c r="Z24"/>
  <c r="AD24"/>
  <c r="H25"/>
  <c r="K25"/>
  <c r="L34"/>
  <c r="M34"/>
  <c r="Q25"/>
  <c r="Q34" s="1"/>
  <c r="T25"/>
  <c r="U34"/>
  <c r="Z25"/>
  <c r="AC25"/>
  <c r="AD25"/>
  <c r="AC26"/>
  <c r="K26"/>
  <c r="N26"/>
  <c r="Q26"/>
  <c r="T26"/>
  <c r="W26"/>
  <c r="Z26"/>
  <c r="AD26"/>
  <c r="H27"/>
  <c r="K27"/>
  <c r="N27"/>
  <c r="Q27"/>
  <c r="T27"/>
  <c r="W27"/>
  <c r="Z27"/>
  <c r="AC27"/>
  <c r="AD27"/>
  <c r="AC28"/>
  <c r="K28"/>
  <c r="N28"/>
  <c r="Q28"/>
  <c r="T28"/>
  <c r="W28"/>
  <c r="Z28"/>
  <c r="AD28"/>
  <c r="H29"/>
  <c r="K29"/>
  <c r="N29"/>
  <c r="Q29"/>
  <c r="T29"/>
  <c r="W29"/>
  <c r="Z29"/>
  <c r="AC29"/>
  <c r="AD29"/>
  <c r="AC30"/>
  <c r="K30"/>
  <c r="N30"/>
  <c r="Q30"/>
  <c r="T30"/>
  <c r="W30"/>
  <c r="Z30"/>
  <c r="AD30"/>
  <c r="H31"/>
  <c r="K31"/>
  <c r="N31"/>
  <c r="N35" s="1"/>
  <c r="Q31"/>
  <c r="T31"/>
  <c r="W31"/>
  <c r="Z31"/>
  <c r="AC31"/>
  <c r="AD31"/>
  <c r="AC32"/>
  <c r="H32"/>
  <c r="K32"/>
  <c r="J33"/>
  <c r="N32"/>
  <c r="Q32"/>
  <c r="R33"/>
  <c r="W32"/>
  <c r="Z32"/>
  <c r="AD32"/>
  <c r="D33"/>
  <c r="H33" s="1"/>
  <c r="F33"/>
  <c r="L33"/>
  <c r="M33"/>
  <c r="O33"/>
  <c r="U33"/>
  <c r="V33"/>
  <c r="AD33"/>
  <c r="F34"/>
  <c r="AC34" s="1"/>
  <c r="I34"/>
  <c r="J34"/>
  <c r="P34"/>
  <c r="R34"/>
  <c r="S34"/>
  <c r="V34"/>
  <c r="X34"/>
  <c r="AA34"/>
  <c r="AD34"/>
  <c r="D35"/>
  <c r="H35" s="1"/>
  <c r="F35"/>
  <c r="J35"/>
  <c r="L35"/>
  <c r="M35"/>
  <c r="O35"/>
  <c r="R35"/>
  <c r="U35"/>
  <c r="V35"/>
  <c r="AD35"/>
  <c r="AC36"/>
  <c r="K36"/>
  <c r="N36"/>
  <c r="Q36"/>
  <c r="T36"/>
  <c r="W36"/>
  <c r="Z36"/>
  <c r="AD36"/>
  <c r="H37"/>
  <c r="K37"/>
  <c r="N37"/>
  <c r="Q37"/>
  <c r="T37"/>
  <c r="Z37"/>
  <c r="AC37"/>
  <c r="AD37"/>
  <c r="AC38"/>
  <c r="K38"/>
  <c r="N38"/>
  <c r="Q38"/>
  <c r="T38"/>
  <c r="W38"/>
  <c r="Z38"/>
  <c r="AD38"/>
  <c r="H39"/>
  <c r="K39"/>
  <c r="N39"/>
  <c r="Q39"/>
  <c r="T39"/>
  <c r="T49" s="1"/>
  <c r="W39"/>
  <c r="Z39"/>
  <c r="AC39"/>
  <c r="AD39"/>
  <c r="AC40"/>
  <c r="I49"/>
  <c r="N40"/>
  <c r="Q40"/>
  <c r="T40"/>
  <c r="S49"/>
  <c r="W40"/>
  <c r="AD40"/>
  <c r="Z40"/>
  <c r="H41"/>
  <c r="K41"/>
  <c r="N41"/>
  <c r="Q41"/>
  <c r="T41"/>
  <c r="W41"/>
  <c r="V48"/>
  <c r="Z41"/>
  <c r="AC41"/>
  <c r="AD41"/>
  <c r="AC42"/>
  <c r="K42"/>
  <c r="N42"/>
  <c r="Q42"/>
  <c r="T42"/>
  <c r="W42"/>
  <c r="Z42"/>
  <c r="AD42"/>
  <c r="K43"/>
  <c r="M49"/>
  <c r="N43"/>
  <c r="Q43"/>
  <c r="T43"/>
  <c r="W43"/>
  <c r="Z43"/>
  <c r="AC43"/>
  <c r="AD43"/>
  <c r="J48"/>
  <c r="N44"/>
  <c r="Q44"/>
  <c r="T44"/>
  <c r="W44"/>
  <c r="Z44"/>
  <c r="AD44"/>
  <c r="D49"/>
  <c r="K45"/>
  <c r="L49"/>
  <c r="Q45"/>
  <c r="T45"/>
  <c r="W45"/>
  <c r="Z45"/>
  <c r="AD45"/>
  <c r="K46"/>
  <c r="N46"/>
  <c r="N50" s="1"/>
  <c r="P50"/>
  <c r="T46"/>
  <c r="W46"/>
  <c r="X50"/>
  <c r="AD46"/>
  <c r="K47"/>
  <c r="N47"/>
  <c r="Q47"/>
  <c r="T47"/>
  <c r="W47"/>
  <c r="Z47"/>
  <c r="AC47"/>
  <c r="AD47"/>
  <c r="F48"/>
  <c r="I48"/>
  <c r="S48"/>
  <c r="X48"/>
  <c r="AA48"/>
  <c r="AD48"/>
  <c r="J49"/>
  <c r="O49"/>
  <c r="R49"/>
  <c r="V49"/>
  <c r="AD49"/>
  <c r="F50"/>
  <c r="J50"/>
  <c r="R50"/>
  <c r="S50"/>
  <c r="V50"/>
  <c r="AA50"/>
  <c r="AD50"/>
  <c r="B1" i="116"/>
  <c r="B2"/>
  <c r="H6" i="115"/>
  <c r="N6"/>
  <c r="Q6"/>
  <c r="T6"/>
  <c r="W6"/>
  <c r="AC6"/>
  <c r="C7"/>
  <c r="K7"/>
  <c r="Q7"/>
  <c r="W7"/>
  <c r="V18"/>
  <c r="AC7"/>
  <c r="H8"/>
  <c r="I18"/>
  <c r="N8"/>
  <c r="M20"/>
  <c r="O18"/>
  <c r="Q8"/>
  <c r="T8"/>
  <c r="W8"/>
  <c r="AC8"/>
  <c r="C9"/>
  <c r="K9"/>
  <c r="N9"/>
  <c r="M19"/>
  <c r="Q9"/>
  <c r="T9"/>
  <c r="W9"/>
  <c r="AD9"/>
  <c r="H10"/>
  <c r="J19"/>
  <c r="Q10"/>
  <c r="T10"/>
  <c r="W10"/>
  <c r="AC10"/>
  <c r="C11"/>
  <c r="K11"/>
  <c r="N11"/>
  <c r="Q11"/>
  <c r="T11"/>
  <c r="W11"/>
  <c r="AD11"/>
  <c r="H12"/>
  <c r="N12"/>
  <c r="Q12"/>
  <c r="T12"/>
  <c r="W12"/>
  <c r="AC12"/>
  <c r="C13"/>
  <c r="K13"/>
  <c r="Q13"/>
  <c r="T13"/>
  <c r="W13"/>
  <c r="AD13"/>
  <c r="AC13"/>
  <c r="H14"/>
  <c r="N14"/>
  <c r="Q14"/>
  <c r="T14"/>
  <c r="W14"/>
  <c r="AC14"/>
  <c r="C15"/>
  <c r="K15"/>
  <c r="N15"/>
  <c r="Q15"/>
  <c r="T15"/>
  <c r="W15"/>
  <c r="AD15"/>
  <c r="AC15"/>
  <c r="H16"/>
  <c r="N16"/>
  <c r="Q16"/>
  <c r="T16"/>
  <c r="W16"/>
  <c r="AC16"/>
  <c r="C17"/>
  <c r="K17"/>
  <c r="Q17"/>
  <c r="T17"/>
  <c r="W17"/>
  <c r="AD17"/>
  <c r="J18"/>
  <c r="R18"/>
  <c r="X18"/>
  <c r="D19"/>
  <c r="C19" s="1"/>
  <c r="F19"/>
  <c r="I19"/>
  <c r="V19"/>
  <c r="I20"/>
  <c r="J20"/>
  <c r="P20"/>
  <c r="R20"/>
  <c r="K21"/>
  <c r="M35"/>
  <c r="Q21"/>
  <c r="S35"/>
  <c r="T21"/>
  <c r="W21"/>
  <c r="AD21"/>
  <c r="AC21"/>
  <c r="H22"/>
  <c r="N22"/>
  <c r="T22"/>
  <c r="W22"/>
  <c r="AC22"/>
  <c r="C23"/>
  <c r="K23"/>
  <c r="N23"/>
  <c r="Q23"/>
  <c r="S33"/>
  <c r="W23"/>
  <c r="AD23"/>
  <c r="AC23"/>
  <c r="H24"/>
  <c r="I34"/>
  <c r="N24"/>
  <c r="M34"/>
  <c r="O33"/>
  <c r="Q24"/>
  <c r="T24"/>
  <c r="W24"/>
  <c r="AC24"/>
  <c r="C25"/>
  <c r="K25"/>
  <c r="Q25"/>
  <c r="T25"/>
  <c r="W25"/>
  <c r="AD25"/>
  <c r="H26"/>
  <c r="C26"/>
  <c r="N26"/>
  <c r="Q26"/>
  <c r="T26"/>
  <c r="S34"/>
  <c r="W26"/>
  <c r="Z26"/>
  <c r="C27"/>
  <c r="AC27"/>
  <c r="K27"/>
  <c r="N27"/>
  <c r="Q27"/>
  <c r="T27"/>
  <c r="W27"/>
  <c r="AD27"/>
  <c r="C28"/>
  <c r="H28"/>
  <c r="K28"/>
  <c r="N28"/>
  <c r="Q28"/>
  <c r="W28"/>
  <c r="AD28"/>
  <c r="AC28"/>
  <c r="AC29"/>
  <c r="C29"/>
  <c r="K29"/>
  <c r="N29"/>
  <c r="Q29"/>
  <c r="T29"/>
  <c r="W29"/>
  <c r="AD29"/>
  <c r="H30"/>
  <c r="C30"/>
  <c r="N30"/>
  <c r="Q30"/>
  <c r="T30"/>
  <c r="W30"/>
  <c r="AD30"/>
  <c r="Z30"/>
  <c r="C31"/>
  <c r="F35"/>
  <c r="K31"/>
  <c r="N31"/>
  <c r="O35"/>
  <c r="Q31"/>
  <c r="T31"/>
  <c r="W31"/>
  <c r="AD31"/>
  <c r="C32"/>
  <c r="H32"/>
  <c r="K32"/>
  <c r="N32"/>
  <c r="Q32"/>
  <c r="W32"/>
  <c r="AD32"/>
  <c r="AC32"/>
  <c r="F33"/>
  <c r="L33"/>
  <c r="V33"/>
  <c r="J34"/>
  <c r="P34"/>
  <c r="R34"/>
  <c r="U34"/>
  <c r="AA34"/>
  <c r="D35"/>
  <c r="C35" s="1"/>
  <c r="I35"/>
  <c r="L35"/>
  <c r="V35"/>
  <c r="AA35"/>
  <c r="C36"/>
  <c r="H36"/>
  <c r="K36"/>
  <c r="N36"/>
  <c r="Q36"/>
  <c r="S50"/>
  <c r="W36"/>
  <c r="AD36"/>
  <c r="AC36"/>
  <c r="C37"/>
  <c r="AC37"/>
  <c r="I50"/>
  <c r="K37"/>
  <c r="M50"/>
  <c r="Q37"/>
  <c r="T37"/>
  <c r="W37"/>
  <c r="AD37"/>
  <c r="H38"/>
  <c r="C38"/>
  <c r="N38"/>
  <c r="Q38"/>
  <c r="T38"/>
  <c r="W38"/>
  <c r="Z38"/>
  <c r="C39"/>
  <c r="AC39"/>
  <c r="I49"/>
  <c r="N39"/>
  <c r="O49"/>
  <c r="Q39"/>
  <c r="S49"/>
  <c r="W39"/>
  <c r="AA49"/>
  <c r="AD39"/>
  <c r="C40"/>
  <c r="H40"/>
  <c r="J48"/>
  <c r="N40"/>
  <c r="Q40"/>
  <c r="P49"/>
  <c r="W40"/>
  <c r="AC40"/>
  <c r="AC41"/>
  <c r="C41"/>
  <c r="K41"/>
  <c r="N41"/>
  <c r="Q41"/>
  <c r="T41"/>
  <c r="W41"/>
  <c r="AD41"/>
  <c r="H42"/>
  <c r="C42"/>
  <c r="N42"/>
  <c r="Q42"/>
  <c r="T42"/>
  <c r="W42"/>
  <c r="AD42"/>
  <c r="Z42"/>
  <c r="C43"/>
  <c r="K43"/>
  <c r="N43"/>
  <c r="Q43"/>
  <c r="T43"/>
  <c r="W43"/>
  <c r="AD43"/>
  <c r="C44"/>
  <c r="H44"/>
  <c r="K44"/>
  <c r="N44"/>
  <c r="Q44"/>
  <c r="W44"/>
  <c r="AD44"/>
  <c r="AC44"/>
  <c r="C45"/>
  <c r="K45"/>
  <c r="N45"/>
  <c r="Q45"/>
  <c r="T45"/>
  <c r="W45"/>
  <c r="AD45"/>
  <c r="H46"/>
  <c r="C46"/>
  <c r="N46"/>
  <c r="Q46"/>
  <c r="T46"/>
  <c r="W46"/>
  <c r="Z46"/>
  <c r="C47"/>
  <c r="AC47"/>
  <c r="K47"/>
  <c r="N47"/>
  <c r="Q47"/>
  <c r="T47"/>
  <c r="W47"/>
  <c r="AD47"/>
  <c r="M48"/>
  <c r="R48"/>
  <c r="X48"/>
  <c r="F49"/>
  <c r="L49"/>
  <c r="V49"/>
  <c r="J50"/>
  <c r="P50"/>
  <c r="R50"/>
  <c r="U50"/>
  <c r="AA50"/>
  <c r="B1" i="114"/>
  <c r="B2"/>
  <c r="K6" i="113"/>
  <c r="N6"/>
  <c r="Q6"/>
  <c r="T6"/>
  <c r="W6"/>
  <c r="Z6"/>
  <c r="AD6"/>
  <c r="H7"/>
  <c r="K7"/>
  <c r="L18"/>
  <c r="N7"/>
  <c r="Q7"/>
  <c r="T7"/>
  <c r="S18"/>
  <c r="W7"/>
  <c r="Z7"/>
  <c r="AA18"/>
  <c r="AD7"/>
  <c r="C8"/>
  <c r="H8"/>
  <c r="K8"/>
  <c r="N8"/>
  <c r="Q8"/>
  <c r="T8"/>
  <c r="W8"/>
  <c r="Z8"/>
  <c r="AD8"/>
  <c r="H9"/>
  <c r="K9"/>
  <c r="K19" s="1"/>
  <c r="N9"/>
  <c r="Q9"/>
  <c r="T9"/>
  <c r="W9"/>
  <c r="Z9"/>
  <c r="AD9"/>
  <c r="C10"/>
  <c r="H10"/>
  <c r="K10"/>
  <c r="N10"/>
  <c r="O19"/>
  <c r="P19"/>
  <c r="T10"/>
  <c r="W10"/>
  <c r="X19"/>
  <c r="Z10"/>
  <c r="AD10"/>
  <c r="H11"/>
  <c r="K11"/>
  <c r="N11"/>
  <c r="Q11"/>
  <c r="T11"/>
  <c r="W11"/>
  <c r="Z11"/>
  <c r="AD11"/>
  <c r="C12"/>
  <c r="H12"/>
  <c r="K12"/>
  <c r="N12"/>
  <c r="Q12"/>
  <c r="T12"/>
  <c r="W12"/>
  <c r="Z12"/>
  <c r="AD12"/>
  <c r="H13"/>
  <c r="K13"/>
  <c r="N13"/>
  <c r="Q13"/>
  <c r="T13"/>
  <c r="W13"/>
  <c r="Z13"/>
  <c r="AD13"/>
  <c r="C14"/>
  <c r="H14"/>
  <c r="K14"/>
  <c r="N14"/>
  <c r="Q14"/>
  <c r="T14"/>
  <c r="W14"/>
  <c r="Z14"/>
  <c r="AD14"/>
  <c r="H15"/>
  <c r="K15"/>
  <c r="N15"/>
  <c r="Q15"/>
  <c r="T15"/>
  <c r="W15"/>
  <c r="Z15"/>
  <c r="AD15"/>
  <c r="C16"/>
  <c r="H16"/>
  <c r="K16"/>
  <c r="N16"/>
  <c r="Q16"/>
  <c r="T16"/>
  <c r="W16"/>
  <c r="Z16"/>
  <c r="AD16"/>
  <c r="C17"/>
  <c r="H17"/>
  <c r="K17"/>
  <c r="N17"/>
  <c r="Q17"/>
  <c r="T17"/>
  <c r="W17"/>
  <c r="Z17"/>
  <c r="AD17"/>
  <c r="F18"/>
  <c r="J18"/>
  <c r="M18"/>
  <c r="N18"/>
  <c r="O18"/>
  <c r="P18"/>
  <c r="R18"/>
  <c r="U18"/>
  <c r="V18"/>
  <c r="X18"/>
  <c r="AD18"/>
  <c r="D19"/>
  <c r="H19" s="1"/>
  <c r="F19"/>
  <c r="I19"/>
  <c r="J19"/>
  <c r="L19"/>
  <c r="M19"/>
  <c r="N19"/>
  <c r="R19"/>
  <c r="S19"/>
  <c r="U19"/>
  <c r="V19"/>
  <c r="AA19"/>
  <c r="AD19"/>
  <c r="F20"/>
  <c r="J20"/>
  <c r="M20"/>
  <c r="N20"/>
  <c r="O20"/>
  <c r="P20"/>
  <c r="R20"/>
  <c r="U20"/>
  <c r="V20"/>
  <c r="X20"/>
  <c r="AD20"/>
  <c r="H21"/>
  <c r="K21"/>
  <c r="N21"/>
  <c r="Q21"/>
  <c r="T21"/>
  <c r="W21"/>
  <c r="Z21"/>
  <c r="AD21"/>
  <c r="C22"/>
  <c r="H22"/>
  <c r="K22"/>
  <c r="N22"/>
  <c r="O33"/>
  <c r="P33"/>
  <c r="T22"/>
  <c r="W22"/>
  <c r="X33"/>
  <c r="Z22"/>
  <c r="AD22"/>
  <c r="H23"/>
  <c r="K23"/>
  <c r="N23"/>
  <c r="Q23"/>
  <c r="T23"/>
  <c r="W23"/>
  <c r="Z23"/>
  <c r="AD23"/>
  <c r="C24"/>
  <c r="H24"/>
  <c r="K24"/>
  <c r="N24"/>
  <c r="Q24"/>
  <c r="T24"/>
  <c r="W24"/>
  <c r="Z24"/>
  <c r="AD24"/>
  <c r="H25"/>
  <c r="K25"/>
  <c r="L34"/>
  <c r="N25"/>
  <c r="Q25"/>
  <c r="T25"/>
  <c r="S34"/>
  <c r="W25"/>
  <c r="Z25"/>
  <c r="AA34"/>
  <c r="AD25"/>
  <c r="C26"/>
  <c r="H26"/>
  <c r="K26"/>
  <c r="N26"/>
  <c r="Q26"/>
  <c r="T26"/>
  <c r="W26"/>
  <c r="Z26"/>
  <c r="AD26"/>
  <c r="H27"/>
  <c r="K27"/>
  <c r="N27"/>
  <c r="Q27"/>
  <c r="T27"/>
  <c r="W27"/>
  <c r="Z27"/>
  <c r="AD27"/>
  <c r="C28"/>
  <c r="H28"/>
  <c r="K28"/>
  <c r="N28"/>
  <c r="Q28"/>
  <c r="T28"/>
  <c r="W28"/>
  <c r="Z28"/>
  <c r="AD28"/>
  <c r="H29"/>
  <c r="K29"/>
  <c r="N29"/>
  <c r="Q29"/>
  <c r="T29"/>
  <c r="W29"/>
  <c r="Z29"/>
  <c r="AD29"/>
  <c r="C30"/>
  <c r="H30"/>
  <c r="K30"/>
  <c r="N30"/>
  <c r="Q30"/>
  <c r="T30"/>
  <c r="W30"/>
  <c r="Z30"/>
  <c r="AD30"/>
  <c r="H31"/>
  <c r="K31"/>
  <c r="N31"/>
  <c r="Q31"/>
  <c r="T31"/>
  <c r="W31"/>
  <c r="Z31"/>
  <c r="AD31"/>
  <c r="C32"/>
  <c r="H32"/>
  <c r="K32"/>
  <c r="N32"/>
  <c r="Q32"/>
  <c r="T32"/>
  <c r="W32"/>
  <c r="Z32"/>
  <c r="AD32"/>
  <c r="D33"/>
  <c r="H33" s="1"/>
  <c r="F33"/>
  <c r="I33"/>
  <c r="J33"/>
  <c r="L33"/>
  <c r="M33"/>
  <c r="N33"/>
  <c r="R33"/>
  <c r="S33"/>
  <c r="U33"/>
  <c r="V33"/>
  <c r="AA33"/>
  <c r="AD33"/>
  <c r="F34"/>
  <c r="I34"/>
  <c r="J34"/>
  <c r="M34"/>
  <c r="N34"/>
  <c r="O34"/>
  <c r="P34"/>
  <c r="R34"/>
  <c r="U34"/>
  <c r="V34"/>
  <c r="X34"/>
  <c r="AD34"/>
  <c r="D35"/>
  <c r="H35" s="1"/>
  <c r="F35"/>
  <c r="I35"/>
  <c r="J35"/>
  <c r="L35"/>
  <c r="M35"/>
  <c r="N35"/>
  <c r="R35"/>
  <c r="S35"/>
  <c r="U35"/>
  <c r="V35"/>
  <c r="AA35"/>
  <c r="AD35"/>
  <c r="C36"/>
  <c r="H36"/>
  <c r="K36"/>
  <c r="N36"/>
  <c r="Q36"/>
  <c r="T36"/>
  <c r="W36"/>
  <c r="Z36"/>
  <c r="AD36"/>
  <c r="H37"/>
  <c r="K37"/>
  <c r="L48"/>
  <c r="N37"/>
  <c r="Q37"/>
  <c r="T37"/>
  <c r="S48"/>
  <c r="W37"/>
  <c r="Z37"/>
  <c r="AA48"/>
  <c r="AD37"/>
  <c r="C38"/>
  <c r="H38"/>
  <c r="K38"/>
  <c r="N38"/>
  <c r="Q38"/>
  <c r="T38"/>
  <c r="W38"/>
  <c r="Z38"/>
  <c r="AD38"/>
  <c r="H39"/>
  <c r="K39"/>
  <c r="N39"/>
  <c r="Q39"/>
  <c r="T39"/>
  <c r="W39"/>
  <c r="Z39"/>
  <c r="AD39"/>
  <c r="C40"/>
  <c r="H40"/>
  <c r="K40"/>
  <c r="N40"/>
  <c r="O49"/>
  <c r="P49"/>
  <c r="T40"/>
  <c r="W40"/>
  <c r="X49"/>
  <c r="Z40"/>
  <c r="AD40"/>
  <c r="H41"/>
  <c r="K41"/>
  <c r="N41"/>
  <c r="Q41"/>
  <c r="T41"/>
  <c r="W41"/>
  <c r="Z41"/>
  <c r="AD41"/>
  <c r="C42"/>
  <c r="H42"/>
  <c r="K42"/>
  <c r="N42"/>
  <c r="Q42"/>
  <c r="T42"/>
  <c r="W42"/>
  <c r="Z42"/>
  <c r="AD42"/>
  <c r="C43"/>
  <c r="H43"/>
  <c r="K43"/>
  <c r="N43"/>
  <c r="Q43"/>
  <c r="T43"/>
  <c r="W43"/>
  <c r="Z43"/>
  <c r="AD43"/>
  <c r="C44"/>
  <c r="K44"/>
  <c r="N44"/>
  <c r="N49" s="1"/>
  <c r="Q44"/>
  <c r="W44"/>
  <c r="Z44"/>
  <c r="AD44"/>
  <c r="H45"/>
  <c r="K45"/>
  <c r="N45"/>
  <c r="Q45"/>
  <c r="T45"/>
  <c r="W45"/>
  <c r="Z45"/>
  <c r="AD45"/>
  <c r="C46"/>
  <c r="K46"/>
  <c r="N46"/>
  <c r="Q46"/>
  <c r="T46"/>
  <c r="W46"/>
  <c r="Z46"/>
  <c r="AD46"/>
  <c r="AD50" s="1"/>
  <c r="H47"/>
  <c r="K47"/>
  <c r="N47"/>
  <c r="N50" s="1"/>
  <c r="Q47"/>
  <c r="T47"/>
  <c r="W47"/>
  <c r="Z47"/>
  <c r="AD47"/>
  <c r="I48"/>
  <c r="J48"/>
  <c r="M48"/>
  <c r="O48"/>
  <c r="P48"/>
  <c r="U48"/>
  <c r="X48"/>
  <c r="D49"/>
  <c r="I49"/>
  <c r="L49"/>
  <c r="M49"/>
  <c r="S49"/>
  <c r="U49"/>
  <c r="V49"/>
  <c r="Z49"/>
  <c r="AA49"/>
  <c r="I50"/>
  <c r="J50"/>
  <c r="M50"/>
  <c r="O50"/>
  <c r="P50"/>
  <c r="R50"/>
  <c r="U50"/>
  <c r="X50"/>
  <c r="B1" i="112"/>
  <c r="B2"/>
  <c r="O18" i="111"/>
  <c r="Q6"/>
  <c r="T6"/>
  <c r="AC6"/>
  <c r="AL6"/>
  <c r="K7"/>
  <c r="J20"/>
  <c r="P20"/>
  <c r="T7"/>
  <c r="W7"/>
  <c r="AF7"/>
  <c r="C8"/>
  <c r="H8"/>
  <c r="K8"/>
  <c r="N8"/>
  <c r="Q8"/>
  <c r="T8"/>
  <c r="W8"/>
  <c r="Z8"/>
  <c r="AC8"/>
  <c r="AI8"/>
  <c r="AL8"/>
  <c r="AM8"/>
  <c r="C9"/>
  <c r="N9"/>
  <c r="P19"/>
  <c r="W9"/>
  <c r="Z9"/>
  <c r="AC9"/>
  <c r="AF9"/>
  <c r="AE19"/>
  <c r="AI9"/>
  <c r="AM9"/>
  <c r="H10"/>
  <c r="N10"/>
  <c r="Q10"/>
  <c r="T10"/>
  <c r="W10"/>
  <c r="Z10"/>
  <c r="AC10"/>
  <c r="AF10"/>
  <c r="AI10"/>
  <c r="AL10"/>
  <c r="K11"/>
  <c r="N11"/>
  <c r="Q11"/>
  <c r="T11"/>
  <c r="W11"/>
  <c r="Z11"/>
  <c r="AC11"/>
  <c r="AJ19"/>
  <c r="H12"/>
  <c r="K12"/>
  <c r="N12"/>
  <c r="Q12"/>
  <c r="T12"/>
  <c r="W12"/>
  <c r="Z12"/>
  <c r="AC12"/>
  <c r="AF12"/>
  <c r="C13"/>
  <c r="K13"/>
  <c r="N13"/>
  <c r="Q13"/>
  <c r="W13"/>
  <c r="Z13"/>
  <c r="AF13"/>
  <c r="AI13"/>
  <c r="H14"/>
  <c r="N14"/>
  <c r="Q14"/>
  <c r="T14"/>
  <c r="W14"/>
  <c r="Z14"/>
  <c r="AC14"/>
  <c r="AF14"/>
  <c r="H15"/>
  <c r="K15"/>
  <c r="N15"/>
  <c r="Q15"/>
  <c r="T15"/>
  <c r="W15"/>
  <c r="Z15"/>
  <c r="AC15"/>
  <c r="AF15"/>
  <c r="AM15"/>
  <c r="K16"/>
  <c r="M18"/>
  <c r="Q16"/>
  <c r="T16"/>
  <c r="W16"/>
  <c r="Z16"/>
  <c r="AC16"/>
  <c r="AF16"/>
  <c r="AL16"/>
  <c r="AM16"/>
  <c r="C17"/>
  <c r="H17"/>
  <c r="K17"/>
  <c r="N17"/>
  <c r="T17"/>
  <c r="W17"/>
  <c r="Z17"/>
  <c r="AC17"/>
  <c r="AF17"/>
  <c r="AI17"/>
  <c r="AL17"/>
  <c r="AM17"/>
  <c r="AA18"/>
  <c r="F19"/>
  <c r="V19"/>
  <c r="X19"/>
  <c r="AL19"/>
  <c r="I20"/>
  <c r="S20"/>
  <c r="AA20"/>
  <c r="AG20"/>
  <c r="C21"/>
  <c r="K21"/>
  <c r="N21"/>
  <c r="Q21"/>
  <c r="T21"/>
  <c r="W21"/>
  <c r="Z21"/>
  <c r="AI21"/>
  <c r="AJ33"/>
  <c r="H22"/>
  <c r="N22"/>
  <c r="T22"/>
  <c r="W22"/>
  <c r="AC22"/>
  <c r="AF22"/>
  <c r="AE33"/>
  <c r="N23"/>
  <c r="Q23"/>
  <c r="T23"/>
  <c r="W23"/>
  <c r="Z23"/>
  <c r="AC23"/>
  <c r="AF23"/>
  <c r="C24"/>
  <c r="K24"/>
  <c r="T24"/>
  <c r="U34"/>
  <c r="Z24"/>
  <c r="AC24"/>
  <c r="AF24"/>
  <c r="AI24"/>
  <c r="C25"/>
  <c r="K25"/>
  <c r="N25"/>
  <c r="Q25"/>
  <c r="T25"/>
  <c r="W25"/>
  <c r="AC25"/>
  <c r="AF25"/>
  <c r="AI25"/>
  <c r="AL25"/>
  <c r="AM25"/>
  <c r="C26"/>
  <c r="K26"/>
  <c r="N26"/>
  <c r="Q26"/>
  <c r="T26"/>
  <c r="W26"/>
  <c r="Z26"/>
  <c r="AC26"/>
  <c r="AC34" s="1"/>
  <c r="AF26"/>
  <c r="AM26"/>
  <c r="AL26"/>
  <c r="K27"/>
  <c r="N27"/>
  <c r="Q27"/>
  <c r="T27"/>
  <c r="W27"/>
  <c r="AC27"/>
  <c r="AF27"/>
  <c r="AM27"/>
  <c r="AL27"/>
  <c r="H28"/>
  <c r="C28"/>
  <c r="N28"/>
  <c r="T28"/>
  <c r="W28"/>
  <c r="Y34"/>
  <c r="AC28"/>
  <c r="AF28"/>
  <c r="AL28"/>
  <c r="AM28"/>
  <c r="C29"/>
  <c r="K29"/>
  <c r="N29"/>
  <c r="Q29"/>
  <c r="T29"/>
  <c r="W29"/>
  <c r="Z29"/>
  <c r="AC29"/>
  <c r="AF29"/>
  <c r="AI29"/>
  <c r="H30"/>
  <c r="N30"/>
  <c r="Q30"/>
  <c r="T30"/>
  <c r="W30"/>
  <c r="Z30"/>
  <c r="AC30"/>
  <c r="AF30"/>
  <c r="N31"/>
  <c r="Q31"/>
  <c r="T31"/>
  <c r="W31"/>
  <c r="Z31"/>
  <c r="AC31"/>
  <c r="AF31"/>
  <c r="C32"/>
  <c r="H32"/>
  <c r="K32"/>
  <c r="N32"/>
  <c r="Q32"/>
  <c r="T32"/>
  <c r="W32"/>
  <c r="Z32"/>
  <c r="AC32"/>
  <c r="AF32"/>
  <c r="AI32"/>
  <c r="AL32"/>
  <c r="L33"/>
  <c r="R33"/>
  <c r="S33"/>
  <c r="V33"/>
  <c r="AB33"/>
  <c r="F34"/>
  <c r="I34"/>
  <c r="R34"/>
  <c r="S34"/>
  <c r="V34"/>
  <c r="AA34"/>
  <c r="AG34"/>
  <c r="D35"/>
  <c r="I35"/>
  <c r="L35"/>
  <c r="M35"/>
  <c r="R35"/>
  <c r="V35"/>
  <c r="X35"/>
  <c r="AB35"/>
  <c r="AG35"/>
  <c r="C36"/>
  <c r="H36"/>
  <c r="K36"/>
  <c r="N36"/>
  <c r="P50"/>
  <c r="T36"/>
  <c r="W36"/>
  <c r="Z36"/>
  <c r="Y50"/>
  <c r="AC36"/>
  <c r="AF36"/>
  <c r="AL36"/>
  <c r="C37"/>
  <c r="K37"/>
  <c r="N37"/>
  <c r="Q37"/>
  <c r="T37"/>
  <c r="W37"/>
  <c r="Z37"/>
  <c r="AC37"/>
  <c r="AF37"/>
  <c r="H38"/>
  <c r="K38"/>
  <c r="Q38"/>
  <c r="T38"/>
  <c r="Z38"/>
  <c r="AC38"/>
  <c r="AI38"/>
  <c r="AM38"/>
  <c r="K39"/>
  <c r="J49"/>
  <c r="Q39"/>
  <c r="T39"/>
  <c r="V49"/>
  <c r="X49"/>
  <c r="AC39"/>
  <c r="C40"/>
  <c r="H40"/>
  <c r="K40"/>
  <c r="N40"/>
  <c r="Q40"/>
  <c r="T40"/>
  <c r="W40"/>
  <c r="Z40"/>
  <c r="AC40"/>
  <c r="AF40"/>
  <c r="AL40"/>
  <c r="AM40"/>
  <c r="C41"/>
  <c r="K41"/>
  <c r="N41"/>
  <c r="Q41"/>
  <c r="W41"/>
  <c r="Z41"/>
  <c r="AC41"/>
  <c r="AB48"/>
  <c r="AF41"/>
  <c r="AI41"/>
  <c r="AM41"/>
  <c r="C42"/>
  <c r="AL42"/>
  <c r="K42"/>
  <c r="N42"/>
  <c r="T42"/>
  <c r="W42"/>
  <c r="Z42"/>
  <c r="AC42"/>
  <c r="AF42"/>
  <c r="AI42"/>
  <c r="AM42"/>
  <c r="N43"/>
  <c r="Q43"/>
  <c r="T43"/>
  <c r="W43"/>
  <c r="AC43"/>
  <c r="AF43"/>
  <c r="AL43"/>
  <c r="K44"/>
  <c r="Q44"/>
  <c r="T44"/>
  <c r="W44"/>
  <c r="Z44"/>
  <c r="AF44"/>
  <c r="H45"/>
  <c r="C45"/>
  <c r="N45"/>
  <c r="Q45"/>
  <c r="T45"/>
  <c r="W45"/>
  <c r="Z45"/>
  <c r="AC45"/>
  <c r="AF45"/>
  <c r="AI45"/>
  <c r="AM45"/>
  <c r="C46"/>
  <c r="H46"/>
  <c r="L50"/>
  <c r="N46"/>
  <c r="Q46"/>
  <c r="S50"/>
  <c r="W46"/>
  <c r="Z46"/>
  <c r="AC46"/>
  <c r="AB50"/>
  <c r="AF46"/>
  <c r="AI46"/>
  <c r="AJ50"/>
  <c r="H47"/>
  <c r="C47"/>
  <c r="N47"/>
  <c r="Q47"/>
  <c r="T47"/>
  <c r="W47"/>
  <c r="Z47"/>
  <c r="AC47"/>
  <c r="AF47"/>
  <c r="AI47"/>
  <c r="AL47"/>
  <c r="P48"/>
  <c r="X48"/>
  <c r="AA49"/>
  <c r="F50"/>
  <c r="V50"/>
  <c r="AD50"/>
  <c r="AE50"/>
  <c r="AL50"/>
  <c r="B1" i="110"/>
  <c r="B2"/>
  <c r="K6" i="109"/>
  <c r="N6"/>
  <c r="Q6"/>
  <c r="T6"/>
  <c r="W6"/>
  <c r="AC6"/>
  <c r="AC7"/>
  <c r="H7"/>
  <c r="I18"/>
  <c r="J18"/>
  <c r="N7"/>
  <c r="R18"/>
  <c r="W7"/>
  <c r="K8"/>
  <c r="N8"/>
  <c r="Q8"/>
  <c r="T8"/>
  <c r="W8"/>
  <c r="AC8"/>
  <c r="AD8"/>
  <c r="AC9"/>
  <c r="H9"/>
  <c r="K9"/>
  <c r="N9"/>
  <c r="Q9"/>
  <c r="T9"/>
  <c r="W9"/>
  <c r="F19"/>
  <c r="K10"/>
  <c r="M19"/>
  <c r="Q10"/>
  <c r="T10"/>
  <c r="U19"/>
  <c r="V19"/>
  <c r="AC10"/>
  <c r="AD10"/>
  <c r="AC11"/>
  <c r="H11"/>
  <c r="K11"/>
  <c r="N11"/>
  <c r="Q11"/>
  <c r="T11"/>
  <c r="W11"/>
  <c r="K12"/>
  <c r="N12"/>
  <c r="Q12"/>
  <c r="T12"/>
  <c r="W12"/>
  <c r="AC12"/>
  <c r="AD12"/>
  <c r="AC13"/>
  <c r="H13"/>
  <c r="K13"/>
  <c r="N13"/>
  <c r="Q13"/>
  <c r="T13"/>
  <c r="W13"/>
  <c r="K14"/>
  <c r="N14"/>
  <c r="Q14"/>
  <c r="T14"/>
  <c r="W14"/>
  <c r="AC14"/>
  <c r="AD14"/>
  <c r="AC15"/>
  <c r="H15"/>
  <c r="K15"/>
  <c r="N15"/>
  <c r="Q15"/>
  <c r="T15"/>
  <c r="W15"/>
  <c r="K16"/>
  <c r="N16"/>
  <c r="Q16"/>
  <c r="T16"/>
  <c r="W16"/>
  <c r="AC16"/>
  <c r="AD16"/>
  <c r="AC17"/>
  <c r="H17"/>
  <c r="K17"/>
  <c r="N17"/>
  <c r="Q17"/>
  <c r="T17"/>
  <c r="W17"/>
  <c r="F18"/>
  <c r="M18"/>
  <c r="O18"/>
  <c r="S18"/>
  <c r="U18"/>
  <c r="V18"/>
  <c r="AA18"/>
  <c r="AC18"/>
  <c r="I19"/>
  <c r="J19"/>
  <c r="O19"/>
  <c r="R19"/>
  <c r="S19"/>
  <c r="X19"/>
  <c r="AA19"/>
  <c r="F20"/>
  <c r="M20"/>
  <c r="O20"/>
  <c r="S20"/>
  <c r="U20"/>
  <c r="V20"/>
  <c r="AA20"/>
  <c r="AC20"/>
  <c r="H21"/>
  <c r="K21"/>
  <c r="N21"/>
  <c r="Q21"/>
  <c r="T21"/>
  <c r="W21"/>
  <c r="X35"/>
  <c r="AC21"/>
  <c r="F33"/>
  <c r="K22"/>
  <c r="M33"/>
  <c r="Q22"/>
  <c r="T22"/>
  <c r="U33"/>
  <c r="V33"/>
  <c r="AC22"/>
  <c r="AD22"/>
  <c r="H23"/>
  <c r="K23"/>
  <c r="N23"/>
  <c r="Q23"/>
  <c r="T23"/>
  <c r="W23"/>
  <c r="AC23"/>
  <c r="K24"/>
  <c r="N24"/>
  <c r="Q24"/>
  <c r="T24"/>
  <c r="W24"/>
  <c r="AC24"/>
  <c r="AD24"/>
  <c r="H25"/>
  <c r="I34"/>
  <c r="J34"/>
  <c r="N25"/>
  <c r="R34"/>
  <c r="W25"/>
  <c r="AC25"/>
  <c r="D34"/>
  <c r="K26"/>
  <c r="N26"/>
  <c r="Q26"/>
  <c r="T26"/>
  <c r="W26"/>
  <c r="AC26"/>
  <c r="AD26"/>
  <c r="H27"/>
  <c r="K27"/>
  <c r="N27"/>
  <c r="T27"/>
  <c r="W27"/>
  <c r="AC27"/>
  <c r="K28"/>
  <c r="N28"/>
  <c r="Q28"/>
  <c r="T28"/>
  <c r="W28"/>
  <c r="AC28"/>
  <c r="AD28"/>
  <c r="H29"/>
  <c r="K29"/>
  <c r="N29"/>
  <c r="Q29"/>
  <c r="T29"/>
  <c r="W29"/>
  <c r="AC29"/>
  <c r="K30"/>
  <c r="N30"/>
  <c r="Q30"/>
  <c r="T30"/>
  <c r="W30"/>
  <c r="AC30"/>
  <c r="AD30"/>
  <c r="H31"/>
  <c r="K31"/>
  <c r="N31"/>
  <c r="Q31"/>
  <c r="T31"/>
  <c r="W31"/>
  <c r="AC31"/>
  <c r="K32"/>
  <c r="N32"/>
  <c r="Q32"/>
  <c r="T32"/>
  <c r="W32"/>
  <c r="AC32"/>
  <c r="AD32"/>
  <c r="I33"/>
  <c r="J33"/>
  <c r="O33"/>
  <c r="R33"/>
  <c r="S33"/>
  <c r="X33"/>
  <c r="AA33"/>
  <c r="F34"/>
  <c r="M34"/>
  <c r="O34"/>
  <c r="S34"/>
  <c r="U34"/>
  <c r="V34"/>
  <c r="AA34"/>
  <c r="AC34"/>
  <c r="I35"/>
  <c r="J35"/>
  <c r="O35"/>
  <c r="R35"/>
  <c r="S35"/>
  <c r="AA35"/>
  <c r="K36"/>
  <c r="N36"/>
  <c r="Q36"/>
  <c r="T36"/>
  <c r="W36"/>
  <c r="AC36"/>
  <c r="AD36"/>
  <c r="H37"/>
  <c r="J48"/>
  <c r="N37"/>
  <c r="R48"/>
  <c r="W37"/>
  <c r="AC37"/>
  <c r="K38"/>
  <c r="N38"/>
  <c r="Q38"/>
  <c r="T38"/>
  <c r="W38"/>
  <c r="AC38"/>
  <c r="AD38"/>
  <c r="H39"/>
  <c r="K39"/>
  <c r="N39"/>
  <c r="Q39"/>
  <c r="T39"/>
  <c r="W39"/>
  <c r="AC39"/>
  <c r="F49"/>
  <c r="K40"/>
  <c r="Q40"/>
  <c r="T40"/>
  <c r="U49"/>
  <c r="V49"/>
  <c r="AC40"/>
  <c r="AD40"/>
  <c r="H41"/>
  <c r="K41"/>
  <c r="N41"/>
  <c r="Q41"/>
  <c r="T41"/>
  <c r="W41"/>
  <c r="AC41"/>
  <c r="K42"/>
  <c r="N42"/>
  <c r="Q42"/>
  <c r="T42"/>
  <c r="W42"/>
  <c r="AC42"/>
  <c r="AD42"/>
  <c r="H43"/>
  <c r="K43"/>
  <c r="N43"/>
  <c r="Q43"/>
  <c r="T43"/>
  <c r="W43"/>
  <c r="AC43"/>
  <c r="K44"/>
  <c r="N44"/>
  <c r="Q44"/>
  <c r="T44"/>
  <c r="W44"/>
  <c r="AC44"/>
  <c r="AD44"/>
  <c r="H45"/>
  <c r="K45"/>
  <c r="N45"/>
  <c r="Q45"/>
  <c r="T45"/>
  <c r="W45"/>
  <c r="AC45"/>
  <c r="K46"/>
  <c r="N46"/>
  <c r="Q46"/>
  <c r="T46"/>
  <c r="W46"/>
  <c r="AC46"/>
  <c r="AD46"/>
  <c r="H47"/>
  <c r="K47"/>
  <c r="N47"/>
  <c r="Q47"/>
  <c r="T47"/>
  <c r="W47"/>
  <c r="AC47"/>
  <c r="F48"/>
  <c r="L48"/>
  <c r="M48"/>
  <c r="O48"/>
  <c r="S48"/>
  <c r="V48"/>
  <c r="AA48"/>
  <c r="AC48"/>
  <c r="J49"/>
  <c r="O49"/>
  <c r="P49"/>
  <c r="R49"/>
  <c r="S49"/>
  <c r="X49"/>
  <c r="AA49"/>
  <c r="D50"/>
  <c r="F50"/>
  <c r="L50"/>
  <c r="M50"/>
  <c r="O50"/>
  <c r="S50"/>
  <c r="U50"/>
  <c r="V50"/>
  <c r="AA50"/>
  <c r="AC50"/>
  <c r="B1" i="108"/>
  <c r="B2"/>
  <c r="C6" i="107"/>
  <c r="K6"/>
  <c r="N6"/>
  <c r="Q6"/>
  <c r="T6"/>
  <c r="W6"/>
  <c r="AC6"/>
  <c r="H7"/>
  <c r="I18"/>
  <c r="N7"/>
  <c r="T7"/>
  <c r="W7"/>
  <c r="AC7"/>
  <c r="C8"/>
  <c r="K8"/>
  <c r="N8"/>
  <c r="Q8"/>
  <c r="T8"/>
  <c r="W8"/>
  <c r="AC8"/>
  <c r="H9"/>
  <c r="C9"/>
  <c r="N9"/>
  <c r="Q9"/>
  <c r="P19"/>
  <c r="T9"/>
  <c r="W9"/>
  <c r="AC9"/>
  <c r="C10"/>
  <c r="K10"/>
  <c r="M19"/>
  <c r="Q10"/>
  <c r="T10"/>
  <c r="U19"/>
  <c r="H11"/>
  <c r="C11"/>
  <c r="N11"/>
  <c r="T11"/>
  <c r="W11"/>
  <c r="AC11"/>
  <c r="C12"/>
  <c r="K12"/>
  <c r="N12"/>
  <c r="Q12"/>
  <c r="T12"/>
  <c r="W12"/>
  <c r="H13"/>
  <c r="C13"/>
  <c r="N13"/>
  <c r="Q13"/>
  <c r="T13"/>
  <c r="W13"/>
  <c r="AC13"/>
  <c r="C14"/>
  <c r="K14"/>
  <c r="N14"/>
  <c r="Q14"/>
  <c r="T14"/>
  <c r="W14"/>
  <c r="AC14"/>
  <c r="H15"/>
  <c r="C15"/>
  <c r="N15"/>
  <c r="Q15"/>
  <c r="T15"/>
  <c r="W15"/>
  <c r="AC15"/>
  <c r="K16"/>
  <c r="N16"/>
  <c r="Q16"/>
  <c r="T16"/>
  <c r="W16"/>
  <c r="AC16"/>
  <c r="H17"/>
  <c r="C17"/>
  <c r="K17"/>
  <c r="N17"/>
  <c r="T17"/>
  <c r="W17"/>
  <c r="AC17"/>
  <c r="F18"/>
  <c r="J18"/>
  <c r="M18"/>
  <c r="R18"/>
  <c r="U18"/>
  <c r="V18"/>
  <c r="F19"/>
  <c r="I19"/>
  <c r="J19"/>
  <c r="R19"/>
  <c r="V19"/>
  <c r="F20"/>
  <c r="J20"/>
  <c r="L20"/>
  <c r="M20"/>
  <c r="R20"/>
  <c r="S20"/>
  <c r="U20"/>
  <c r="V20"/>
  <c r="H21"/>
  <c r="C21"/>
  <c r="N21"/>
  <c r="T21"/>
  <c r="W21"/>
  <c r="X33"/>
  <c r="AC21"/>
  <c r="C22"/>
  <c r="K22"/>
  <c r="M33"/>
  <c r="Q22"/>
  <c r="T22"/>
  <c r="AC22"/>
  <c r="H23"/>
  <c r="C23"/>
  <c r="N23"/>
  <c r="T23"/>
  <c r="W23"/>
  <c r="AC23"/>
  <c r="C24"/>
  <c r="K24"/>
  <c r="N24"/>
  <c r="Q24"/>
  <c r="W24"/>
  <c r="AC24"/>
  <c r="H25"/>
  <c r="N25"/>
  <c r="T25"/>
  <c r="W25"/>
  <c r="W34" s="1"/>
  <c r="AC25"/>
  <c r="C26"/>
  <c r="K26"/>
  <c r="N26"/>
  <c r="Q26"/>
  <c r="T26"/>
  <c r="W26"/>
  <c r="AC26"/>
  <c r="H27"/>
  <c r="C27"/>
  <c r="K27"/>
  <c r="N27"/>
  <c r="Q27"/>
  <c r="T27"/>
  <c r="W27"/>
  <c r="AC27"/>
  <c r="K28"/>
  <c r="N28"/>
  <c r="Q28"/>
  <c r="T28"/>
  <c r="W28"/>
  <c r="AD28"/>
  <c r="AC28"/>
  <c r="H29"/>
  <c r="C29"/>
  <c r="N29"/>
  <c r="Q29"/>
  <c r="T29"/>
  <c r="W29"/>
  <c r="C30"/>
  <c r="K30"/>
  <c r="N30"/>
  <c r="Q30"/>
  <c r="T30"/>
  <c r="W30"/>
  <c r="AC30"/>
  <c r="C31"/>
  <c r="Z31"/>
  <c r="H31"/>
  <c r="I35"/>
  <c r="K31"/>
  <c r="N31"/>
  <c r="Q31"/>
  <c r="W31"/>
  <c r="K32"/>
  <c r="Q32"/>
  <c r="T32"/>
  <c r="W32"/>
  <c r="AC32"/>
  <c r="F33"/>
  <c r="I33"/>
  <c r="J33"/>
  <c r="R33"/>
  <c r="S33"/>
  <c r="V33"/>
  <c r="F34"/>
  <c r="J34"/>
  <c r="M34"/>
  <c r="R34"/>
  <c r="V34"/>
  <c r="F35"/>
  <c r="J35"/>
  <c r="O35"/>
  <c r="R35"/>
  <c r="V35"/>
  <c r="AA35"/>
  <c r="C36"/>
  <c r="K36"/>
  <c r="N36"/>
  <c r="Q36"/>
  <c r="T36"/>
  <c r="W36"/>
  <c r="AC36"/>
  <c r="C37"/>
  <c r="H37"/>
  <c r="K37"/>
  <c r="N37"/>
  <c r="Q37"/>
  <c r="T37"/>
  <c r="W37"/>
  <c r="C38"/>
  <c r="K38"/>
  <c r="M48"/>
  <c r="Q38"/>
  <c r="T38"/>
  <c r="W38"/>
  <c r="H39"/>
  <c r="N39"/>
  <c r="Q39"/>
  <c r="T39"/>
  <c r="W39"/>
  <c r="C40"/>
  <c r="K40"/>
  <c r="M49"/>
  <c r="Q40"/>
  <c r="T40"/>
  <c r="W40"/>
  <c r="W49" s="1"/>
  <c r="AC40"/>
  <c r="C41"/>
  <c r="H41"/>
  <c r="K41"/>
  <c r="N41"/>
  <c r="T41"/>
  <c r="W41"/>
  <c r="C42"/>
  <c r="K42"/>
  <c r="Q42"/>
  <c r="T42"/>
  <c r="W42"/>
  <c r="AC42"/>
  <c r="C43"/>
  <c r="H43"/>
  <c r="K43"/>
  <c r="N43"/>
  <c r="Q43"/>
  <c r="T43"/>
  <c r="W43"/>
  <c r="AD43"/>
  <c r="C44"/>
  <c r="K44"/>
  <c r="N44"/>
  <c r="Q44"/>
  <c r="T44"/>
  <c r="W44"/>
  <c r="AC44"/>
  <c r="H45"/>
  <c r="C45"/>
  <c r="N45"/>
  <c r="Q45"/>
  <c r="T45"/>
  <c r="W45"/>
  <c r="C46"/>
  <c r="K46"/>
  <c r="K50" s="1"/>
  <c r="N46"/>
  <c r="Q46"/>
  <c r="T46"/>
  <c r="AC46"/>
  <c r="H47"/>
  <c r="C47"/>
  <c r="K47"/>
  <c r="N47"/>
  <c r="Q47"/>
  <c r="T47"/>
  <c r="W47"/>
  <c r="AD47"/>
  <c r="F48"/>
  <c r="J48"/>
  <c r="R48"/>
  <c r="T48"/>
  <c r="V48"/>
  <c r="F49"/>
  <c r="J49"/>
  <c r="R49"/>
  <c r="V49"/>
  <c r="D50"/>
  <c r="F50"/>
  <c r="J50"/>
  <c r="R50"/>
  <c r="S50"/>
  <c r="V50"/>
  <c r="B1" i="106"/>
  <c r="B2"/>
  <c r="C6" i="105"/>
  <c r="K6"/>
  <c r="N6"/>
  <c r="Q6"/>
  <c r="T6"/>
  <c r="W6"/>
  <c r="C7"/>
  <c r="K7"/>
  <c r="N7"/>
  <c r="N18" s="1"/>
  <c r="Q7"/>
  <c r="T7"/>
  <c r="W7"/>
  <c r="C8"/>
  <c r="K8"/>
  <c r="N8"/>
  <c r="Q8"/>
  <c r="T8"/>
  <c r="W8"/>
  <c r="W18" s="1"/>
  <c r="C9"/>
  <c r="K9"/>
  <c r="N9"/>
  <c r="N19" s="1"/>
  <c r="Q9"/>
  <c r="T9"/>
  <c r="W9"/>
  <c r="C10"/>
  <c r="K10"/>
  <c r="N10"/>
  <c r="Q10"/>
  <c r="T10"/>
  <c r="W10"/>
  <c r="W19" s="1"/>
  <c r="C11"/>
  <c r="K11"/>
  <c r="N11"/>
  <c r="Q11"/>
  <c r="T11"/>
  <c r="W11"/>
  <c r="C12"/>
  <c r="K12"/>
  <c r="N12"/>
  <c r="Q12"/>
  <c r="T12"/>
  <c r="W12"/>
  <c r="C13"/>
  <c r="K13"/>
  <c r="N13"/>
  <c r="Q13"/>
  <c r="T13"/>
  <c r="W13"/>
  <c r="C14"/>
  <c r="K14"/>
  <c r="N14"/>
  <c r="Q14"/>
  <c r="T14"/>
  <c r="W14"/>
  <c r="C15"/>
  <c r="K15"/>
  <c r="N15"/>
  <c r="Q15"/>
  <c r="T15"/>
  <c r="W15"/>
  <c r="C16"/>
  <c r="K16"/>
  <c r="N16"/>
  <c r="Q16"/>
  <c r="T16"/>
  <c r="W16"/>
  <c r="C17"/>
  <c r="K17"/>
  <c r="N17"/>
  <c r="Q17"/>
  <c r="T17"/>
  <c r="W17"/>
  <c r="C18"/>
  <c r="D18"/>
  <c r="F18"/>
  <c r="I18"/>
  <c r="J18"/>
  <c r="L18"/>
  <c r="M18"/>
  <c r="O18"/>
  <c r="P18"/>
  <c r="R18"/>
  <c r="S18"/>
  <c r="U18"/>
  <c r="V18"/>
  <c r="X18"/>
  <c r="AA18"/>
  <c r="C19"/>
  <c r="D19"/>
  <c r="I19"/>
  <c r="J19"/>
  <c r="L19"/>
  <c r="M19"/>
  <c r="O19"/>
  <c r="P19"/>
  <c r="R19"/>
  <c r="S19"/>
  <c r="U19"/>
  <c r="V19"/>
  <c r="X19"/>
  <c r="AA19"/>
  <c r="C20"/>
  <c r="D20"/>
  <c r="I20"/>
  <c r="J20"/>
  <c r="L20"/>
  <c r="M20"/>
  <c r="N20"/>
  <c r="O20"/>
  <c r="P20"/>
  <c r="R20"/>
  <c r="S20"/>
  <c r="U20"/>
  <c r="V20"/>
  <c r="W20"/>
  <c r="X20"/>
  <c r="AA20"/>
  <c r="C21"/>
  <c r="K21"/>
  <c r="N21"/>
  <c r="Q21"/>
  <c r="T21"/>
  <c r="W21"/>
  <c r="C22"/>
  <c r="K22"/>
  <c r="N22"/>
  <c r="Q22"/>
  <c r="T22"/>
  <c r="W22"/>
  <c r="C23"/>
  <c r="K23"/>
  <c r="N23"/>
  <c r="Q23"/>
  <c r="T23"/>
  <c r="W23"/>
  <c r="C24"/>
  <c r="K24"/>
  <c r="N24"/>
  <c r="N34" s="1"/>
  <c r="Q24"/>
  <c r="T24"/>
  <c r="S34"/>
  <c r="W24"/>
  <c r="AA34"/>
  <c r="C25"/>
  <c r="K25"/>
  <c r="N25"/>
  <c r="Q25"/>
  <c r="T25"/>
  <c r="W25"/>
  <c r="C26"/>
  <c r="K26"/>
  <c r="N26"/>
  <c r="Q26"/>
  <c r="T26"/>
  <c r="Z26"/>
  <c r="AD26"/>
  <c r="C27"/>
  <c r="H27"/>
  <c r="N27"/>
  <c r="M34"/>
  <c r="Q27"/>
  <c r="W27"/>
  <c r="AD27"/>
  <c r="Z27"/>
  <c r="AC27"/>
  <c r="C28"/>
  <c r="K28"/>
  <c r="N28"/>
  <c r="Q28"/>
  <c r="T28"/>
  <c r="W28"/>
  <c r="AD28"/>
  <c r="C29"/>
  <c r="H29"/>
  <c r="K29"/>
  <c r="N29"/>
  <c r="Q29"/>
  <c r="T29"/>
  <c r="W29"/>
  <c r="AD29"/>
  <c r="Z29"/>
  <c r="AC29"/>
  <c r="C30"/>
  <c r="K30"/>
  <c r="N30"/>
  <c r="Q30"/>
  <c r="T30"/>
  <c r="W30"/>
  <c r="AD30"/>
  <c r="C31"/>
  <c r="H31"/>
  <c r="K31"/>
  <c r="N31"/>
  <c r="Q31"/>
  <c r="T31"/>
  <c r="W31"/>
  <c r="AD31"/>
  <c r="Z31"/>
  <c r="AC31"/>
  <c r="C32"/>
  <c r="K32"/>
  <c r="N32"/>
  <c r="Q32"/>
  <c r="T32"/>
  <c r="AD32"/>
  <c r="D33"/>
  <c r="J33"/>
  <c r="L33"/>
  <c r="M33"/>
  <c r="P33"/>
  <c r="S33"/>
  <c r="U33"/>
  <c r="AA33"/>
  <c r="D34"/>
  <c r="C34" s="1"/>
  <c r="I34"/>
  <c r="L34"/>
  <c r="O34"/>
  <c r="P34"/>
  <c r="V34"/>
  <c r="D35"/>
  <c r="L35"/>
  <c r="M35"/>
  <c r="P35"/>
  <c r="S35"/>
  <c r="U35"/>
  <c r="AA35"/>
  <c r="C36"/>
  <c r="K36"/>
  <c r="N36"/>
  <c r="N50" s="1"/>
  <c r="Q36"/>
  <c r="T36"/>
  <c r="W36"/>
  <c r="AD36"/>
  <c r="C37"/>
  <c r="H37"/>
  <c r="N37"/>
  <c r="M48"/>
  <c r="Q37"/>
  <c r="S48"/>
  <c r="W37"/>
  <c r="AD37"/>
  <c r="AD48" s="1"/>
  <c r="Z37"/>
  <c r="AA48"/>
  <c r="C38"/>
  <c r="K38"/>
  <c r="N38"/>
  <c r="Q38"/>
  <c r="T38"/>
  <c r="W38"/>
  <c r="AD38"/>
  <c r="C39"/>
  <c r="H39"/>
  <c r="K39"/>
  <c r="N39"/>
  <c r="Q39"/>
  <c r="T39"/>
  <c r="T49" s="1"/>
  <c r="W39"/>
  <c r="AD39"/>
  <c r="Z39"/>
  <c r="AC39"/>
  <c r="C40"/>
  <c r="K40"/>
  <c r="N40"/>
  <c r="O49"/>
  <c r="T40"/>
  <c r="AD40"/>
  <c r="C41"/>
  <c r="H41"/>
  <c r="K41"/>
  <c r="N41"/>
  <c r="Q41"/>
  <c r="T41"/>
  <c r="W41"/>
  <c r="AD41"/>
  <c r="Z41"/>
  <c r="AC41"/>
  <c r="C42"/>
  <c r="K42"/>
  <c r="N42"/>
  <c r="Q42"/>
  <c r="T42"/>
  <c r="W42"/>
  <c r="AD42"/>
  <c r="C43"/>
  <c r="H43"/>
  <c r="K43"/>
  <c r="N43"/>
  <c r="Q43"/>
  <c r="T43"/>
  <c r="W43"/>
  <c r="AD43"/>
  <c r="Z43"/>
  <c r="AC43"/>
  <c r="C44"/>
  <c r="K44"/>
  <c r="N44"/>
  <c r="Q44"/>
  <c r="T44"/>
  <c r="W44"/>
  <c r="AD44"/>
  <c r="C45"/>
  <c r="H45"/>
  <c r="K45"/>
  <c r="N45"/>
  <c r="Q45"/>
  <c r="T45"/>
  <c r="W45"/>
  <c r="AD45"/>
  <c r="Z45"/>
  <c r="AC45"/>
  <c r="C46"/>
  <c r="K46"/>
  <c r="N46"/>
  <c r="Q46"/>
  <c r="T46"/>
  <c r="W46"/>
  <c r="AD46"/>
  <c r="C47"/>
  <c r="H47"/>
  <c r="K47"/>
  <c r="N47"/>
  <c r="Q47"/>
  <c r="T47"/>
  <c r="W47"/>
  <c r="AD47"/>
  <c r="AD50" s="1"/>
  <c r="Z47"/>
  <c r="AC47"/>
  <c r="D48"/>
  <c r="C48" s="1"/>
  <c r="I48"/>
  <c r="L48"/>
  <c r="N48"/>
  <c r="O48"/>
  <c r="P48"/>
  <c r="X48"/>
  <c r="D49"/>
  <c r="L49"/>
  <c r="M49"/>
  <c r="P49"/>
  <c r="S49"/>
  <c r="U49"/>
  <c r="X49"/>
  <c r="Z49"/>
  <c r="AA49"/>
  <c r="D50"/>
  <c r="C50" s="1"/>
  <c r="F50"/>
  <c r="I50"/>
  <c r="L50"/>
  <c r="O50"/>
  <c r="P50"/>
  <c r="V50"/>
  <c r="X50"/>
  <c r="B1" i="104"/>
  <c r="B2"/>
  <c r="C6" i="103"/>
  <c r="H6"/>
  <c r="K6"/>
  <c r="Q6"/>
  <c r="T6"/>
  <c r="W6"/>
  <c r="Z6"/>
  <c r="AC6"/>
  <c r="AD6"/>
  <c r="J18"/>
  <c r="N7"/>
  <c r="Q7"/>
  <c r="R18"/>
  <c r="W7"/>
  <c r="Z7"/>
  <c r="AD7"/>
  <c r="C8"/>
  <c r="H8"/>
  <c r="K8"/>
  <c r="N8"/>
  <c r="Q8"/>
  <c r="T8"/>
  <c r="W8"/>
  <c r="Z8"/>
  <c r="AC8"/>
  <c r="AD8"/>
  <c r="N9"/>
  <c r="Q9"/>
  <c r="T9"/>
  <c r="W9"/>
  <c r="Z9"/>
  <c r="AD9"/>
  <c r="C10"/>
  <c r="F19"/>
  <c r="K10"/>
  <c r="Q10"/>
  <c r="P19"/>
  <c r="T10"/>
  <c r="V19"/>
  <c r="Z10"/>
  <c r="AC10"/>
  <c r="AD10"/>
  <c r="N11"/>
  <c r="Q11"/>
  <c r="T11"/>
  <c r="W11"/>
  <c r="Z11"/>
  <c r="AD11"/>
  <c r="C12"/>
  <c r="H12"/>
  <c r="K12"/>
  <c r="N12"/>
  <c r="Q12"/>
  <c r="T12"/>
  <c r="W12"/>
  <c r="Z12"/>
  <c r="AC12"/>
  <c r="AD12"/>
  <c r="N13"/>
  <c r="Q13"/>
  <c r="T13"/>
  <c r="W13"/>
  <c r="Z13"/>
  <c r="AD13"/>
  <c r="C14"/>
  <c r="H14"/>
  <c r="K14"/>
  <c r="N14"/>
  <c r="Q14"/>
  <c r="T14"/>
  <c r="W14"/>
  <c r="Z14"/>
  <c r="AC14"/>
  <c r="AD14"/>
  <c r="H15"/>
  <c r="N15"/>
  <c r="Q15"/>
  <c r="T15"/>
  <c r="W15"/>
  <c r="Z15"/>
  <c r="AD15"/>
  <c r="C16"/>
  <c r="H16"/>
  <c r="K16"/>
  <c r="N16"/>
  <c r="Q16"/>
  <c r="T16"/>
  <c r="W16"/>
  <c r="Z16"/>
  <c r="AC16"/>
  <c r="AD16"/>
  <c r="H17"/>
  <c r="N17"/>
  <c r="Q17"/>
  <c r="T17"/>
  <c r="W17"/>
  <c r="AD17"/>
  <c r="Z17"/>
  <c r="AC17"/>
  <c r="F18"/>
  <c r="O18"/>
  <c r="P18"/>
  <c r="S18"/>
  <c r="V18"/>
  <c r="X18"/>
  <c r="AA18"/>
  <c r="AC18"/>
  <c r="D19"/>
  <c r="J19"/>
  <c r="L19"/>
  <c r="O19"/>
  <c r="R19"/>
  <c r="S19"/>
  <c r="AA19"/>
  <c r="F20"/>
  <c r="O20"/>
  <c r="P20"/>
  <c r="S20"/>
  <c r="U20"/>
  <c r="V20"/>
  <c r="X20"/>
  <c r="AA20"/>
  <c r="AC20"/>
  <c r="N21"/>
  <c r="Q21"/>
  <c r="T21"/>
  <c r="W21"/>
  <c r="AD21"/>
  <c r="Z21"/>
  <c r="AC21"/>
  <c r="C22"/>
  <c r="F33"/>
  <c r="K22"/>
  <c r="Q22"/>
  <c r="P33"/>
  <c r="T22"/>
  <c r="V33"/>
  <c r="Z22"/>
  <c r="AC22"/>
  <c r="AD22"/>
  <c r="N23"/>
  <c r="Q23"/>
  <c r="T23"/>
  <c r="W23"/>
  <c r="Z23"/>
  <c r="AD23"/>
  <c r="C24"/>
  <c r="H24"/>
  <c r="K24"/>
  <c r="N24"/>
  <c r="Q24"/>
  <c r="T24"/>
  <c r="W24"/>
  <c r="Z24"/>
  <c r="AC24"/>
  <c r="AD24"/>
  <c r="J34"/>
  <c r="N25"/>
  <c r="Q25"/>
  <c r="R34"/>
  <c r="W25"/>
  <c r="Z25"/>
  <c r="AD25"/>
  <c r="C26"/>
  <c r="H26"/>
  <c r="K26"/>
  <c r="N26"/>
  <c r="Q26"/>
  <c r="T26"/>
  <c r="W26"/>
  <c r="Z26"/>
  <c r="AC26"/>
  <c r="AD26"/>
  <c r="N27"/>
  <c r="Q27"/>
  <c r="T27"/>
  <c r="W27"/>
  <c r="Z27"/>
  <c r="AD27"/>
  <c r="C28"/>
  <c r="H28"/>
  <c r="K28"/>
  <c r="N28"/>
  <c r="Q28"/>
  <c r="T28"/>
  <c r="W28"/>
  <c r="Z28"/>
  <c r="AC28"/>
  <c r="AD28"/>
  <c r="N29"/>
  <c r="Q29"/>
  <c r="T29"/>
  <c r="W29"/>
  <c r="Z29"/>
  <c r="AD29"/>
  <c r="C30"/>
  <c r="H30"/>
  <c r="K30"/>
  <c r="N30"/>
  <c r="Q30"/>
  <c r="T30"/>
  <c r="W30"/>
  <c r="Z30"/>
  <c r="AC30"/>
  <c r="AD30"/>
  <c r="N31"/>
  <c r="Q31"/>
  <c r="T31"/>
  <c r="W31"/>
  <c r="Z31"/>
  <c r="AD31"/>
  <c r="C32"/>
  <c r="H32"/>
  <c r="K32"/>
  <c r="N32"/>
  <c r="Q32"/>
  <c r="T32"/>
  <c r="W32"/>
  <c r="Z32"/>
  <c r="AC32"/>
  <c r="AD32"/>
  <c r="D33"/>
  <c r="J33"/>
  <c r="L33"/>
  <c r="O33"/>
  <c r="R33"/>
  <c r="S33"/>
  <c r="AA33"/>
  <c r="F34"/>
  <c r="M34"/>
  <c r="O34"/>
  <c r="P34"/>
  <c r="S34"/>
  <c r="V34"/>
  <c r="X34"/>
  <c r="AA34"/>
  <c r="AC34"/>
  <c r="D35"/>
  <c r="J35"/>
  <c r="L35"/>
  <c r="O35"/>
  <c r="Q35"/>
  <c r="R35"/>
  <c r="S35"/>
  <c r="AA35"/>
  <c r="C36"/>
  <c r="H36"/>
  <c r="K36"/>
  <c r="N36"/>
  <c r="Q36"/>
  <c r="T36"/>
  <c r="W36"/>
  <c r="Z36"/>
  <c r="AC36"/>
  <c r="AD36"/>
  <c r="J48"/>
  <c r="N37"/>
  <c r="Q37"/>
  <c r="R48"/>
  <c r="W37"/>
  <c r="Z37"/>
  <c r="AD37"/>
  <c r="C38"/>
  <c r="H38"/>
  <c r="K38"/>
  <c r="N38"/>
  <c r="Q38"/>
  <c r="T38"/>
  <c r="U48"/>
  <c r="Z38"/>
  <c r="AC38"/>
  <c r="AD38"/>
  <c r="N39"/>
  <c r="Q39"/>
  <c r="T39"/>
  <c r="T49" s="1"/>
  <c r="W39"/>
  <c r="Z39"/>
  <c r="AD39"/>
  <c r="AD49" s="1"/>
  <c r="C40"/>
  <c r="F49"/>
  <c r="K40"/>
  <c r="Q40"/>
  <c r="Q49" s="1"/>
  <c r="P49"/>
  <c r="T40"/>
  <c r="V49"/>
  <c r="Z40"/>
  <c r="AC40"/>
  <c r="AD40"/>
  <c r="N41"/>
  <c r="Q41"/>
  <c r="T41"/>
  <c r="W41"/>
  <c r="Z41"/>
  <c r="AD41"/>
  <c r="C42"/>
  <c r="H42"/>
  <c r="K42"/>
  <c r="N42"/>
  <c r="Q42"/>
  <c r="T42"/>
  <c r="W42"/>
  <c r="Z42"/>
  <c r="AC42"/>
  <c r="AD42"/>
  <c r="N43"/>
  <c r="Q43"/>
  <c r="T43"/>
  <c r="W43"/>
  <c r="Z43"/>
  <c r="AD43"/>
  <c r="C44"/>
  <c r="H44"/>
  <c r="K44"/>
  <c r="N44"/>
  <c r="Q44"/>
  <c r="T44"/>
  <c r="W44"/>
  <c r="Z44"/>
  <c r="AC44"/>
  <c r="AD44"/>
  <c r="N45"/>
  <c r="Q45"/>
  <c r="T45"/>
  <c r="W45"/>
  <c r="Z45"/>
  <c r="AD45"/>
  <c r="C46"/>
  <c r="H46"/>
  <c r="K46"/>
  <c r="N46"/>
  <c r="Q46"/>
  <c r="T46"/>
  <c r="W46"/>
  <c r="Z46"/>
  <c r="AC46"/>
  <c r="AD46"/>
  <c r="N47"/>
  <c r="Q47"/>
  <c r="T47"/>
  <c r="W47"/>
  <c r="Z47"/>
  <c r="AD47"/>
  <c r="F48"/>
  <c r="O48"/>
  <c r="P48"/>
  <c r="S48"/>
  <c r="V48"/>
  <c r="X48"/>
  <c r="AA48"/>
  <c r="AC48"/>
  <c r="D49"/>
  <c r="J49"/>
  <c r="L49"/>
  <c r="O49"/>
  <c r="R49"/>
  <c r="S49"/>
  <c r="AA49"/>
  <c r="F50"/>
  <c r="M50"/>
  <c r="O50"/>
  <c r="P50"/>
  <c r="S50"/>
  <c r="V50"/>
  <c r="X50"/>
  <c r="AA50"/>
  <c r="AC50"/>
  <c r="B1" i="102"/>
  <c r="B2"/>
  <c r="K6" i="101"/>
  <c r="N6"/>
  <c r="Q6"/>
  <c r="T6"/>
  <c r="T20" s="1"/>
  <c r="W6"/>
  <c r="AC6"/>
  <c r="AD6"/>
  <c r="AC7"/>
  <c r="H7"/>
  <c r="N7"/>
  <c r="T7"/>
  <c r="S18"/>
  <c r="W7"/>
  <c r="K8"/>
  <c r="N8"/>
  <c r="Q8"/>
  <c r="T8"/>
  <c r="W8"/>
  <c r="AC8"/>
  <c r="AD8"/>
  <c r="AC9"/>
  <c r="H9"/>
  <c r="K9"/>
  <c r="N9"/>
  <c r="Q9"/>
  <c r="T9"/>
  <c r="W9"/>
  <c r="V18"/>
  <c r="K10"/>
  <c r="M19"/>
  <c r="Q10"/>
  <c r="T10"/>
  <c r="AC10"/>
  <c r="AD10"/>
  <c r="AC11"/>
  <c r="H11"/>
  <c r="K11"/>
  <c r="N11"/>
  <c r="T11"/>
  <c r="W11"/>
  <c r="K12"/>
  <c r="J19"/>
  <c r="N12"/>
  <c r="Q12"/>
  <c r="R19"/>
  <c r="T12"/>
  <c r="W12"/>
  <c r="AC12"/>
  <c r="AD12"/>
  <c r="AC13"/>
  <c r="H13"/>
  <c r="K13"/>
  <c r="N13"/>
  <c r="Q13"/>
  <c r="T13"/>
  <c r="W13"/>
  <c r="K14"/>
  <c r="N14"/>
  <c r="Q14"/>
  <c r="T14"/>
  <c r="W14"/>
  <c r="AC14"/>
  <c r="AD14"/>
  <c r="AC15"/>
  <c r="H15"/>
  <c r="K15"/>
  <c r="N15"/>
  <c r="Q15"/>
  <c r="T15"/>
  <c r="W15"/>
  <c r="K16"/>
  <c r="N16"/>
  <c r="Q16"/>
  <c r="T16"/>
  <c r="W16"/>
  <c r="AC16"/>
  <c r="AD16"/>
  <c r="AC17"/>
  <c r="H17"/>
  <c r="N17"/>
  <c r="Q17"/>
  <c r="T17"/>
  <c r="W17"/>
  <c r="V20"/>
  <c r="D18"/>
  <c r="J18"/>
  <c r="O18"/>
  <c r="R18"/>
  <c r="U18"/>
  <c r="F19"/>
  <c r="AC19" s="1"/>
  <c r="S19"/>
  <c r="V19"/>
  <c r="AA19"/>
  <c r="J20"/>
  <c r="L20"/>
  <c r="M20"/>
  <c r="O20"/>
  <c r="R20"/>
  <c r="AC21"/>
  <c r="H21"/>
  <c r="K21"/>
  <c r="N21"/>
  <c r="P35"/>
  <c r="T21"/>
  <c r="W21"/>
  <c r="K22"/>
  <c r="Q22"/>
  <c r="T22"/>
  <c r="AC22"/>
  <c r="AD22"/>
  <c r="AC23"/>
  <c r="H23"/>
  <c r="N23"/>
  <c r="Q23"/>
  <c r="T23"/>
  <c r="W23"/>
  <c r="K24"/>
  <c r="Q24"/>
  <c r="T24"/>
  <c r="W24"/>
  <c r="AC24"/>
  <c r="AD24"/>
  <c r="AC25"/>
  <c r="H25"/>
  <c r="N25"/>
  <c r="T25"/>
  <c r="T34" s="1"/>
  <c r="S34"/>
  <c r="W25"/>
  <c r="K26"/>
  <c r="N26"/>
  <c r="Q26"/>
  <c r="T26"/>
  <c r="W26"/>
  <c r="AC26"/>
  <c r="AD26"/>
  <c r="AC27"/>
  <c r="H27"/>
  <c r="K27"/>
  <c r="N27"/>
  <c r="Q27"/>
  <c r="T27"/>
  <c r="W27"/>
  <c r="K28"/>
  <c r="Q28"/>
  <c r="T28"/>
  <c r="W28"/>
  <c r="AC28"/>
  <c r="AD28"/>
  <c r="AC29"/>
  <c r="H29"/>
  <c r="K29"/>
  <c r="N29"/>
  <c r="Q29"/>
  <c r="T29"/>
  <c r="W29"/>
  <c r="K30"/>
  <c r="N30"/>
  <c r="Q30"/>
  <c r="T30"/>
  <c r="W30"/>
  <c r="AC30"/>
  <c r="AD30"/>
  <c r="AC31"/>
  <c r="H31"/>
  <c r="N31"/>
  <c r="Q31"/>
  <c r="T31"/>
  <c r="W31"/>
  <c r="K32"/>
  <c r="N32"/>
  <c r="Q32"/>
  <c r="T32"/>
  <c r="W32"/>
  <c r="AC32"/>
  <c r="AD32"/>
  <c r="F33"/>
  <c r="AC33" s="1"/>
  <c r="J33"/>
  <c r="R33"/>
  <c r="S33"/>
  <c r="V33"/>
  <c r="X33"/>
  <c r="AA33"/>
  <c r="F34"/>
  <c r="J34"/>
  <c r="M34"/>
  <c r="O34"/>
  <c r="R34"/>
  <c r="V34"/>
  <c r="F35"/>
  <c r="AC35" s="1"/>
  <c r="J35"/>
  <c r="R35"/>
  <c r="S35"/>
  <c r="V35"/>
  <c r="X35"/>
  <c r="AA35"/>
  <c r="K36"/>
  <c r="N36"/>
  <c r="Q36"/>
  <c r="T36"/>
  <c r="AC36"/>
  <c r="AD36"/>
  <c r="AC37"/>
  <c r="H37"/>
  <c r="N37"/>
  <c r="T37"/>
  <c r="T50" s="1"/>
  <c r="S48"/>
  <c r="W37"/>
  <c r="K38"/>
  <c r="N38"/>
  <c r="Q38"/>
  <c r="T38"/>
  <c r="W38"/>
  <c r="AC38"/>
  <c r="AD38"/>
  <c r="AC39"/>
  <c r="H39"/>
  <c r="K39"/>
  <c r="N39"/>
  <c r="Q39"/>
  <c r="T39"/>
  <c r="W39"/>
  <c r="K40"/>
  <c r="Q40"/>
  <c r="T40"/>
  <c r="AC40"/>
  <c r="AD40"/>
  <c r="AC41"/>
  <c r="H41"/>
  <c r="K41"/>
  <c r="N41"/>
  <c r="P49"/>
  <c r="T41"/>
  <c r="W41"/>
  <c r="K42"/>
  <c r="N42"/>
  <c r="Q42"/>
  <c r="T42"/>
  <c r="W42"/>
  <c r="AC42"/>
  <c r="AD42"/>
  <c r="AC43"/>
  <c r="H43"/>
  <c r="K43"/>
  <c r="N43"/>
  <c r="Q43"/>
  <c r="T43"/>
  <c r="W43"/>
  <c r="K44"/>
  <c r="Q44"/>
  <c r="T44"/>
  <c r="W44"/>
  <c r="AC44"/>
  <c r="AD44"/>
  <c r="AC45"/>
  <c r="H45"/>
  <c r="K45"/>
  <c r="N45"/>
  <c r="Q45"/>
  <c r="T45"/>
  <c r="W45"/>
  <c r="K46"/>
  <c r="Q46"/>
  <c r="T46"/>
  <c r="W46"/>
  <c r="AC46"/>
  <c r="AD46"/>
  <c r="AC47"/>
  <c r="H47"/>
  <c r="K47"/>
  <c r="N47"/>
  <c r="Q47"/>
  <c r="T47"/>
  <c r="W47"/>
  <c r="F48"/>
  <c r="J48"/>
  <c r="M48"/>
  <c r="O48"/>
  <c r="R48"/>
  <c r="V48"/>
  <c r="F49"/>
  <c r="AC49" s="1"/>
  <c r="J49"/>
  <c r="R49"/>
  <c r="S49"/>
  <c r="V49"/>
  <c r="AA49"/>
  <c r="F50"/>
  <c r="J50"/>
  <c r="L50"/>
  <c r="M50"/>
  <c r="O50"/>
  <c r="R50"/>
  <c r="V50"/>
  <c r="B1" i="100"/>
  <c r="B2"/>
  <c r="C6" i="99"/>
  <c r="N6"/>
  <c r="Q6"/>
  <c r="T6"/>
  <c r="W6"/>
  <c r="H7"/>
  <c r="J18"/>
  <c r="N7"/>
  <c r="Q7"/>
  <c r="T7"/>
  <c r="W7"/>
  <c r="AC7"/>
  <c r="C8"/>
  <c r="K8"/>
  <c r="Q8"/>
  <c r="T8"/>
  <c r="W8"/>
  <c r="AD8"/>
  <c r="H9"/>
  <c r="N9"/>
  <c r="T9"/>
  <c r="W9"/>
  <c r="AC9"/>
  <c r="C10"/>
  <c r="K10"/>
  <c r="Q10"/>
  <c r="W10"/>
  <c r="V19"/>
  <c r="AC10"/>
  <c r="H11"/>
  <c r="I19"/>
  <c r="N11"/>
  <c r="Q11"/>
  <c r="T11"/>
  <c r="W11"/>
  <c r="AC11"/>
  <c r="C12"/>
  <c r="Q12"/>
  <c r="T12"/>
  <c r="W12"/>
  <c r="AD12"/>
  <c r="H13"/>
  <c r="N13"/>
  <c r="Q13"/>
  <c r="T13"/>
  <c r="W13"/>
  <c r="AC13"/>
  <c r="C14"/>
  <c r="K14"/>
  <c r="N14"/>
  <c r="Q14"/>
  <c r="T14"/>
  <c r="AD14"/>
  <c r="AC14"/>
  <c r="H15"/>
  <c r="N15"/>
  <c r="T15"/>
  <c r="W15"/>
  <c r="AC15"/>
  <c r="Q16"/>
  <c r="T16"/>
  <c r="W16"/>
  <c r="AD16"/>
  <c r="AC16"/>
  <c r="H17"/>
  <c r="N17"/>
  <c r="Q17"/>
  <c r="T17"/>
  <c r="W17"/>
  <c r="AC17"/>
  <c r="D18"/>
  <c r="F18"/>
  <c r="S18"/>
  <c r="V18"/>
  <c r="J19"/>
  <c r="R19"/>
  <c r="D20"/>
  <c r="F20"/>
  <c r="S20"/>
  <c r="V20"/>
  <c r="H21"/>
  <c r="Q21"/>
  <c r="T21"/>
  <c r="U35"/>
  <c r="W21"/>
  <c r="X35"/>
  <c r="AC21"/>
  <c r="C22"/>
  <c r="I35"/>
  <c r="Q22"/>
  <c r="W22"/>
  <c r="V33"/>
  <c r="H23"/>
  <c r="N23"/>
  <c r="Q23"/>
  <c r="T23"/>
  <c r="W23"/>
  <c r="AC23"/>
  <c r="C24"/>
  <c r="K24"/>
  <c r="M34"/>
  <c r="Q24"/>
  <c r="T24"/>
  <c r="W24"/>
  <c r="AD24"/>
  <c r="H25"/>
  <c r="J34"/>
  <c r="T25"/>
  <c r="U34"/>
  <c r="W25"/>
  <c r="AC25"/>
  <c r="C26"/>
  <c r="K26"/>
  <c r="N26"/>
  <c r="Q26"/>
  <c r="W26"/>
  <c r="AD26"/>
  <c r="AC26"/>
  <c r="H27"/>
  <c r="N27"/>
  <c r="Q27"/>
  <c r="T27"/>
  <c r="W27"/>
  <c r="AC27"/>
  <c r="C28"/>
  <c r="Q28"/>
  <c r="T28"/>
  <c r="W28"/>
  <c r="AD28"/>
  <c r="H29"/>
  <c r="N29"/>
  <c r="Q29"/>
  <c r="T29"/>
  <c r="W29"/>
  <c r="AC29"/>
  <c r="C30"/>
  <c r="K30"/>
  <c r="Q30"/>
  <c r="T30"/>
  <c r="W30"/>
  <c r="AD30"/>
  <c r="AC30"/>
  <c r="H31"/>
  <c r="N31"/>
  <c r="P35"/>
  <c r="T31"/>
  <c r="W31"/>
  <c r="AC31"/>
  <c r="Q32"/>
  <c r="T32"/>
  <c r="W32"/>
  <c r="AD32"/>
  <c r="AC32"/>
  <c r="J33"/>
  <c r="O33"/>
  <c r="R33"/>
  <c r="F34"/>
  <c r="V34"/>
  <c r="AA34"/>
  <c r="J35"/>
  <c r="R35"/>
  <c r="C36"/>
  <c r="K36"/>
  <c r="N36"/>
  <c r="Q36"/>
  <c r="T36"/>
  <c r="W36"/>
  <c r="AD36"/>
  <c r="AC36"/>
  <c r="H37"/>
  <c r="J48"/>
  <c r="T37"/>
  <c r="W37"/>
  <c r="AC37"/>
  <c r="C38"/>
  <c r="K38"/>
  <c r="N38"/>
  <c r="Q38"/>
  <c r="S48"/>
  <c r="W38"/>
  <c r="H39"/>
  <c r="I48"/>
  <c r="N39"/>
  <c r="Q39"/>
  <c r="T39"/>
  <c r="W39"/>
  <c r="AC39"/>
  <c r="C40"/>
  <c r="K40"/>
  <c r="M49"/>
  <c r="Q40"/>
  <c r="T40"/>
  <c r="W40"/>
  <c r="V49"/>
  <c r="H41"/>
  <c r="T41"/>
  <c r="W41"/>
  <c r="AC41"/>
  <c r="C42"/>
  <c r="K42"/>
  <c r="N42"/>
  <c r="Q42"/>
  <c r="T42"/>
  <c r="W42"/>
  <c r="AD42"/>
  <c r="AC42"/>
  <c r="H43"/>
  <c r="N43"/>
  <c r="Q43"/>
  <c r="T43"/>
  <c r="W43"/>
  <c r="AC43"/>
  <c r="C44"/>
  <c r="Q44"/>
  <c r="T44"/>
  <c r="W44"/>
  <c r="AD44"/>
  <c r="H45"/>
  <c r="N45"/>
  <c r="Q45"/>
  <c r="T45"/>
  <c r="W45"/>
  <c r="AC45"/>
  <c r="C46"/>
  <c r="K46"/>
  <c r="N46"/>
  <c r="Q46"/>
  <c r="T46"/>
  <c r="W46"/>
  <c r="AD46"/>
  <c r="AC46"/>
  <c r="H47"/>
  <c r="N47"/>
  <c r="Q47"/>
  <c r="T47"/>
  <c r="W47"/>
  <c r="AC47"/>
  <c r="F48"/>
  <c r="V48"/>
  <c r="I49"/>
  <c r="J49"/>
  <c r="R49"/>
  <c r="W49"/>
  <c r="X49"/>
  <c r="F50"/>
  <c r="I50"/>
  <c r="V50"/>
  <c r="B1" i="98"/>
  <c r="B2"/>
  <c r="C6" i="97"/>
  <c r="H6"/>
  <c r="K6"/>
  <c r="N6"/>
  <c r="M20"/>
  <c r="Q6"/>
  <c r="R18"/>
  <c r="T6"/>
  <c r="T20" s="1"/>
  <c r="W6"/>
  <c r="AD6"/>
  <c r="AC7"/>
  <c r="N7"/>
  <c r="P20"/>
  <c r="T7"/>
  <c r="W7"/>
  <c r="AD7"/>
  <c r="C8"/>
  <c r="H8"/>
  <c r="K8"/>
  <c r="N8"/>
  <c r="Q8"/>
  <c r="T8"/>
  <c r="W8"/>
  <c r="AD8"/>
  <c r="D19"/>
  <c r="AC9"/>
  <c r="J19"/>
  <c r="N9"/>
  <c r="Q9"/>
  <c r="T9"/>
  <c r="V19"/>
  <c r="AD9"/>
  <c r="C10"/>
  <c r="H10"/>
  <c r="K10"/>
  <c r="L19"/>
  <c r="Q10"/>
  <c r="T10"/>
  <c r="AD10"/>
  <c r="AC11"/>
  <c r="N11"/>
  <c r="Q11"/>
  <c r="T11"/>
  <c r="W11"/>
  <c r="AD11"/>
  <c r="C12"/>
  <c r="H12"/>
  <c r="K12"/>
  <c r="N12"/>
  <c r="Q12"/>
  <c r="T12"/>
  <c r="W12"/>
  <c r="AD12"/>
  <c r="AC13"/>
  <c r="N13"/>
  <c r="Q13"/>
  <c r="T13"/>
  <c r="W13"/>
  <c r="AD13"/>
  <c r="C14"/>
  <c r="H14"/>
  <c r="K14"/>
  <c r="N14"/>
  <c r="Q14"/>
  <c r="S18"/>
  <c r="T14"/>
  <c r="W14"/>
  <c r="AD14"/>
  <c r="AC15"/>
  <c r="N15"/>
  <c r="Q15"/>
  <c r="T15"/>
  <c r="W15"/>
  <c r="AD15"/>
  <c r="C16"/>
  <c r="H16"/>
  <c r="K16"/>
  <c r="N16"/>
  <c r="Q16"/>
  <c r="T16"/>
  <c r="W16"/>
  <c r="AD16"/>
  <c r="AC17"/>
  <c r="N17"/>
  <c r="Q17"/>
  <c r="T17"/>
  <c r="W17"/>
  <c r="AD17"/>
  <c r="J18"/>
  <c r="L18"/>
  <c r="M18"/>
  <c r="P18"/>
  <c r="V18"/>
  <c r="X18"/>
  <c r="AA18"/>
  <c r="F19"/>
  <c r="I19"/>
  <c r="P19"/>
  <c r="R19"/>
  <c r="X19"/>
  <c r="F20"/>
  <c r="J20"/>
  <c r="R20"/>
  <c r="S20"/>
  <c r="U20"/>
  <c r="X20"/>
  <c r="AA20"/>
  <c r="AD20"/>
  <c r="AC21"/>
  <c r="N21"/>
  <c r="O33"/>
  <c r="T21"/>
  <c r="AD21"/>
  <c r="C22"/>
  <c r="H22"/>
  <c r="K22"/>
  <c r="N22"/>
  <c r="M33"/>
  <c r="Q22"/>
  <c r="T22"/>
  <c r="W22"/>
  <c r="AD22"/>
  <c r="AC23"/>
  <c r="N23"/>
  <c r="Q23"/>
  <c r="T23"/>
  <c r="W23"/>
  <c r="AD23"/>
  <c r="C24"/>
  <c r="H24"/>
  <c r="K24"/>
  <c r="L34"/>
  <c r="M34"/>
  <c r="Q24"/>
  <c r="R34"/>
  <c r="T24"/>
  <c r="T34" s="1"/>
  <c r="W24"/>
  <c r="AD24"/>
  <c r="AC25"/>
  <c r="N25"/>
  <c r="Q25"/>
  <c r="T25"/>
  <c r="W25"/>
  <c r="AD25"/>
  <c r="C26"/>
  <c r="H26"/>
  <c r="K26"/>
  <c r="N26"/>
  <c r="Q26"/>
  <c r="T26"/>
  <c r="W26"/>
  <c r="AD26"/>
  <c r="C27"/>
  <c r="H27"/>
  <c r="N27"/>
  <c r="Q27"/>
  <c r="T27"/>
  <c r="S34"/>
  <c r="W27"/>
  <c r="AD27"/>
  <c r="Z27"/>
  <c r="AA34"/>
  <c r="C28"/>
  <c r="K28"/>
  <c r="N28"/>
  <c r="Q28"/>
  <c r="T28"/>
  <c r="W28"/>
  <c r="AD28"/>
  <c r="C29"/>
  <c r="H29"/>
  <c r="K29"/>
  <c r="N29"/>
  <c r="Q29"/>
  <c r="T29"/>
  <c r="W29"/>
  <c r="AD29"/>
  <c r="Z29"/>
  <c r="AC29"/>
  <c r="C30"/>
  <c r="K30"/>
  <c r="N30"/>
  <c r="Q30"/>
  <c r="T30"/>
  <c r="W30"/>
  <c r="AD30"/>
  <c r="C31"/>
  <c r="H31"/>
  <c r="K31"/>
  <c r="N31"/>
  <c r="Q31"/>
  <c r="T31"/>
  <c r="W31"/>
  <c r="AD31"/>
  <c r="Z31"/>
  <c r="AC31"/>
  <c r="C32"/>
  <c r="K32"/>
  <c r="N32"/>
  <c r="Q32"/>
  <c r="T32"/>
  <c r="W32"/>
  <c r="AD32"/>
  <c r="P33"/>
  <c r="S33"/>
  <c r="X33"/>
  <c r="AA33"/>
  <c r="F34"/>
  <c r="I34"/>
  <c r="O34"/>
  <c r="P34"/>
  <c r="X34"/>
  <c r="AD34"/>
  <c r="J35"/>
  <c r="P35"/>
  <c r="S35"/>
  <c r="X35"/>
  <c r="AA35"/>
  <c r="C36"/>
  <c r="K36"/>
  <c r="N36"/>
  <c r="Q36"/>
  <c r="T36"/>
  <c r="W36"/>
  <c r="AD36"/>
  <c r="C37"/>
  <c r="H37"/>
  <c r="N37"/>
  <c r="M48"/>
  <c r="Q37"/>
  <c r="S48"/>
  <c r="W37"/>
  <c r="AD37"/>
  <c r="Z37"/>
  <c r="AA48"/>
  <c r="C38"/>
  <c r="K38"/>
  <c r="N38"/>
  <c r="Q38"/>
  <c r="T38"/>
  <c r="W38"/>
  <c r="AD38"/>
  <c r="C39"/>
  <c r="H39"/>
  <c r="K39"/>
  <c r="N39"/>
  <c r="Q39"/>
  <c r="T39"/>
  <c r="W39"/>
  <c r="AD39"/>
  <c r="Z39"/>
  <c r="AC39"/>
  <c r="C40"/>
  <c r="K40"/>
  <c r="N40"/>
  <c r="O49"/>
  <c r="T40"/>
  <c r="AD40"/>
  <c r="C41"/>
  <c r="H41"/>
  <c r="K41"/>
  <c r="N41"/>
  <c r="Q41"/>
  <c r="T41"/>
  <c r="W41"/>
  <c r="AD41"/>
  <c r="Z41"/>
  <c r="AC41"/>
  <c r="C42"/>
  <c r="K42"/>
  <c r="N42"/>
  <c r="Q42"/>
  <c r="T42"/>
  <c r="W42"/>
  <c r="AD42"/>
  <c r="C43"/>
  <c r="H43"/>
  <c r="K43"/>
  <c r="N43"/>
  <c r="Q43"/>
  <c r="T43"/>
  <c r="W43"/>
  <c r="AD43"/>
  <c r="Z43"/>
  <c r="AC43"/>
  <c r="C44"/>
  <c r="K44"/>
  <c r="N44"/>
  <c r="Q44"/>
  <c r="T44"/>
  <c r="W44"/>
  <c r="AD44"/>
  <c r="C45"/>
  <c r="H45"/>
  <c r="K45"/>
  <c r="N45"/>
  <c r="Q45"/>
  <c r="T45"/>
  <c r="W45"/>
  <c r="AD45"/>
  <c r="Z45"/>
  <c r="AC45"/>
  <c r="C46"/>
  <c r="K46"/>
  <c r="N46"/>
  <c r="Q46"/>
  <c r="T46"/>
  <c r="AD46"/>
  <c r="C47"/>
  <c r="H47"/>
  <c r="K47"/>
  <c r="N47"/>
  <c r="Q47"/>
  <c r="T47"/>
  <c r="W47"/>
  <c r="AD47"/>
  <c r="Z47"/>
  <c r="AC47"/>
  <c r="D48"/>
  <c r="C48" s="1"/>
  <c r="I48"/>
  <c r="L48"/>
  <c r="O48"/>
  <c r="P48"/>
  <c r="X48"/>
  <c r="D49"/>
  <c r="J49"/>
  <c r="L49"/>
  <c r="M49"/>
  <c r="P49"/>
  <c r="S49"/>
  <c r="U49"/>
  <c r="X49"/>
  <c r="Z49"/>
  <c r="AA49"/>
  <c r="D50"/>
  <c r="C50" s="1"/>
  <c r="I50"/>
  <c r="L50"/>
  <c r="O50"/>
  <c r="P50"/>
  <c r="X50"/>
  <c r="B1" i="96"/>
  <c r="B2"/>
  <c r="C6" i="95"/>
  <c r="K6"/>
  <c r="Q6"/>
  <c r="T6"/>
  <c r="Z6"/>
  <c r="AG6"/>
  <c r="AC6"/>
  <c r="C7"/>
  <c r="K7"/>
  <c r="J20"/>
  <c r="L18"/>
  <c r="N7"/>
  <c r="R20"/>
  <c r="T7"/>
  <c r="W7"/>
  <c r="Z7"/>
  <c r="H8"/>
  <c r="C8"/>
  <c r="N8"/>
  <c r="Q8"/>
  <c r="T8"/>
  <c r="W8"/>
  <c r="Z8"/>
  <c r="AC8"/>
  <c r="AF8"/>
  <c r="AG8"/>
  <c r="H9"/>
  <c r="K9"/>
  <c r="N9"/>
  <c r="T9"/>
  <c r="W9"/>
  <c r="AF9"/>
  <c r="AG9"/>
  <c r="N10"/>
  <c r="O19"/>
  <c r="Q10"/>
  <c r="T10"/>
  <c r="W10"/>
  <c r="Z10"/>
  <c r="AC10"/>
  <c r="AF10"/>
  <c r="AG10"/>
  <c r="C11"/>
  <c r="H11"/>
  <c r="N11"/>
  <c r="Q11"/>
  <c r="W11"/>
  <c r="Z11"/>
  <c r="AF11"/>
  <c r="C12"/>
  <c r="H12"/>
  <c r="AF12"/>
  <c r="K12"/>
  <c r="N12"/>
  <c r="Q12"/>
  <c r="W12"/>
  <c r="Z12"/>
  <c r="AF13"/>
  <c r="K13"/>
  <c r="N13"/>
  <c r="Q13"/>
  <c r="T13"/>
  <c r="W13"/>
  <c r="Z13"/>
  <c r="AG13"/>
  <c r="C14"/>
  <c r="H14"/>
  <c r="K14"/>
  <c r="N14"/>
  <c r="Q14"/>
  <c r="T14"/>
  <c r="W14"/>
  <c r="Z14"/>
  <c r="AG14"/>
  <c r="AC14"/>
  <c r="C15"/>
  <c r="K15"/>
  <c r="N15"/>
  <c r="Q15"/>
  <c r="T15"/>
  <c r="W15"/>
  <c r="Z15"/>
  <c r="H16"/>
  <c r="C16"/>
  <c r="N16"/>
  <c r="Q16"/>
  <c r="T16"/>
  <c r="W16"/>
  <c r="Z16"/>
  <c r="AC16"/>
  <c r="AF16"/>
  <c r="AG16"/>
  <c r="H17"/>
  <c r="I20"/>
  <c r="N17"/>
  <c r="Q17"/>
  <c r="T17"/>
  <c r="W17"/>
  <c r="Z17"/>
  <c r="Y20"/>
  <c r="AF17"/>
  <c r="AG17"/>
  <c r="I18"/>
  <c r="Y18"/>
  <c r="J19"/>
  <c r="R19"/>
  <c r="C20"/>
  <c r="D20"/>
  <c r="L20"/>
  <c r="S20"/>
  <c r="AA20"/>
  <c r="AF21"/>
  <c r="K21"/>
  <c r="M33"/>
  <c r="Q21"/>
  <c r="T21"/>
  <c r="Z21"/>
  <c r="AG21"/>
  <c r="C22"/>
  <c r="F33"/>
  <c r="I35"/>
  <c r="K22"/>
  <c r="N22"/>
  <c r="Q22"/>
  <c r="W22"/>
  <c r="Z22"/>
  <c r="Y35"/>
  <c r="AC22"/>
  <c r="C23"/>
  <c r="AF23"/>
  <c r="K23"/>
  <c r="N23"/>
  <c r="Q23"/>
  <c r="T23"/>
  <c r="W23"/>
  <c r="Z23"/>
  <c r="AG23"/>
  <c r="H24"/>
  <c r="C24"/>
  <c r="M34"/>
  <c r="T24"/>
  <c r="W24"/>
  <c r="AC24"/>
  <c r="AF24"/>
  <c r="AG24"/>
  <c r="F34"/>
  <c r="H25"/>
  <c r="K25"/>
  <c r="N25"/>
  <c r="Q25"/>
  <c r="T25"/>
  <c r="AF25"/>
  <c r="AG25"/>
  <c r="H26"/>
  <c r="J33"/>
  <c r="N26"/>
  <c r="Q26"/>
  <c r="W26"/>
  <c r="Z26"/>
  <c r="AC26"/>
  <c r="AF26"/>
  <c r="AG26"/>
  <c r="C27"/>
  <c r="H27"/>
  <c r="K27"/>
  <c r="N27"/>
  <c r="Q27"/>
  <c r="T27"/>
  <c r="S34"/>
  <c r="W27"/>
  <c r="Z27"/>
  <c r="AF27"/>
  <c r="C28"/>
  <c r="AF28"/>
  <c r="K28"/>
  <c r="N28"/>
  <c r="Q28"/>
  <c r="T28"/>
  <c r="W28"/>
  <c r="Z28"/>
  <c r="AG28"/>
  <c r="AF29"/>
  <c r="K29"/>
  <c r="N29"/>
  <c r="Q29"/>
  <c r="T29"/>
  <c r="W29"/>
  <c r="Z29"/>
  <c r="AC29"/>
  <c r="AG29"/>
  <c r="C30"/>
  <c r="K30"/>
  <c r="N30"/>
  <c r="Q30"/>
  <c r="T30"/>
  <c r="Z30"/>
  <c r="AC30"/>
  <c r="C31"/>
  <c r="K31"/>
  <c r="N31"/>
  <c r="Q31"/>
  <c r="T31"/>
  <c r="W31"/>
  <c r="Z31"/>
  <c r="AG31"/>
  <c r="H32"/>
  <c r="C32"/>
  <c r="N32"/>
  <c r="Q32"/>
  <c r="P35"/>
  <c r="T32"/>
  <c r="W32"/>
  <c r="AC32"/>
  <c r="AF32"/>
  <c r="AG32"/>
  <c r="I33"/>
  <c r="P33"/>
  <c r="J34"/>
  <c r="J35"/>
  <c r="R35"/>
  <c r="S35"/>
  <c r="AA35"/>
  <c r="C36"/>
  <c r="AF36"/>
  <c r="K36"/>
  <c r="Q36"/>
  <c r="W36"/>
  <c r="Z36"/>
  <c r="Z50" s="1"/>
  <c r="AF37"/>
  <c r="K37"/>
  <c r="M48"/>
  <c r="Q37"/>
  <c r="P50"/>
  <c r="T37"/>
  <c r="X50"/>
  <c r="Z37"/>
  <c r="AG37"/>
  <c r="C38"/>
  <c r="K38"/>
  <c r="N38"/>
  <c r="Q38"/>
  <c r="T38"/>
  <c r="Z38"/>
  <c r="AG38"/>
  <c r="AC38"/>
  <c r="C39"/>
  <c r="K39"/>
  <c r="N39"/>
  <c r="O48"/>
  <c r="T39"/>
  <c r="V49"/>
  <c r="W39"/>
  <c r="Z39"/>
  <c r="H40"/>
  <c r="C40"/>
  <c r="N40"/>
  <c r="Q40"/>
  <c r="P49"/>
  <c r="T40"/>
  <c r="W40"/>
  <c r="Z40"/>
  <c r="AC40"/>
  <c r="AF40"/>
  <c r="AG40"/>
  <c r="H41"/>
  <c r="N41"/>
  <c r="Q41"/>
  <c r="T41"/>
  <c r="W41"/>
  <c r="Z41"/>
  <c r="Y48"/>
  <c r="AF41"/>
  <c r="AG41"/>
  <c r="J49"/>
  <c r="N42"/>
  <c r="Q42"/>
  <c r="W42"/>
  <c r="Z42"/>
  <c r="AC42"/>
  <c r="AF42"/>
  <c r="AG42"/>
  <c r="C43"/>
  <c r="H43"/>
  <c r="K43"/>
  <c r="N43"/>
  <c r="Q43"/>
  <c r="T43"/>
  <c r="W43"/>
  <c r="Z43"/>
  <c r="AF43"/>
  <c r="C44"/>
  <c r="AF44"/>
  <c r="K44"/>
  <c r="N44"/>
  <c r="Q44"/>
  <c r="T44"/>
  <c r="W44"/>
  <c r="Z44"/>
  <c r="AG44"/>
  <c r="AF45"/>
  <c r="K45"/>
  <c r="Q45"/>
  <c r="T45"/>
  <c r="W45"/>
  <c r="Z45"/>
  <c r="AG45"/>
  <c r="C46"/>
  <c r="K46"/>
  <c r="N46"/>
  <c r="Q46"/>
  <c r="T46"/>
  <c r="W46"/>
  <c r="Z46"/>
  <c r="AC46"/>
  <c r="C47"/>
  <c r="K47"/>
  <c r="N47"/>
  <c r="T47"/>
  <c r="W47"/>
  <c r="Z47"/>
  <c r="AG47"/>
  <c r="P48"/>
  <c r="I49"/>
  <c r="I50"/>
  <c r="J50"/>
  <c r="R50"/>
  <c r="Y50"/>
  <c r="B1" i="94"/>
  <c r="B2"/>
  <c r="C6" i="93"/>
  <c r="K6"/>
  <c r="Q6"/>
  <c r="T6"/>
  <c r="S20"/>
  <c r="Z6"/>
  <c r="AC6"/>
  <c r="AI6"/>
  <c r="AL6"/>
  <c r="AM6"/>
  <c r="H7"/>
  <c r="J20"/>
  <c r="N7"/>
  <c r="Q7"/>
  <c r="T7"/>
  <c r="W7"/>
  <c r="Y20"/>
  <c r="AC7"/>
  <c r="AF7"/>
  <c r="AL7"/>
  <c r="C8"/>
  <c r="K8"/>
  <c r="Q8"/>
  <c r="T8"/>
  <c r="W8"/>
  <c r="Z8"/>
  <c r="AF8"/>
  <c r="AM8"/>
  <c r="AI8"/>
  <c r="C9"/>
  <c r="K9"/>
  <c r="N9"/>
  <c r="T9"/>
  <c r="V19"/>
  <c r="Z9"/>
  <c r="AC9"/>
  <c r="AG19"/>
  <c r="AL9"/>
  <c r="AM9"/>
  <c r="H10"/>
  <c r="J19"/>
  <c r="N10"/>
  <c r="Q10"/>
  <c r="R18"/>
  <c r="W10"/>
  <c r="Z10"/>
  <c r="AC10"/>
  <c r="AC19" s="1"/>
  <c r="AF10"/>
  <c r="AL10"/>
  <c r="K11"/>
  <c r="N11"/>
  <c r="Q11"/>
  <c r="T11"/>
  <c r="W11"/>
  <c r="Z11"/>
  <c r="AC11"/>
  <c r="AF11"/>
  <c r="H12"/>
  <c r="C12"/>
  <c r="N12"/>
  <c r="Q12"/>
  <c r="T12"/>
  <c r="W12"/>
  <c r="Z12"/>
  <c r="AC12"/>
  <c r="AF12"/>
  <c r="AI12"/>
  <c r="AL12"/>
  <c r="AM12"/>
  <c r="C13"/>
  <c r="H13"/>
  <c r="K13"/>
  <c r="N13"/>
  <c r="Q13"/>
  <c r="T13"/>
  <c r="W13"/>
  <c r="Z13"/>
  <c r="AC13"/>
  <c r="AF13"/>
  <c r="AM13"/>
  <c r="AI13"/>
  <c r="AL13"/>
  <c r="C14"/>
  <c r="K14"/>
  <c r="N14"/>
  <c r="Q14"/>
  <c r="T14"/>
  <c r="W14"/>
  <c r="Z14"/>
  <c r="AC14"/>
  <c r="AF14"/>
  <c r="AI14"/>
  <c r="AL14"/>
  <c r="AM14"/>
  <c r="H15"/>
  <c r="K15"/>
  <c r="N15"/>
  <c r="Q15"/>
  <c r="T15"/>
  <c r="W15"/>
  <c r="Y18"/>
  <c r="AC15"/>
  <c r="AF15"/>
  <c r="AL15"/>
  <c r="C16"/>
  <c r="K16"/>
  <c r="N16"/>
  <c r="Q16"/>
  <c r="T16"/>
  <c r="W16"/>
  <c r="Z16"/>
  <c r="AC16"/>
  <c r="AF16"/>
  <c r="AI16"/>
  <c r="C17"/>
  <c r="H17"/>
  <c r="K17"/>
  <c r="N17"/>
  <c r="Q17"/>
  <c r="T17"/>
  <c r="W17"/>
  <c r="Z17"/>
  <c r="AC17"/>
  <c r="AF17"/>
  <c r="AM17"/>
  <c r="I18"/>
  <c r="AG18"/>
  <c r="L19"/>
  <c r="U19"/>
  <c r="O20"/>
  <c r="P20"/>
  <c r="AE20"/>
  <c r="C21"/>
  <c r="H21"/>
  <c r="K21"/>
  <c r="N21"/>
  <c r="Q21"/>
  <c r="P35"/>
  <c r="W21"/>
  <c r="Z21"/>
  <c r="AF21"/>
  <c r="AI21"/>
  <c r="AM21"/>
  <c r="C22"/>
  <c r="F35"/>
  <c r="K22"/>
  <c r="N22"/>
  <c r="Q22"/>
  <c r="T22"/>
  <c r="Z22"/>
  <c r="AC22"/>
  <c r="AF22"/>
  <c r="AE35"/>
  <c r="AI22"/>
  <c r="AL22"/>
  <c r="AM22"/>
  <c r="H23"/>
  <c r="N23"/>
  <c r="Q23"/>
  <c r="T23"/>
  <c r="W23"/>
  <c r="AC23"/>
  <c r="AF23"/>
  <c r="AL23"/>
  <c r="F34"/>
  <c r="I34"/>
  <c r="K24"/>
  <c r="Q24"/>
  <c r="T24"/>
  <c r="AC24"/>
  <c r="AF24"/>
  <c r="AL25"/>
  <c r="K25"/>
  <c r="T25"/>
  <c r="W25"/>
  <c r="AC25"/>
  <c r="AE34"/>
  <c r="K26"/>
  <c r="N26"/>
  <c r="Q26"/>
  <c r="R34"/>
  <c r="W26"/>
  <c r="Z26"/>
  <c r="AC26"/>
  <c r="AF26"/>
  <c r="AI26"/>
  <c r="AL26"/>
  <c r="AM26"/>
  <c r="N27"/>
  <c r="Q27"/>
  <c r="T27"/>
  <c r="W27"/>
  <c r="Z27"/>
  <c r="AC27"/>
  <c r="AF27"/>
  <c r="AM27"/>
  <c r="H28"/>
  <c r="Q28"/>
  <c r="T28"/>
  <c r="W28"/>
  <c r="Z28"/>
  <c r="AC28"/>
  <c r="AF28"/>
  <c r="AL28"/>
  <c r="C29"/>
  <c r="H29"/>
  <c r="K29"/>
  <c r="N29"/>
  <c r="Q29"/>
  <c r="T29"/>
  <c r="W29"/>
  <c r="Z29"/>
  <c r="AC29"/>
  <c r="AF29"/>
  <c r="AI29"/>
  <c r="C30"/>
  <c r="H30"/>
  <c r="K30"/>
  <c r="N30"/>
  <c r="Q30"/>
  <c r="S34"/>
  <c r="W30"/>
  <c r="Z30"/>
  <c r="AC30"/>
  <c r="AF30"/>
  <c r="AI30"/>
  <c r="AL30"/>
  <c r="AM30"/>
  <c r="H31"/>
  <c r="K31"/>
  <c r="N31"/>
  <c r="Q31"/>
  <c r="T31"/>
  <c r="W31"/>
  <c r="Z31"/>
  <c r="AC31"/>
  <c r="AF31"/>
  <c r="AL31"/>
  <c r="H32"/>
  <c r="Q32"/>
  <c r="T32"/>
  <c r="W32"/>
  <c r="Z32"/>
  <c r="AF32"/>
  <c r="AL32"/>
  <c r="D33"/>
  <c r="F33"/>
  <c r="AJ33"/>
  <c r="AG34"/>
  <c r="D35"/>
  <c r="J35"/>
  <c r="L35"/>
  <c r="AD35"/>
  <c r="H36"/>
  <c r="T36"/>
  <c r="U48"/>
  <c r="W36"/>
  <c r="AC36"/>
  <c r="AF36"/>
  <c r="AG50"/>
  <c r="AL36"/>
  <c r="C37"/>
  <c r="H37"/>
  <c r="K37"/>
  <c r="Q37"/>
  <c r="T37"/>
  <c r="W37"/>
  <c r="Z37"/>
  <c r="AC37"/>
  <c r="AB50"/>
  <c r="AF37"/>
  <c r="AI37"/>
  <c r="C38"/>
  <c r="K38"/>
  <c r="N38"/>
  <c r="Q38"/>
  <c r="W38"/>
  <c r="Z38"/>
  <c r="AC38"/>
  <c r="AI38"/>
  <c r="AL38"/>
  <c r="AM38"/>
  <c r="H39"/>
  <c r="N39"/>
  <c r="P49"/>
  <c r="Q39"/>
  <c r="W39"/>
  <c r="AC39"/>
  <c r="AF39"/>
  <c r="AL39"/>
  <c r="H40"/>
  <c r="Q40"/>
  <c r="T40"/>
  <c r="Z40"/>
  <c r="AF40"/>
  <c r="AL40"/>
  <c r="AL41"/>
  <c r="K41"/>
  <c r="N41"/>
  <c r="Q41"/>
  <c r="T41"/>
  <c r="W41"/>
  <c r="Z41"/>
  <c r="AF41"/>
  <c r="AM41"/>
  <c r="H42"/>
  <c r="C42"/>
  <c r="K42"/>
  <c r="N42"/>
  <c r="Q42"/>
  <c r="W42"/>
  <c r="Z42"/>
  <c r="AC42"/>
  <c r="AF42"/>
  <c r="AI42"/>
  <c r="AL42"/>
  <c r="AM42"/>
  <c r="K43"/>
  <c r="N43"/>
  <c r="Q43"/>
  <c r="T43"/>
  <c r="W43"/>
  <c r="V49"/>
  <c r="Z43"/>
  <c r="AC43"/>
  <c r="AM43"/>
  <c r="H44"/>
  <c r="N44"/>
  <c r="Q44"/>
  <c r="T44"/>
  <c r="W44"/>
  <c r="Z44"/>
  <c r="AC44"/>
  <c r="AF44"/>
  <c r="AL44"/>
  <c r="H45"/>
  <c r="K45"/>
  <c r="N45"/>
  <c r="Q45"/>
  <c r="T45"/>
  <c r="W45"/>
  <c r="Z45"/>
  <c r="AC45"/>
  <c r="AF45"/>
  <c r="C46"/>
  <c r="H46"/>
  <c r="K46"/>
  <c r="N46"/>
  <c r="Q46"/>
  <c r="T46"/>
  <c r="W46"/>
  <c r="Z46"/>
  <c r="AC46"/>
  <c r="AF46"/>
  <c r="AE50"/>
  <c r="AI46"/>
  <c r="AM46"/>
  <c r="K47"/>
  <c r="N47"/>
  <c r="Q47"/>
  <c r="T47"/>
  <c r="AC47"/>
  <c r="AF47"/>
  <c r="AB48"/>
  <c r="AE49"/>
  <c r="I50"/>
  <c r="J50"/>
  <c r="R50"/>
  <c r="B1" i="92"/>
  <c r="B2"/>
  <c r="H6" i="91"/>
  <c r="Q6"/>
  <c r="T6"/>
  <c r="W6"/>
  <c r="AC6"/>
  <c r="C7"/>
  <c r="Q7"/>
  <c r="T7"/>
  <c r="W7"/>
  <c r="V18"/>
  <c r="H8"/>
  <c r="N8"/>
  <c r="Q8"/>
  <c r="T8"/>
  <c r="AC8"/>
  <c r="C9"/>
  <c r="K9"/>
  <c r="Q9"/>
  <c r="T9"/>
  <c r="W9"/>
  <c r="AD9"/>
  <c r="H10"/>
  <c r="J19"/>
  <c r="N10"/>
  <c r="T10"/>
  <c r="W10"/>
  <c r="AC10"/>
  <c r="C11"/>
  <c r="K11"/>
  <c r="Q11"/>
  <c r="W11"/>
  <c r="AD11"/>
  <c r="AC11"/>
  <c r="H12"/>
  <c r="N12"/>
  <c r="Q12"/>
  <c r="T12"/>
  <c r="W12"/>
  <c r="AC12"/>
  <c r="C13"/>
  <c r="K13"/>
  <c r="Q13"/>
  <c r="T13"/>
  <c r="W13"/>
  <c r="AD13"/>
  <c r="H14"/>
  <c r="N14"/>
  <c r="Q14"/>
  <c r="T14"/>
  <c r="W14"/>
  <c r="AC14"/>
  <c r="C15"/>
  <c r="K15"/>
  <c r="N15"/>
  <c r="Q15"/>
  <c r="T15"/>
  <c r="AD15"/>
  <c r="H16"/>
  <c r="N16"/>
  <c r="Q16"/>
  <c r="T16"/>
  <c r="W16"/>
  <c r="AC16"/>
  <c r="Q17"/>
  <c r="T17"/>
  <c r="W17"/>
  <c r="AD17"/>
  <c r="AC17"/>
  <c r="J18"/>
  <c r="O18"/>
  <c r="R18"/>
  <c r="F19"/>
  <c r="M19"/>
  <c r="V19"/>
  <c r="J20"/>
  <c r="O20"/>
  <c r="P20"/>
  <c r="R20"/>
  <c r="C21"/>
  <c r="K21"/>
  <c r="M35"/>
  <c r="Q21"/>
  <c r="T21"/>
  <c r="AD21"/>
  <c r="H22"/>
  <c r="I35"/>
  <c r="N22"/>
  <c r="T22"/>
  <c r="W22"/>
  <c r="AC22"/>
  <c r="Q23"/>
  <c r="S35"/>
  <c r="W23"/>
  <c r="AD23"/>
  <c r="AC23"/>
  <c r="H24"/>
  <c r="N24"/>
  <c r="Q24"/>
  <c r="P34"/>
  <c r="T24"/>
  <c r="AD24"/>
  <c r="C25"/>
  <c r="F34"/>
  <c r="K25"/>
  <c r="Q25"/>
  <c r="T25"/>
  <c r="W25"/>
  <c r="V33"/>
  <c r="AC25"/>
  <c r="AD25"/>
  <c r="H26"/>
  <c r="J34"/>
  <c r="N26"/>
  <c r="Q26"/>
  <c r="S34"/>
  <c r="W26"/>
  <c r="Z26"/>
  <c r="C27"/>
  <c r="K27"/>
  <c r="N27"/>
  <c r="Q27"/>
  <c r="T27"/>
  <c r="W27"/>
  <c r="C28"/>
  <c r="H28"/>
  <c r="K28"/>
  <c r="N28"/>
  <c r="Q28"/>
  <c r="W28"/>
  <c r="Z28"/>
  <c r="AC28"/>
  <c r="C29"/>
  <c r="N29"/>
  <c r="Q29"/>
  <c r="T29"/>
  <c r="W29"/>
  <c r="AD29"/>
  <c r="AC29"/>
  <c r="H30"/>
  <c r="C30"/>
  <c r="O34"/>
  <c r="T30"/>
  <c r="W30"/>
  <c r="AD30"/>
  <c r="AC31"/>
  <c r="C31"/>
  <c r="N31"/>
  <c r="Q31"/>
  <c r="T31"/>
  <c r="C32"/>
  <c r="H32"/>
  <c r="K32"/>
  <c r="N32"/>
  <c r="Q32"/>
  <c r="T32"/>
  <c r="W32"/>
  <c r="AD32"/>
  <c r="D33"/>
  <c r="M33"/>
  <c r="AA34"/>
  <c r="D35"/>
  <c r="C35" s="1"/>
  <c r="AA35"/>
  <c r="C36"/>
  <c r="H36"/>
  <c r="K36"/>
  <c r="N36"/>
  <c r="Q36"/>
  <c r="Q50" s="1"/>
  <c r="P48"/>
  <c r="T36"/>
  <c r="AD36"/>
  <c r="C37"/>
  <c r="K37"/>
  <c r="Q37"/>
  <c r="T37"/>
  <c r="W37"/>
  <c r="AC37"/>
  <c r="AD37"/>
  <c r="H38"/>
  <c r="I48"/>
  <c r="J50"/>
  <c r="Q38"/>
  <c r="S50"/>
  <c r="W38"/>
  <c r="Z38"/>
  <c r="C39"/>
  <c r="I49"/>
  <c r="K39"/>
  <c r="N39"/>
  <c r="Q39"/>
  <c r="S49"/>
  <c r="W39"/>
  <c r="V49"/>
  <c r="C40"/>
  <c r="H40"/>
  <c r="J49"/>
  <c r="N40"/>
  <c r="W40"/>
  <c r="Z40"/>
  <c r="AC40"/>
  <c r="C41"/>
  <c r="N41"/>
  <c r="Q41"/>
  <c r="T41"/>
  <c r="W41"/>
  <c r="AD41"/>
  <c r="AC41"/>
  <c r="H42"/>
  <c r="C42"/>
  <c r="N42"/>
  <c r="O48"/>
  <c r="T42"/>
  <c r="W42"/>
  <c r="AD42"/>
  <c r="AC43"/>
  <c r="C43"/>
  <c r="N43"/>
  <c r="Q43"/>
  <c r="T43"/>
  <c r="W43"/>
  <c r="C44"/>
  <c r="H44"/>
  <c r="K44"/>
  <c r="N44"/>
  <c r="Q44"/>
  <c r="T44"/>
  <c r="AD44"/>
  <c r="C45"/>
  <c r="K45"/>
  <c r="N45"/>
  <c r="Q45"/>
  <c r="T45"/>
  <c r="W45"/>
  <c r="AC45"/>
  <c r="AD45"/>
  <c r="H46"/>
  <c r="N46"/>
  <c r="Q46"/>
  <c r="T46"/>
  <c r="W46"/>
  <c r="Z46"/>
  <c r="C47"/>
  <c r="K47"/>
  <c r="N47"/>
  <c r="Q47"/>
  <c r="T47"/>
  <c r="W47"/>
  <c r="J48"/>
  <c r="S48"/>
  <c r="C49"/>
  <c r="D49"/>
  <c r="M49"/>
  <c r="O50"/>
  <c r="AA50"/>
  <c r="B1" i="90"/>
  <c r="B2"/>
  <c r="K6" i="89"/>
  <c r="N6"/>
  <c r="P20"/>
  <c r="T6"/>
  <c r="W6"/>
  <c r="AD6"/>
  <c r="K7"/>
  <c r="Q7"/>
  <c r="T7"/>
  <c r="K8"/>
  <c r="N8"/>
  <c r="Q8"/>
  <c r="T8"/>
  <c r="W8"/>
  <c r="AD8"/>
  <c r="K9"/>
  <c r="P19"/>
  <c r="T9"/>
  <c r="AA19"/>
  <c r="N10"/>
  <c r="T10"/>
  <c r="W10"/>
  <c r="AD10"/>
  <c r="K11"/>
  <c r="L18"/>
  <c r="N11"/>
  <c r="Q11"/>
  <c r="T11"/>
  <c r="K12"/>
  <c r="N12"/>
  <c r="Q12"/>
  <c r="T12"/>
  <c r="W12"/>
  <c r="AD12"/>
  <c r="K13"/>
  <c r="N13"/>
  <c r="Q13"/>
  <c r="T13"/>
  <c r="K14"/>
  <c r="N14"/>
  <c r="Q14"/>
  <c r="T14"/>
  <c r="W14"/>
  <c r="AD14"/>
  <c r="K15"/>
  <c r="N15"/>
  <c r="Q15"/>
  <c r="T15"/>
  <c r="K16"/>
  <c r="J20"/>
  <c r="N16"/>
  <c r="Q16"/>
  <c r="T16"/>
  <c r="W16"/>
  <c r="AD16"/>
  <c r="K17"/>
  <c r="N17"/>
  <c r="T17"/>
  <c r="F18"/>
  <c r="I18"/>
  <c r="J18"/>
  <c r="P18"/>
  <c r="J19"/>
  <c r="L19"/>
  <c r="S19"/>
  <c r="U19"/>
  <c r="L20"/>
  <c r="R20"/>
  <c r="X20"/>
  <c r="C21"/>
  <c r="K21"/>
  <c r="N21"/>
  <c r="Q21"/>
  <c r="S33"/>
  <c r="T21"/>
  <c r="Z21"/>
  <c r="AD21"/>
  <c r="AC22"/>
  <c r="H22"/>
  <c r="I33"/>
  <c r="N22"/>
  <c r="Q22"/>
  <c r="T22"/>
  <c r="W22"/>
  <c r="K23"/>
  <c r="N23"/>
  <c r="Q23"/>
  <c r="T23"/>
  <c r="T33" s="1"/>
  <c r="W23"/>
  <c r="AC23"/>
  <c r="AC24"/>
  <c r="H24"/>
  <c r="K24"/>
  <c r="N24"/>
  <c r="T24"/>
  <c r="W24"/>
  <c r="K25"/>
  <c r="M34"/>
  <c r="Q25"/>
  <c r="T25"/>
  <c r="U34"/>
  <c r="AC25"/>
  <c r="AC26"/>
  <c r="H26"/>
  <c r="K26"/>
  <c r="N26"/>
  <c r="Q26"/>
  <c r="T26"/>
  <c r="W26"/>
  <c r="K27"/>
  <c r="N27"/>
  <c r="Q27"/>
  <c r="T27"/>
  <c r="W27"/>
  <c r="AC27"/>
  <c r="AC28"/>
  <c r="H28"/>
  <c r="K28"/>
  <c r="N28"/>
  <c r="Q28"/>
  <c r="T28"/>
  <c r="W28"/>
  <c r="K29"/>
  <c r="N29"/>
  <c r="Q29"/>
  <c r="T29"/>
  <c r="W29"/>
  <c r="AC29"/>
  <c r="AC30"/>
  <c r="H30"/>
  <c r="K30"/>
  <c r="N30"/>
  <c r="Q30"/>
  <c r="T30"/>
  <c r="W30"/>
  <c r="K31"/>
  <c r="N31"/>
  <c r="Q31"/>
  <c r="T31"/>
  <c r="W31"/>
  <c r="AC31"/>
  <c r="AC32"/>
  <c r="H32"/>
  <c r="K32"/>
  <c r="N32"/>
  <c r="Q32"/>
  <c r="T32"/>
  <c r="W32"/>
  <c r="J33"/>
  <c r="L33"/>
  <c r="M33"/>
  <c r="O33"/>
  <c r="R33"/>
  <c r="U33"/>
  <c r="V33"/>
  <c r="F34"/>
  <c r="AC34" s="1"/>
  <c r="I34"/>
  <c r="J34"/>
  <c r="R34"/>
  <c r="S34"/>
  <c r="V34"/>
  <c r="AA34"/>
  <c r="D35"/>
  <c r="J35"/>
  <c r="M35"/>
  <c r="O35"/>
  <c r="R35"/>
  <c r="T35"/>
  <c r="U35"/>
  <c r="V35"/>
  <c r="AC36"/>
  <c r="H36"/>
  <c r="K36"/>
  <c r="N36"/>
  <c r="Q36"/>
  <c r="T36"/>
  <c r="W36"/>
  <c r="K37"/>
  <c r="M48"/>
  <c r="Q37"/>
  <c r="T37"/>
  <c r="U48"/>
  <c r="AC37"/>
  <c r="AC38"/>
  <c r="H38"/>
  <c r="K38"/>
  <c r="N38"/>
  <c r="Q38"/>
  <c r="T38"/>
  <c r="W38"/>
  <c r="K39"/>
  <c r="N39"/>
  <c r="Q39"/>
  <c r="T39"/>
  <c r="W39"/>
  <c r="W49" s="1"/>
  <c r="AC39"/>
  <c r="AC40"/>
  <c r="H40"/>
  <c r="I49"/>
  <c r="N40"/>
  <c r="S49"/>
  <c r="T40"/>
  <c r="W40"/>
  <c r="K41"/>
  <c r="N41"/>
  <c r="Q41"/>
  <c r="T41"/>
  <c r="W41"/>
  <c r="AC41"/>
  <c r="AC42"/>
  <c r="H42"/>
  <c r="K42"/>
  <c r="N42"/>
  <c r="T42"/>
  <c r="W42"/>
  <c r="K43"/>
  <c r="N43"/>
  <c r="Q43"/>
  <c r="T43"/>
  <c r="W43"/>
  <c r="AC43"/>
  <c r="AC44"/>
  <c r="H44"/>
  <c r="K44"/>
  <c r="N44"/>
  <c r="Q44"/>
  <c r="T44"/>
  <c r="W44"/>
  <c r="K45"/>
  <c r="N45"/>
  <c r="Q45"/>
  <c r="T45"/>
  <c r="W45"/>
  <c r="AC45"/>
  <c r="AC46"/>
  <c r="H46"/>
  <c r="K46"/>
  <c r="N46"/>
  <c r="Q46"/>
  <c r="T46"/>
  <c r="W46"/>
  <c r="K47"/>
  <c r="N47"/>
  <c r="Q47"/>
  <c r="T47"/>
  <c r="W47"/>
  <c r="AC47"/>
  <c r="F48"/>
  <c r="AC48" s="1"/>
  <c r="I48"/>
  <c r="J48"/>
  <c r="R48"/>
  <c r="S48"/>
  <c r="V48"/>
  <c r="AA48"/>
  <c r="D49"/>
  <c r="F49"/>
  <c r="J49"/>
  <c r="M49"/>
  <c r="O49"/>
  <c r="R49"/>
  <c r="T49"/>
  <c r="U49"/>
  <c r="V49"/>
  <c r="F50"/>
  <c r="AC50" s="1"/>
  <c r="I50"/>
  <c r="J50"/>
  <c r="P50"/>
  <c r="Q50"/>
  <c r="R50"/>
  <c r="S50"/>
  <c r="V50"/>
  <c r="AA50"/>
  <c r="B1" i="88"/>
  <c r="B2"/>
  <c r="C6" i="87"/>
  <c r="H6"/>
  <c r="K6"/>
  <c r="N6"/>
  <c r="T6"/>
  <c r="W6"/>
  <c r="AC6"/>
  <c r="AI6"/>
  <c r="AL6"/>
  <c r="AM6"/>
  <c r="C7"/>
  <c r="H7"/>
  <c r="J20"/>
  <c r="N7"/>
  <c r="Q7"/>
  <c r="W7"/>
  <c r="V20"/>
  <c r="Z7"/>
  <c r="AF7"/>
  <c r="AI7"/>
  <c r="AM7"/>
  <c r="AL7"/>
  <c r="C8"/>
  <c r="M20"/>
  <c r="Q8"/>
  <c r="T8"/>
  <c r="Z8"/>
  <c r="AC8"/>
  <c r="AI8"/>
  <c r="AL8"/>
  <c r="H9"/>
  <c r="N9"/>
  <c r="P19"/>
  <c r="W9"/>
  <c r="W19" s="1"/>
  <c r="AC9"/>
  <c r="AF9"/>
  <c r="AL9"/>
  <c r="C10"/>
  <c r="K10"/>
  <c r="L18"/>
  <c r="Q10"/>
  <c r="T10"/>
  <c r="W10"/>
  <c r="Z10"/>
  <c r="AC10"/>
  <c r="AB18"/>
  <c r="AF10"/>
  <c r="C11"/>
  <c r="H11"/>
  <c r="K11"/>
  <c r="N11"/>
  <c r="T11"/>
  <c r="W11"/>
  <c r="Z11"/>
  <c r="AC11"/>
  <c r="AF11"/>
  <c r="AM11"/>
  <c r="K12"/>
  <c r="N12"/>
  <c r="Q12"/>
  <c r="W12"/>
  <c r="Z12"/>
  <c r="AC12"/>
  <c r="AF12"/>
  <c r="AM12"/>
  <c r="AL12"/>
  <c r="K13"/>
  <c r="Q13"/>
  <c r="T13"/>
  <c r="W13"/>
  <c r="Z13"/>
  <c r="AC13"/>
  <c r="AF13"/>
  <c r="C14"/>
  <c r="H14"/>
  <c r="K14"/>
  <c r="N14"/>
  <c r="T14"/>
  <c r="W14"/>
  <c r="Z14"/>
  <c r="AC14"/>
  <c r="AF14"/>
  <c r="AI14"/>
  <c r="AL14"/>
  <c r="AM14"/>
  <c r="C15"/>
  <c r="H15"/>
  <c r="K15"/>
  <c r="N15"/>
  <c r="Q15"/>
  <c r="W15"/>
  <c r="Z15"/>
  <c r="AC15"/>
  <c r="AF15"/>
  <c r="AM15"/>
  <c r="AI15"/>
  <c r="AL15"/>
  <c r="C16"/>
  <c r="N16"/>
  <c r="Q16"/>
  <c r="T16"/>
  <c r="Z16"/>
  <c r="AC16"/>
  <c r="AF16"/>
  <c r="AI16"/>
  <c r="H17"/>
  <c r="N17"/>
  <c r="Q17"/>
  <c r="T17"/>
  <c r="W17"/>
  <c r="Y20"/>
  <c r="AC17"/>
  <c r="AF17"/>
  <c r="AG20"/>
  <c r="AL17"/>
  <c r="D18"/>
  <c r="AJ18"/>
  <c r="V19"/>
  <c r="AD19"/>
  <c r="AE19"/>
  <c r="D20"/>
  <c r="L20"/>
  <c r="R20"/>
  <c r="AB20"/>
  <c r="AJ20"/>
  <c r="K21"/>
  <c r="Q21"/>
  <c r="T21"/>
  <c r="Z21"/>
  <c r="AF21"/>
  <c r="C22"/>
  <c r="H22"/>
  <c r="K22"/>
  <c r="N22"/>
  <c r="Q22"/>
  <c r="P35"/>
  <c r="T22"/>
  <c r="W22"/>
  <c r="AC22"/>
  <c r="AI22"/>
  <c r="AL22"/>
  <c r="AM22"/>
  <c r="C23"/>
  <c r="H23"/>
  <c r="K23"/>
  <c r="N23"/>
  <c r="Q23"/>
  <c r="W23"/>
  <c r="Z23"/>
  <c r="AF23"/>
  <c r="AM23"/>
  <c r="AI23"/>
  <c r="AL23"/>
  <c r="C24"/>
  <c r="T24"/>
  <c r="V34"/>
  <c r="Z24"/>
  <c r="Y34"/>
  <c r="AC24"/>
  <c r="AI24"/>
  <c r="AL24"/>
  <c r="H25"/>
  <c r="K25"/>
  <c r="J34"/>
  <c r="N25"/>
  <c r="Q25"/>
  <c r="R34"/>
  <c r="T25"/>
  <c r="W25"/>
  <c r="Z25"/>
  <c r="AC25"/>
  <c r="AF25"/>
  <c r="AG33"/>
  <c r="AL25"/>
  <c r="C26"/>
  <c r="K26"/>
  <c r="N26"/>
  <c r="Q26"/>
  <c r="W26"/>
  <c r="Z26"/>
  <c r="AB34"/>
  <c r="AF26"/>
  <c r="C27"/>
  <c r="H27"/>
  <c r="K27"/>
  <c r="N27"/>
  <c r="T27"/>
  <c r="W27"/>
  <c r="Z27"/>
  <c r="AC27"/>
  <c r="AF27"/>
  <c r="AL27"/>
  <c r="AM27"/>
  <c r="N28"/>
  <c r="Q28"/>
  <c r="T28"/>
  <c r="W28"/>
  <c r="Z28"/>
  <c r="AC28"/>
  <c r="AF28"/>
  <c r="AM28"/>
  <c r="AL28"/>
  <c r="K29"/>
  <c r="Q29"/>
  <c r="T29"/>
  <c r="W29"/>
  <c r="Z29"/>
  <c r="AC29"/>
  <c r="AF29"/>
  <c r="C30"/>
  <c r="H30"/>
  <c r="K30"/>
  <c r="N30"/>
  <c r="Q30"/>
  <c r="T30"/>
  <c r="W30"/>
  <c r="Z30"/>
  <c r="AC30"/>
  <c r="AF30"/>
  <c r="AI30"/>
  <c r="AL30"/>
  <c r="AM30"/>
  <c r="C31"/>
  <c r="H31"/>
  <c r="K31"/>
  <c r="N31"/>
  <c r="Q31"/>
  <c r="T31"/>
  <c r="W31"/>
  <c r="Z31"/>
  <c r="AC31"/>
  <c r="AF31"/>
  <c r="AI31"/>
  <c r="AM31"/>
  <c r="AL31"/>
  <c r="AL32"/>
  <c r="C32"/>
  <c r="N32"/>
  <c r="Q32"/>
  <c r="T32"/>
  <c r="W32"/>
  <c r="V35"/>
  <c r="Z32"/>
  <c r="AC32"/>
  <c r="AF32"/>
  <c r="AI32"/>
  <c r="I33"/>
  <c r="P33"/>
  <c r="X33"/>
  <c r="Y33"/>
  <c r="D34"/>
  <c r="AA34"/>
  <c r="AJ34"/>
  <c r="I35"/>
  <c r="O35"/>
  <c r="Y35"/>
  <c r="AD35"/>
  <c r="AG35"/>
  <c r="N36"/>
  <c r="Q36"/>
  <c r="W36"/>
  <c r="Z36"/>
  <c r="AC36"/>
  <c r="AF36"/>
  <c r="AL36"/>
  <c r="K37"/>
  <c r="M50"/>
  <c r="Q37"/>
  <c r="P50"/>
  <c r="T37"/>
  <c r="Z37"/>
  <c r="AC37"/>
  <c r="AF37"/>
  <c r="C38"/>
  <c r="H38"/>
  <c r="K38"/>
  <c r="N38"/>
  <c r="P48"/>
  <c r="T38"/>
  <c r="S48"/>
  <c r="W38"/>
  <c r="AC38"/>
  <c r="AF38"/>
  <c r="AI38"/>
  <c r="AL38"/>
  <c r="AM38"/>
  <c r="C39"/>
  <c r="H39"/>
  <c r="K39"/>
  <c r="M49"/>
  <c r="Q39"/>
  <c r="Q49" s="1"/>
  <c r="S49"/>
  <c r="W39"/>
  <c r="Z39"/>
  <c r="AC39"/>
  <c r="AF39"/>
  <c r="AI39"/>
  <c r="AM39"/>
  <c r="AL39"/>
  <c r="AL40"/>
  <c r="C40"/>
  <c r="N40"/>
  <c r="O49"/>
  <c r="Q40"/>
  <c r="T40"/>
  <c r="V48"/>
  <c r="Z40"/>
  <c r="AC40"/>
  <c r="AF40"/>
  <c r="AE49"/>
  <c r="AI40"/>
  <c r="H41"/>
  <c r="N41"/>
  <c r="Q41"/>
  <c r="T41"/>
  <c r="W41"/>
  <c r="Z41"/>
  <c r="AC41"/>
  <c r="AF41"/>
  <c r="AL41"/>
  <c r="C42"/>
  <c r="K42"/>
  <c r="Q42"/>
  <c r="T42"/>
  <c r="W42"/>
  <c r="Z42"/>
  <c r="AC42"/>
  <c r="AF42"/>
  <c r="AF49" s="1"/>
  <c r="AI42"/>
  <c r="C43"/>
  <c r="H43"/>
  <c r="K43"/>
  <c r="N43"/>
  <c r="Q43"/>
  <c r="T43"/>
  <c r="W43"/>
  <c r="Z43"/>
  <c r="AC43"/>
  <c r="AF43"/>
  <c r="AL43"/>
  <c r="AM43"/>
  <c r="K44"/>
  <c r="N44"/>
  <c r="Q44"/>
  <c r="T44"/>
  <c r="W44"/>
  <c r="Z44"/>
  <c r="AC44"/>
  <c r="AF44"/>
  <c r="AM44"/>
  <c r="AL44"/>
  <c r="K45"/>
  <c r="N45"/>
  <c r="Q45"/>
  <c r="T45"/>
  <c r="W45"/>
  <c r="Z45"/>
  <c r="AC45"/>
  <c r="AF45"/>
  <c r="C46"/>
  <c r="H46"/>
  <c r="K46"/>
  <c r="N46"/>
  <c r="Q46"/>
  <c r="T46"/>
  <c r="W46"/>
  <c r="Z46"/>
  <c r="AC46"/>
  <c r="AE50"/>
  <c r="AI46"/>
  <c r="AL46"/>
  <c r="AM46"/>
  <c r="C47"/>
  <c r="H47"/>
  <c r="K47"/>
  <c r="N47"/>
  <c r="Q47"/>
  <c r="T47"/>
  <c r="W47"/>
  <c r="Z47"/>
  <c r="AC47"/>
  <c r="AF47"/>
  <c r="AI47"/>
  <c r="AM47"/>
  <c r="AL47"/>
  <c r="F48"/>
  <c r="M48"/>
  <c r="P49"/>
  <c r="Y49"/>
  <c r="AB49"/>
  <c r="AG49"/>
  <c r="D50"/>
  <c r="F50"/>
  <c r="L50"/>
  <c r="S50"/>
  <c r="V50"/>
  <c r="AA50"/>
  <c r="AD50"/>
  <c r="AJ50"/>
  <c r="B1" i="86"/>
  <c r="B2"/>
  <c r="K6" i="85"/>
  <c r="M20"/>
  <c r="Q6"/>
  <c r="T6"/>
  <c r="W6"/>
  <c r="AD6"/>
  <c r="Z6"/>
  <c r="AC6"/>
  <c r="H7"/>
  <c r="N7"/>
  <c r="Q7"/>
  <c r="T7"/>
  <c r="W7"/>
  <c r="AD7"/>
  <c r="J18"/>
  <c r="M18"/>
  <c r="Q8"/>
  <c r="T8"/>
  <c r="W8"/>
  <c r="AD8"/>
  <c r="AC8"/>
  <c r="N9"/>
  <c r="Q9"/>
  <c r="T9"/>
  <c r="U19"/>
  <c r="V19"/>
  <c r="Z9"/>
  <c r="AD9"/>
  <c r="J19"/>
  <c r="Q10"/>
  <c r="T10"/>
  <c r="W10"/>
  <c r="Z10"/>
  <c r="AD10"/>
  <c r="AC10"/>
  <c r="H11"/>
  <c r="M19"/>
  <c r="Q11"/>
  <c r="T11"/>
  <c r="W11"/>
  <c r="Z11"/>
  <c r="AC11"/>
  <c r="AD11"/>
  <c r="K12"/>
  <c r="Q12"/>
  <c r="T12"/>
  <c r="W12"/>
  <c r="AD12"/>
  <c r="Z12"/>
  <c r="AC12"/>
  <c r="H13"/>
  <c r="N13"/>
  <c r="Q13"/>
  <c r="T13"/>
  <c r="W13"/>
  <c r="Z13"/>
  <c r="AC13"/>
  <c r="AD13"/>
  <c r="K14"/>
  <c r="N14"/>
  <c r="Q14"/>
  <c r="T14"/>
  <c r="W14"/>
  <c r="AD14"/>
  <c r="AC14"/>
  <c r="N15"/>
  <c r="Q15"/>
  <c r="T15"/>
  <c r="W15"/>
  <c r="Z16"/>
  <c r="K16"/>
  <c r="J20"/>
  <c r="N16"/>
  <c r="Q16"/>
  <c r="T16"/>
  <c r="W16"/>
  <c r="AD16"/>
  <c r="AC16"/>
  <c r="H17"/>
  <c r="N17"/>
  <c r="Q17"/>
  <c r="T17"/>
  <c r="W17"/>
  <c r="W20" s="1"/>
  <c r="Z17"/>
  <c r="AC17"/>
  <c r="D18"/>
  <c r="O18"/>
  <c r="S18"/>
  <c r="AA18"/>
  <c r="O19"/>
  <c r="P19"/>
  <c r="S19"/>
  <c r="AA19"/>
  <c r="L20"/>
  <c r="O20"/>
  <c r="S20"/>
  <c r="AA20"/>
  <c r="H21"/>
  <c r="C21"/>
  <c r="N21"/>
  <c r="P35"/>
  <c r="W21"/>
  <c r="C22"/>
  <c r="Q22"/>
  <c r="W22"/>
  <c r="AD22"/>
  <c r="Z22"/>
  <c r="AC22"/>
  <c r="C23"/>
  <c r="AC23"/>
  <c r="K23"/>
  <c r="Q23"/>
  <c r="Z23"/>
  <c r="AD23"/>
  <c r="K24"/>
  <c r="M34"/>
  <c r="T24"/>
  <c r="W24"/>
  <c r="AD24"/>
  <c r="AC24"/>
  <c r="C25"/>
  <c r="AC25"/>
  <c r="H25"/>
  <c r="K25"/>
  <c r="N25"/>
  <c r="Q25"/>
  <c r="S34"/>
  <c r="U33"/>
  <c r="AD25"/>
  <c r="C26"/>
  <c r="H26"/>
  <c r="K26"/>
  <c r="N26"/>
  <c r="Q26"/>
  <c r="T26"/>
  <c r="W26"/>
  <c r="Z26"/>
  <c r="AD26"/>
  <c r="AC26"/>
  <c r="H27"/>
  <c r="N27"/>
  <c r="Q27"/>
  <c r="T27"/>
  <c r="W27"/>
  <c r="Z27"/>
  <c r="H28"/>
  <c r="K28"/>
  <c r="J34"/>
  <c r="Q28"/>
  <c r="T28"/>
  <c r="W28"/>
  <c r="Z28"/>
  <c r="AC28"/>
  <c r="H29"/>
  <c r="C29"/>
  <c r="N29"/>
  <c r="Q29"/>
  <c r="W29"/>
  <c r="H30"/>
  <c r="K30"/>
  <c r="Q30"/>
  <c r="T30"/>
  <c r="W30"/>
  <c r="Z30"/>
  <c r="AD30"/>
  <c r="AC30"/>
  <c r="C31"/>
  <c r="AC31"/>
  <c r="K31"/>
  <c r="N31"/>
  <c r="Q31"/>
  <c r="W31"/>
  <c r="Z31"/>
  <c r="AD31"/>
  <c r="K32"/>
  <c r="Q32"/>
  <c r="T32"/>
  <c r="W32"/>
  <c r="AD32"/>
  <c r="R34"/>
  <c r="S35"/>
  <c r="V35"/>
  <c r="K36"/>
  <c r="O50"/>
  <c r="S48"/>
  <c r="T36"/>
  <c r="W36"/>
  <c r="AD36"/>
  <c r="C37"/>
  <c r="AC37"/>
  <c r="K37"/>
  <c r="N37"/>
  <c r="Q37"/>
  <c r="S50"/>
  <c r="W37"/>
  <c r="AD37"/>
  <c r="C38"/>
  <c r="H38"/>
  <c r="K38"/>
  <c r="N38"/>
  <c r="Q38"/>
  <c r="T38"/>
  <c r="W38"/>
  <c r="Z38"/>
  <c r="AD38"/>
  <c r="AC38"/>
  <c r="H39"/>
  <c r="N39"/>
  <c r="Q39"/>
  <c r="T39"/>
  <c r="S49"/>
  <c r="W39"/>
  <c r="Z39"/>
  <c r="J49"/>
  <c r="Q40"/>
  <c r="W40"/>
  <c r="Z40"/>
  <c r="AD40"/>
  <c r="H41"/>
  <c r="C41"/>
  <c r="N41"/>
  <c r="P49"/>
  <c r="T41"/>
  <c r="W41"/>
  <c r="H42"/>
  <c r="K42"/>
  <c r="Q42"/>
  <c r="T42"/>
  <c r="W42"/>
  <c r="Z42"/>
  <c r="AD42"/>
  <c r="C43"/>
  <c r="AC43"/>
  <c r="K43"/>
  <c r="N43"/>
  <c r="Q43"/>
  <c r="Z43"/>
  <c r="K44"/>
  <c r="Q44"/>
  <c r="T44"/>
  <c r="W44"/>
  <c r="AD44"/>
  <c r="AC44"/>
  <c r="C45"/>
  <c r="H45"/>
  <c r="K45"/>
  <c r="N45"/>
  <c r="Q45"/>
  <c r="T45"/>
  <c r="W45"/>
  <c r="Z45"/>
  <c r="AD45"/>
  <c r="C46"/>
  <c r="H46"/>
  <c r="K46"/>
  <c r="N46"/>
  <c r="Q46"/>
  <c r="T46"/>
  <c r="W46"/>
  <c r="AD46"/>
  <c r="Z46"/>
  <c r="AC46"/>
  <c r="H47"/>
  <c r="N47"/>
  <c r="Q47"/>
  <c r="T47"/>
  <c r="W47"/>
  <c r="Z47"/>
  <c r="J48"/>
  <c r="U48"/>
  <c r="X49"/>
  <c r="J50"/>
  <c r="R50"/>
  <c r="B1" i="84"/>
  <c r="B2"/>
  <c r="K6" i="83"/>
  <c r="N6"/>
  <c r="Q6"/>
  <c r="T6"/>
  <c r="AD6"/>
  <c r="C7"/>
  <c r="AC7"/>
  <c r="N7"/>
  <c r="T7"/>
  <c r="W7"/>
  <c r="K8"/>
  <c r="N8"/>
  <c r="Q8"/>
  <c r="T8"/>
  <c r="AD8"/>
  <c r="C9"/>
  <c r="F19"/>
  <c r="N9"/>
  <c r="Q9"/>
  <c r="T9"/>
  <c r="W9"/>
  <c r="N10"/>
  <c r="Q10"/>
  <c r="T10"/>
  <c r="AD10"/>
  <c r="C11"/>
  <c r="AC11"/>
  <c r="N11"/>
  <c r="Q11"/>
  <c r="T11"/>
  <c r="W11"/>
  <c r="K12"/>
  <c r="N12"/>
  <c r="Q12"/>
  <c r="T12"/>
  <c r="W12"/>
  <c r="AD12"/>
  <c r="C13"/>
  <c r="AC13"/>
  <c r="N13"/>
  <c r="Q13"/>
  <c r="T13"/>
  <c r="W13"/>
  <c r="K14"/>
  <c r="N14"/>
  <c r="Q14"/>
  <c r="T14"/>
  <c r="AD14"/>
  <c r="C15"/>
  <c r="AC15"/>
  <c r="N15"/>
  <c r="Q15"/>
  <c r="T15"/>
  <c r="T19" s="1"/>
  <c r="W15"/>
  <c r="K16"/>
  <c r="N16"/>
  <c r="Q16"/>
  <c r="T16"/>
  <c r="AD16"/>
  <c r="C17"/>
  <c r="AC17"/>
  <c r="K17"/>
  <c r="N17"/>
  <c r="Q17"/>
  <c r="T17"/>
  <c r="W17"/>
  <c r="F18"/>
  <c r="I18"/>
  <c r="L18"/>
  <c r="P18"/>
  <c r="R18"/>
  <c r="S18"/>
  <c r="AA18"/>
  <c r="J19"/>
  <c r="L19"/>
  <c r="M19"/>
  <c r="P19"/>
  <c r="U19"/>
  <c r="J20"/>
  <c r="L20"/>
  <c r="P20"/>
  <c r="S20"/>
  <c r="X20"/>
  <c r="AA20"/>
  <c r="C21"/>
  <c r="K21"/>
  <c r="N21"/>
  <c r="M33"/>
  <c r="P35"/>
  <c r="T21"/>
  <c r="W21"/>
  <c r="V33"/>
  <c r="X35"/>
  <c r="J35"/>
  <c r="N22"/>
  <c r="Q22"/>
  <c r="T22"/>
  <c r="W22"/>
  <c r="C23"/>
  <c r="K23"/>
  <c r="N23"/>
  <c r="Q23"/>
  <c r="T23"/>
  <c r="W23"/>
  <c r="C24"/>
  <c r="K24"/>
  <c r="N24"/>
  <c r="P34"/>
  <c r="T24"/>
  <c r="S34"/>
  <c r="W24"/>
  <c r="AA34"/>
  <c r="C25"/>
  <c r="K25"/>
  <c r="N25"/>
  <c r="T25"/>
  <c r="W25"/>
  <c r="C26"/>
  <c r="K26"/>
  <c r="N26"/>
  <c r="Q26"/>
  <c r="T26"/>
  <c r="W26"/>
  <c r="C27"/>
  <c r="K27"/>
  <c r="N27"/>
  <c r="Q27"/>
  <c r="T27"/>
  <c r="W27"/>
  <c r="C28"/>
  <c r="K28"/>
  <c r="N28"/>
  <c r="Q28"/>
  <c r="T28"/>
  <c r="W28"/>
  <c r="C29"/>
  <c r="K29"/>
  <c r="N29"/>
  <c r="Q29"/>
  <c r="T29"/>
  <c r="W29"/>
  <c r="C30"/>
  <c r="N30"/>
  <c r="Q30"/>
  <c r="T30"/>
  <c r="W30"/>
  <c r="C31"/>
  <c r="K31"/>
  <c r="N31"/>
  <c r="Q31"/>
  <c r="T31"/>
  <c r="W31"/>
  <c r="C32"/>
  <c r="N32"/>
  <c r="N35" s="1"/>
  <c r="Q32"/>
  <c r="T32"/>
  <c r="W32"/>
  <c r="D33"/>
  <c r="J33"/>
  <c r="L33"/>
  <c r="P33"/>
  <c r="R33"/>
  <c r="U33"/>
  <c r="J34"/>
  <c r="L34"/>
  <c r="R34"/>
  <c r="V34"/>
  <c r="D35"/>
  <c r="L35"/>
  <c r="U35"/>
  <c r="V35"/>
  <c r="H36"/>
  <c r="K36"/>
  <c r="J50"/>
  <c r="N36"/>
  <c r="N48" s="1"/>
  <c r="T36"/>
  <c r="W36"/>
  <c r="Z36"/>
  <c r="AD36"/>
  <c r="C37"/>
  <c r="H37"/>
  <c r="K37"/>
  <c r="N37"/>
  <c r="T37"/>
  <c r="W37"/>
  <c r="Z37"/>
  <c r="AC37"/>
  <c r="AD37"/>
  <c r="H38"/>
  <c r="K38"/>
  <c r="N38"/>
  <c r="T38"/>
  <c r="Z38"/>
  <c r="AD38"/>
  <c r="C39"/>
  <c r="H39"/>
  <c r="K39"/>
  <c r="J49"/>
  <c r="N39"/>
  <c r="R49"/>
  <c r="U49"/>
  <c r="W39"/>
  <c r="Z39"/>
  <c r="AC39"/>
  <c r="AD39"/>
  <c r="H40"/>
  <c r="N40"/>
  <c r="Q40"/>
  <c r="T40"/>
  <c r="Z40"/>
  <c r="C41"/>
  <c r="H41"/>
  <c r="K41"/>
  <c r="N41"/>
  <c r="T41"/>
  <c r="W41"/>
  <c r="Z41"/>
  <c r="AC41"/>
  <c r="AD41"/>
  <c r="H42"/>
  <c r="K42"/>
  <c r="N42"/>
  <c r="Q42"/>
  <c r="T42"/>
  <c r="Z42"/>
  <c r="AD42"/>
  <c r="C43"/>
  <c r="H43"/>
  <c r="K43"/>
  <c r="N43"/>
  <c r="T43"/>
  <c r="W43"/>
  <c r="Z43"/>
  <c r="AC43"/>
  <c r="AD43"/>
  <c r="H44"/>
  <c r="K44"/>
  <c r="N44"/>
  <c r="Q44"/>
  <c r="T44"/>
  <c r="W44"/>
  <c r="Z44"/>
  <c r="AD44"/>
  <c r="C45"/>
  <c r="H45"/>
  <c r="K45"/>
  <c r="N45"/>
  <c r="T45"/>
  <c r="W45"/>
  <c r="Z45"/>
  <c r="AC45"/>
  <c r="AD45"/>
  <c r="H46"/>
  <c r="K46"/>
  <c r="N46"/>
  <c r="Q46"/>
  <c r="T46"/>
  <c r="Z46"/>
  <c r="AD46"/>
  <c r="C47"/>
  <c r="H47"/>
  <c r="K47"/>
  <c r="N47"/>
  <c r="T47"/>
  <c r="W47"/>
  <c r="Z47"/>
  <c r="AC47"/>
  <c r="AD47"/>
  <c r="D48"/>
  <c r="F48"/>
  <c r="H48"/>
  <c r="I48"/>
  <c r="J48"/>
  <c r="L48"/>
  <c r="R48"/>
  <c r="S48"/>
  <c r="X48"/>
  <c r="Z48"/>
  <c r="D49"/>
  <c r="F49"/>
  <c r="H49"/>
  <c r="L49"/>
  <c r="M49"/>
  <c r="N49"/>
  <c r="O49"/>
  <c r="V49"/>
  <c r="X49"/>
  <c r="D50"/>
  <c r="F50"/>
  <c r="L50"/>
  <c r="S50"/>
  <c r="X50"/>
  <c r="AA50"/>
  <c r="B1" i="82"/>
  <c r="B2"/>
  <c r="C6" i="81"/>
  <c r="H6"/>
  <c r="N6"/>
  <c r="Q6"/>
  <c r="AD6"/>
  <c r="Z6"/>
  <c r="AC6"/>
  <c r="C7"/>
  <c r="K7"/>
  <c r="L18"/>
  <c r="Q7"/>
  <c r="T7"/>
  <c r="W7"/>
  <c r="V18"/>
  <c r="AC7"/>
  <c r="AD7"/>
  <c r="H8"/>
  <c r="C8"/>
  <c r="N8"/>
  <c r="Q8"/>
  <c r="T8"/>
  <c r="W8"/>
  <c r="Z8"/>
  <c r="AC9"/>
  <c r="N9"/>
  <c r="Q9"/>
  <c r="T9"/>
  <c r="W9"/>
  <c r="AD9"/>
  <c r="H10"/>
  <c r="C10"/>
  <c r="N10"/>
  <c r="Q10"/>
  <c r="P19"/>
  <c r="T10"/>
  <c r="W10"/>
  <c r="C11"/>
  <c r="K11"/>
  <c r="N11"/>
  <c r="Q11"/>
  <c r="T11"/>
  <c r="W11"/>
  <c r="AD11"/>
  <c r="H12"/>
  <c r="C12"/>
  <c r="N12"/>
  <c r="Q12"/>
  <c r="W12"/>
  <c r="AD12"/>
  <c r="AC12"/>
  <c r="K13"/>
  <c r="N13"/>
  <c r="Q13"/>
  <c r="T13"/>
  <c r="V19"/>
  <c r="AD13"/>
  <c r="C14"/>
  <c r="H14"/>
  <c r="K14"/>
  <c r="N14"/>
  <c r="Q14"/>
  <c r="W14"/>
  <c r="AD14"/>
  <c r="Z14"/>
  <c r="AC14"/>
  <c r="C15"/>
  <c r="H15"/>
  <c r="K15"/>
  <c r="N15"/>
  <c r="Q15"/>
  <c r="T15"/>
  <c r="W15"/>
  <c r="H16"/>
  <c r="C16"/>
  <c r="N16"/>
  <c r="Q16"/>
  <c r="T16"/>
  <c r="W16"/>
  <c r="Z16"/>
  <c r="AC16"/>
  <c r="C17"/>
  <c r="H17"/>
  <c r="K17"/>
  <c r="N17"/>
  <c r="Q17"/>
  <c r="T17"/>
  <c r="W17"/>
  <c r="P18"/>
  <c r="L19"/>
  <c r="AA19"/>
  <c r="M20"/>
  <c r="O20"/>
  <c r="P20"/>
  <c r="X20"/>
  <c r="C21"/>
  <c r="H21"/>
  <c r="K21"/>
  <c r="N21"/>
  <c r="Q21"/>
  <c r="W21"/>
  <c r="H22"/>
  <c r="C22"/>
  <c r="J33"/>
  <c r="N22"/>
  <c r="P33"/>
  <c r="T22"/>
  <c r="W22"/>
  <c r="X33"/>
  <c r="AC22"/>
  <c r="C23"/>
  <c r="H23"/>
  <c r="K23"/>
  <c r="N23"/>
  <c r="Q23"/>
  <c r="T23"/>
  <c r="W23"/>
  <c r="H24"/>
  <c r="C24"/>
  <c r="N24"/>
  <c r="Q24"/>
  <c r="T24"/>
  <c r="W24"/>
  <c r="Z24"/>
  <c r="AC24"/>
  <c r="C25"/>
  <c r="H25"/>
  <c r="K25"/>
  <c r="L34"/>
  <c r="Q25"/>
  <c r="W25"/>
  <c r="V34"/>
  <c r="H26"/>
  <c r="C26"/>
  <c r="N26"/>
  <c r="Q26"/>
  <c r="T26"/>
  <c r="W26"/>
  <c r="Z26"/>
  <c r="AC26"/>
  <c r="C27"/>
  <c r="H27"/>
  <c r="K27"/>
  <c r="N27"/>
  <c r="Q27"/>
  <c r="T27"/>
  <c r="W27"/>
  <c r="W34" s="1"/>
  <c r="H28"/>
  <c r="C28"/>
  <c r="N28"/>
  <c r="Q28"/>
  <c r="T28"/>
  <c r="W28"/>
  <c r="Z28"/>
  <c r="AC28"/>
  <c r="C29"/>
  <c r="H29"/>
  <c r="K29"/>
  <c r="N29"/>
  <c r="Q29"/>
  <c r="T29"/>
  <c r="W29"/>
  <c r="H30"/>
  <c r="C30"/>
  <c r="N30"/>
  <c r="Q30"/>
  <c r="T30"/>
  <c r="W30"/>
  <c r="Z30"/>
  <c r="AC30"/>
  <c r="C31"/>
  <c r="H31"/>
  <c r="K31"/>
  <c r="N31"/>
  <c r="Q31"/>
  <c r="T31"/>
  <c r="W31"/>
  <c r="H32"/>
  <c r="C32"/>
  <c r="N32"/>
  <c r="Q32"/>
  <c r="T32"/>
  <c r="W32"/>
  <c r="Z32"/>
  <c r="AC32"/>
  <c r="C33"/>
  <c r="D33"/>
  <c r="H33" s="1"/>
  <c r="F33"/>
  <c r="I33"/>
  <c r="L33"/>
  <c r="M33"/>
  <c r="U33"/>
  <c r="V33"/>
  <c r="I34"/>
  <c r="J34"/>
  <c r="M34"/>
  <c r="P34"/>
  <c r="R34"/>
  <c r="U34"/>
  <c r="X34"/>
  <c r="C35"/>
  <c r="D35"/>
  <c r="H35" s="1"/>
  <c r="F35"/>
  <c r="I35"/>
  <c r="L35"/>
  <c r="M35"/>
  <c r="U35"/>
  <c r="V35"/>
  <c r="AA35"/>
  <c r="H36"/>
  <c r="C36"/>
  <c r="N36"/>
  <c r="Q36"/>
  <c r="T36"/>
  <c r="W36"/>
  <c r="Z36"/>
  <c r="AC36"/>
  <c r="C37"/>
  <c r="H37"/>
  <c r="F48"/>
  <c r="K37"/>
  <c r="L48"/>
  <c r="Q37"/>
  <c r="W37"/>
  <c r="V48"/>
  <c r="H38"/>
  <c r="C38"/>
  <c r="N38"/>
  <c r="Q38"/>
  <c r="T38"/>
  <c r="W38"/>
  <c r="W50" s="1"/>
  <c r="Z38"/>
  <c r="AC38"/>
  <c r="C39"/>
  <c r="H39"/>
  <c r="K39"/>
  <c r="N39"/>
  <c r="Q39"/>
  <c r="W39"/>
  <c r="H40"/>
  <c r="C40"/>
  <c r="J49"/>
  <c r="N40"/>
  <c r="P49"/>
  <c r="T40"/>
  <c r="W40"/>
  <c r="X49"/>
  <c r="AC40"/>
  <c r="C41"/>
  <c r="H41"/>
  <c r="K41"/>
  <c r="N41"/>
  <c r="Q41"/>
  <c r="T41"/>
  <c r="W41"/>
  <c r="H42"/>
  <c r="C42"/>
  <c r="N42"/>
  <c r="Q42"/>
  <c r="T42"/>
  <c r="W42"/>
  <c r="Z42"/>
  <c r="AC42"/>
  <c r="C43"/>
  <c r="H43"/>
  <c r="K43"/>
  <c r="N43"/>
  <c r="Q43"/>
  <c r="T43"/>
  <c r="W43"/>
  <c r="H44"/>
  <c r="C44"/>
  <c r="N44"/>
  <c r="Q44"/>
  <c r="T44"/>
  <c r="W44"/>
  <c r="Z44"/>
  <c r="AC44"/>
  <c r="C45"/>
  <c r="H45"/>
  <c r="K45"/>
  <c r="N45"/>
  <c r="Q45"/>
  <c r="T45"/>
  <c r="W45"/>
  <c r="H46"/>
  <c r="C46"/>
  <c r="N46"/>
  <c r="Q46"/>
  <c r="T46"/>
  <c r="W46"/>
  <c r="Z46"/>
  <c r="AC46"/>
  <c r="C47"/>
  <c r="H47"/>
  <c r="K47"/>
  <c r="N47"/>
  <c r="Q47"/>
  <c r="T47"/>
  <c r="W47"/>
  <c r="I48"/>
  <c r="J48"/>
  <c r="M48"/>
  <c r="P48"/>
  <c r="R48"/>
  <c r="U48"/>
  <c r="X48"/>
  <c r="C49"/>
  <c r="D49"/>
  <c r="H49" s="1"/>
  <c r="F49"/>
  <c r="I49"/>
  <c r="L49"/>
  <c r="M49"/>
  <c r="U49"/>
  <c r="V49"/>
  <c r="I50"/>
  <c r="J50"/>
  <c r="M50"/>
  <c r="P50"/>
  <c r="R50"/>
  <c r="U50"/>
  <c r="X50"/>
  <c r="B1" i="80"/>
  <c r="B2"/>
  <c r="C6" i="79"/>
  <c r="K6"/>
  <c r="N6"/>
  <c r="Q6"/>
  <c r="T6"/>
  <c r="W6"/>
  <c r="AD6"/>
  <c r="AD20" s="1"/>
  <c r="C7"/>
  <c r="H7"/>
  <c r="N7"/>
  <c r="N18" s="1"/>
  <c r="M18"/>
  <c r="Q7"/>
  <c r="S18"/>
  <c r="W7"/>
  <c r="AD7"/>
  <c r="Z7"/>
  <c r="AA18"/>
  <c r="C8"/>
  <c r="K8"/>
  <c r="N8"/>
  <c r="Q8"/>
  <c r="T8"/>
  <c r="W8"/>
  <c r="AD8"/>
  <c r="C9"/>
  <c r="H9"/>
  <c r="K9"/>
  <c r="N9"/>
  <c r="N19" s="1"/>
  <c r="Q9"/>
  <c r="T9"/>
  <c r="W9"/>
  <c r="AD9"/>
  <c r="AD19" s="1"/>
  <c r="Z9"/>
  <c r="C10"/>
  <c r="K10"/>
  <c r="N10"/>
  <c r="O19"/>
  <c r="T10"/>
  <c r="AD10"/>
  <c r="C11"/>
  <c r="H11"/>
  <c r="K11"/>
  <c r="N11"/>
  <c r="Q11"/>
  <c r="T11"/>
  <c r="W11"/>
  <c r="AD11"/>
  <c r="Z11"/>
  <c r="C12"/>
  <c r="K12"/>
  <c r="N12"/>
  <c r="Q12"/>
  <c r="T12"/>
  <c r="W12"/>
  <c r="AD12"/>
  <c r="C13"/>
  <c r="H13"/>
  <c r="K13"/>
  <c r="N13"/>
  <c r="Q13"/>
  <c r="T13"/>
  <c r="W13"/>
  <c r="AD13"/>
  <c r="Z13"/>
  <c r="C14"/>
  <c r="K14"/>
  <c r="N14"/>
  <c r="Q14"/>
  <c r="T14"/>
  <c r="W14"/>
  <c r="AD14"/>
  <c r="C15"/>
  <c r="H15"/>
  <c r="N15"/>
  <c r="Q15"/>
  <c r="T15"/>
  <c r="W15"/>
  <c r="AD15"/>
  <c r="Z15"/>
  <c r="C16"/>
  <c r="K16"/>
  <c r="N16"/>
  <c r="Q16"/>
  <c r="T16"/>
  <c r="W16"/>
  <c r="AD16"/>
  <c r="C17"/>
  <c r="H17"/>
  <c r="K17"/>
  <c r="N17"/>
  <c r="Q17"/>
  <c r="T17"/>
  <c r="W17"/>
  <c r="AD17"/>
  <c r="Z17"/>
  <c r="D18"/>
  <c r="C18" s="1"/>
  <c r="F18"/>
  <c r="I18"/>
  <c r="L18"/>
  <c r="O18"/>
  <c r="P18"/>
  <c r="X18"/>
  <c r="AD18"/>
  <c r="D19"/>
  <c r="L19"/>
  <c r="M19"/>
  <c r="P19"/>
  <c r="R19"/>
  <c r="S19"/>
  <c r="U19"/>
  <c r="X19"/>
  <c r="Z19"/>
  <c r="AA19"/>
  <c r="D20"/>
  <c r="C20" s="1"/>
  <c r="I20"/>
  <c r="L20"/>
  <c r="N20"/>
  <c r="O20"/>
  <c r="P20"/>
  <c r="X20"/>
  <c r="C21"/>
  <c r="H21"/>
  <c r="K21"/>
  <c r="N21"/>
  <c r="Q21"/>
  <c r="W21"/>
  <c r="AD21"/>
  <c r="Z21"/>
  <c r="AC21"/>
  <c r="C22"/>
  <c r="K22"/>
  <c r="N22"/>
  <c r="O33"/>
  <c r="T22"/>
  <c r="AD22"/>
  <c r="C23"/>
  <c r="H23"/>
  <c r="K23"/>
  <c r="N23"/>
  <c r="Q23"/>
  <c r="T23"/>
  <c r="W23"/>
  <c r="AD23"/>
  <c r="Z23"/>
  <c r="AC23"/>
  <c r="C24"/>
  <c r="K24"/>
  <c r="N24"/>
  <c r="N34" s="1"/>
  <c r="Q24"/>
  <c r="T24"/>
  <c r="W24"/>
  <c r="AD24"/>
  <c r="C25"/>
  <c r="H25"/>
  <c r="N25"/>
  <c r="M34"/>
  <c r="Q25"/>
  <c r="S34"/>
  <c r="W25"/>
  <c r="AD25"/>
  <c r="Z25"/>
  <c r="AA34"/>
  <c r="C26"/>
  <c r="K26"/>
  <c r="N26"/>
  <c r="Q26"/>
  <c r="T26"/>
  <c r="W26"/>
  <c r="AD26"/>
  <c r="C27"/>
  <c r="H27"/>
  <c r="K27"/>
  <c r="N27"/>
  <c r="Q27"/>
  <c r="T27"/>
  <c r="W27"/>
  <c r="AD27"/>
  <c r="Z27"/>
  <c r="AC27"/>
  <c r="C28"/>
  <c r="K28"/>
  <c r="N28"/>
  <c r="Q28"/>
  <c r="T28"/>
  <c r="W28"/>
  <c r="AD28"/>
  <c r="C29"/>
  <c r="H29"/>
  <c r="K29"/>
  <c r="N29"/>
  <c r="Q29"/>
  <c r="T29"/>
  <c r="W29"/>
  <c r="AD29"/>
  <c r="Z29"/>
  <c r="AC29"/>
  <c r="C30"/>
  <c r="K30"/>
  <c r="N30"/>
  <c r="Q30"/>
  <c r="T30"/>
  <c r="W30"/>
  <c r="AD30"/>
  <c r="C31"/>
  <c r="H31"/>
  <c r="K31"/>
  <c r="N31"/>
  <c r="Q31"/>
  <c r="T31"/>
  <c r="W31"/>
  <c r="AD31"/>
  <c r="Z31"/>
  <c r="AC31"/>
  <c r="C32"/>
  <c r="K32"/>
  <c r="N32"/>
  <c r="Q32"/>
  <c r="T32"/>
  <c r="W32"/>
  <c r="AD32"/>
  <c r="D33"/>
  <c r="L33"/>
  <c r="M33"/>
  <c r="P33"/>
  <c r="S33"/>
  <c r="U33"/>
  <c r="X33"/>
  <c r="Z33"/>
  <c r="AA33"/>
  <c r="D34"/>
  <c r="C34" s="1"/>
  <c r="I34"/>
  <c r="L34"/>
  <c r="O34"/>
  <c r="P34"/>
  <c r="V34"/>
  <c r="X34"/>
  <c r="D35"/>
  <c r="L35"/>
  <c r="M35"/>
  <c r="P35"/>
  <c r="R35"/>
  <c r="S35"/>
  <c r="U35"/>
  <c r="X35"/>
  <c r="Z35"/>
  <c r="AA35"/>
  <c r="C36"/>
  <c r="K36"/>
  <c r="N36"/>
  <c r="Q36"/>
  <c r="T36"/>
  <c r="W36"/>
  <c r="W50" s="1"/>
  <c r="AD36"/>
  <c r="C37"/>
  <c r="H37"/>
  <c r="N37"/>
  <c r="M48"/>
  <c r="Q37"/>
  <c r="S48"/>
  <c r="W37"/>
  <c r="AD37"/>
  <c r="Z37"/>
  <c r="AA48"/>
  <c r="C38"/>
  <c r="K38"/>
  <c r="N38"/>
  <c r="Q38"/>
  <c r="T38"/>
  <c r="W38"/>
  <c r="AD38"/>
  <c r="AD48" s="1"/>
  <c r="C39"/>
  <c r="H39"/>
  <c r="K39"/>
  <c r="N39"/>
  <c r="Q39"/>
  <c r="T39"/>
  <c r="W39"/>
  <c r="AD39"/>
  <c r="Z39"/>
  <c r="AC39"/>
  <c r="C40"/>
  <c r="K40"/>
  <c r="N40"/>
  <c r="O49"/>
  <c r="T40"/>
  <c r="AD40"/>
  <c r="C41"/>
  <c r="H41"/>
  <c r="N41"/>
  <c r="Q41"/>
  <c r="T41"/>
  <c r="W41"/>
  <c r="AD41"/>
  <c r="Z41"/>
  <c r="AC41"/>
  <c r="C42"/>
  <c r="K42"/>
  <c r="N42"/>
  <c r="Q42"/>
  <c r="T42"/>
  <c r="W42"/>
  <c r="AD42"/>
  <c r="C43"/>
  <c r="H43"/>
  <c r="K43"/>
  <c r="N43"/>
  <c r="Q43"/>
  <c r="T43"/>
  <c r="W43"/>
  <c r="AD43"/>
  <c r="Z43"/>
  <c r="AC43"/>
  <c r="C44"/>
  <c r="K44"/>
  <c r="N44"/>
  <c r="Q44"/>
  <c r="T44"/>
  <c r="W44"/>
  <c r="AD44"/>
  <c r="C45"/>
  <c r="H45"/>
  <c r="K45"/>
  <c r="N45"/>
  <c r="Q45"/>
  <c r="T45"/>
  <c r="W45"/>
  <c r="AD45"/>
  <c r="Z45"/>
  <c r="AC45"/>
  <c r="C46"/>
  <c r="K46"/>
  <c r="N46"/>
  <c r="Q46"/>
  <c r="T46"/>
  <c r="W46"/>
  <c r="AD46"/>
  <c r="C47"/>
  <c r="H47"/>
  <c r="K47"/>
  <c r="N47"/>
  <c r="Q47"/>
  <c r="T47"/>
  <c r="W47"/>
  <c r="AD47"/>
  <c r="Z47"/>
  <c r="AC47"/>
  <c r="D48"/>
  <c r="C48" s="1"/>
  <c r="I48"/>
  <c r="L48"/>
  <c r="N48"/>
  <c r="O48"/>
  <c r="P48"/>
  <c r="X48"/>
  <c r="D49"/>
  <c r="L49"/>
  <c r="M49"/>
  <c r="P49"/>
  <c r="R49"/>
  <c r="S49"/>
  <c r="U49"/>
  <c r="X49"/>
  <c r="Z49"/>
  <c r="AA49"/>
  <c r="D50"/>
  <c r="C50" s="1"/>
  <c r="I50"/>
  <c r="L50"/>
  <c r="N50"/>
  <c r="O50"/>
  <c r="P50"/>
  <c r="X50"/>
  <c r="B1" i="78"/>
  <c r="B2"/>
  <c r="C6" i="77"/>
  <c r="K6"/>
  <c r="N6"/>
  <c r="Q6"/>
  <c r="T6"/>
  <c r="W6"/>
  <c r="Z6"/>
  <c r="AD6"/>
  <c r="N7"/>
  <c r="Q7"/>
  <c r="W7"/>
  <c r="Z7"/>
  <c r="AD7"/>
  <c r="C8"/>
  <c r="K8"/>
  <c r="N8"/>
  <c r="Q8"/>
  <c r="T8"/>
  <c r="W8"/>
  <c r="Z8"/>
  <c r="AC8"/>
  <c r="AD8"/>
  <c r="N9"/>
  <c r="Q9"/>
  <c r="Q19" s="1"/>
  <c r="T9"/>
  <c r="W9"/>
  <c r="Z9"/>
  <c r="AD9"/>
  <c r="C10"/>
  <c r="AC10"/>
  <c r="K10"/>
  <c r="Q10"/>
  <c r="P19"/>
  <c r="T10"/>
  <c r="Z10"/>
  <c r="AD10"/>
  <c r="N11"/>
  <c r="Q11"/>
  <c r="T11"/>
  <c r="W11"/>
  <c r="Z11"/>
  <c r="AD11"/>
  <c r="C12"/>
  <c r="K12"/>
  <c r="M18"/>
  <c r="Q12"/>
  <c r="T12"/>
  <c r="V18"/>
  <c r="Z12"/>
  <c r="AC12"/>
  <c r="AD12"/>
  <c r="H13"/>
  <c r="N13"/>
  <c r="Q13"/>
  <c r="T13"/>
  <c r="W13"/>
  <c r="Z13"/>
  <c r="AD13"/>
  <c r="C14"/>
  <c r="AC14"/>
  <c r="K14"/>
  <c r="N14"/>
  <c r="Q14"/>
  <c r="T14"/>
  <c r="W14"/>
  <c r="Z14"/>
  <c r="AD14"/>
  <c r="N15"/>
  <c r="Q15"/>
  <c r="T15"/>
  <c r="W15"/>
  <c r="Z15"/>
  <c r="AD15"/>
  <c r="C16"/>
  <c r="K16"/>
  <c r="M20"/>
  <c r="Q16"/>
  <c r="T16"/>
  <c r="V20"/>
  <c r="Z16"/>
  <c r="AC16"/>
  <c r="AD16"/>
  <c r="H17"/>
  <c r="N17"/>
  <c r="Q17"/>
  <c r="T17"/>
  <c r="W17"/>
  <c r="AD17"/>
  <c r="Z17"/>
  <c r="AC17"/>
  <c r="O18"/>
  <c r="P18"/>
  <c r="S18"/>
  <c r="X18"/>
  <c r="AA18"/>
  <c r="D19"/>
  <c r="I19"/>
  <c r="C19" s="1"/>
  <c r="J19"/>
  <c r="L19"/>
  <c r="O19"/>
  <c r="S19"/>
  <c r="AA19"/>
  <c r="O20"/>
  <c r="P20"/>
  <c r="S20"/>
  <c r="X20"/>
  <c r="AA20"/>
  <c r="N21"/>
  <c r="Q21"/>
  <c r="T21"/>
  <c r="W21"/>
  <c r="Z21"/>
  <c r="AD21"/>
  <c r="C22"/>
  <c r="K22"/>
  <c r="Q22"/>
  <c r="P33"/>
  <c r="T22"/>
  <c r="Z22"/>
  <c r="AC22"/>
  <c r="AD22"/>
  <c r="J35"/>
  <c r="N23"/>
  <c r="Q23"/>
  <c r="T23"/>
  <c r="W23"/>
  <c r="Z23"/>
  <c r="AD23"/>
  <c r="C24"/>
  <c r="K24"/>
  <c r="N24"/>
  <c r="N34" s="1"/>
  <c r="Q24"/>
  <c r="T24"/>
  <c r="V34"/>
  <c r="Z24"/>
  <c r="AC24"/>
  <c r="AD24"/>
  <c r="N25"/>
  <c r="Q25"/>
  <c r="W25"/>
  <c r="Z25"/>
  <c r="AD25"/>
  <c r="C26"/>
  <c r="K26"/>
  <c r="N26"/>
  <c r="Q26"/>
  <c r="T26"/>
  <c r="W26"/>
  <c r="Z26"/>
  <c r="AC26"/>
  <c r="AD26"/>
  <c r="N27"/>
  <c r="Q27"/>
  <c r="T27"/>
  <c r="W27"/>
  <c r="Z27"/>
  <c r="AD27"/>
  <c r="C28"/>
  <c r="K28"/>
  <c r="N28"/>
  <c r="Q28"/>
  <c r="T28"/>
  <c r="Z28"/>
  <c r="AC28"/>
  <c r="AD28"/>
  <c r="N29"/>
  <c r="Q29"/>
  <c r="T29"/>
  <c r="S34"/>
  <c r="W29"/>
  <c r="Z29"/>
  <c r="C30"/>
  <c r="H30"/>
  <c r="K30"/>
  <c r="N30"/>
  <c r="T30"/>
  <c r="W30"/>
  <c r="Z30"/>
  <c r="AD30"/>
  <c r="N31"/>
  <c r="Q31"/>
  <c r="T31"/>
  <c r="W31"/>
  <c r="Z31"/>
  <c r="C32"/>
  <c r="H32"/>
  <c r="K32"/>
  <c r="N32"/>
  <c r="T32"/>
  <c r="W32"/>
  <c r="Z32"/>
  <c r="AD32"/>
  <c r="D33"/>
  <c r="L33"/>
  <c r="S33"/>
  <c r="O34"/>
  <c r="P34"/>
  <c r="X34"/>
  <c r="D35"/>
  <c r="L35"/>
  <c r="S35"/>
  <c r="C36"/>
  <c r="K36"/>
  <c r="M50"/>
  <c r="T36"/>
  <c r="W36"/>
  <c r="Z36"/>
  <c r="AD36"/>
  <c r="C37"/>
  <c r="N37"/>
  <c r="Q37"/>
  <c r="W37"/>
  <c r="Z37"/>
  <c r="C38"/>
  <c r="H38"/>
  <c r="K38"/>
  <c r="N38"/>
  <c r="Q38"/>
  <c r="T38"/>
  <c r="Z38"/>
  <c r="AC38"/>
  <c r="AD38"/>
  <c r="C39"/>
  <c r="N39"/>
  <c r="Q39"/>
  <c r="T39"/>
  <c r="S49"/>
  <c r="W39"/>
  <c r="Z39"/>
  <c r="C40"/>
  <c r="K40"/>
  <c r="P49"/>
  <c r="T40"/>
  <c r="Z40"/>
  <c r="AD40"/>
  <c r="C41"/>
  <c r="K41"/>
  <c r="N41"/>
  <c r="Q41"/>
  <c r="W41"/>
  <c r="Z41"/>
  <c r="C42"/>
  <c r="H42"/>
  <c r="K42"/>
  <c r="N42"/>
  <c r="Q42"/>
  <c r="T42"/>
  <c r="W42"/>
  <c r="Z42"/>
  <c r="AD42"/>
  <c r="N43"/>
  <c r="Q43"/>
  <c r="T43"/>
  <c r="W43"/>
  <c r="Z43"/>
  <c r="C44"/>
  <c r="H44"/>
  <c r="K44"/>
  <c r="N44"/>
  <c r="Q44"/>
  <c r="T44"/>
  <c r="Z44"/>
  <c r="AD44"/>
  <c r="K45"/>
  <c r="N45"/>
  <c r="Q45"/>
  <c r="W45"/>
  <c r="Z45"/>
  <c r="C46"/>
  <c r="H46"/>
  <c r="K46"/>
  <c r="N46"/>
  <c r="Q46"/>
  <c r="T46"/>
  <c r="W46"/>
  <c r="Z46"/>
  <c r="AC46"/>
  <c r="AD46"/>
  <c r="C47"/>
  <c r="K47"/>
  <c r="N47"/>
  <c r="Q47"/>
  <c r="T47"/>
  <c r="W47"/>
  <c r="Z47"/>
  <c r="P48"/>
  <c r="X48"/>
  <c r="D49"/>
  <c r="J49"/>
  <c r="L49"/>
  <c r="P50"/>
  <c r="U50"/>
  <c r="X50"/>
  <c r="B1" i="76"/>
  <c r="B2"/>
  <c r="K6" i="75"/>
  <c r="Q6"/>
  <c r="T6"/>
  <c r="AC6"/>
  <c r="AD6"/>
  <c r="AC7"/>
  <c r="H7"/>
  <c r="N7"/>
  <c r="T7"/>
  <c r="S18"/>
  <c r="W7"/>
  <c r="Z7"/>
  <c r="K8"/>
  <c r="N8"/>
  <c r="Q8"/>
  <c r="T8"/>
  <c r="AC8"/>
  <c r="AD8"/>
  <c r="AC9"/>
  <c r="H9"/>
  <c r="K9"/>
  <c r="N9"/>
  <c r="Q9"/>
  <c r="T9"/>
  <c r="W9"/>
  <c r="AD9"/>
  <c r="Z9"/>
  <c r="K10"/>
  <c r="L19"/>
  <c r="N10"/>
  <c r="Q10"/>
  <c r="T10"/>
  <c r="AC10"/>
  <c r="AD10"/>
  <c r="AC11"/>
  <c r="H11"/>
  <c r="K11"/>
  <c r="N11"/>
  <c r="P19"/>
  <c r="T11"/>
  <c r="W11"/>
  <c r="AD11"/>
  <c r="Z11"/>
  <c r="K12"/>
  <c r="N12"/>
  <c r="Q12"/>
  <c r="T12"/>
  <c r="V19"/>
  <c r="AC12"/>
  <c r="AD12"/>
  <c r="AC13"/>
  <c r="H13"/>
  <c r="N13"/>
  <c r="Q13"/>
  <c r="T13"/>
  <c r="W13"/>
  <c r="AD13"/>
  <c r="K14"/>
  <c r="N14"/>
  <c r="Q14"/>
  <c r="T14"/>
  <c r="W14"/>
  <c r="AC14"/>
  <c r="AD14"/>
  <c r="AD19" s="1"/>
  <c r="AC15"/>
  <c r="H15"/>
  <c r="K15"/>
  <c r="N15"/>
  <c r="Q15"/>
  <c r="T15"/>
  <c r="W15"/>
  <c r="AD15"/>
  <c r="K16"/>
  <c r="N16"/>
  <c r="Q16"/>
  <c r="T16"/>
  <c r="AC16"/>
  <c r="AD16"/>
  <c r="AC17"/>
  <c r="H17"/>
  <c r="N17"/>
  <c r="Q17"/>
  <c r="T17"/>
  <c r="AD17"/>
  <c r="O18"/>
  <c r="U18"/>
  <c r="I19"/>
  <c r="S19"/>
  <c r="X19"/>
  <c r="AA19"/>
  <c r="J20"/>
  <c r="O20"/>
  <c r="T20"/>
  <c r="V20"/>
  <c r="N21"/>
  <c r="Q21"/>
  <c r="W21"/>
  <c r="Z21"/>
  <c r="AD21"/>
  <c r="K22"/>
  <c r="N22"/>
  <c r="N35" s="1"/>
  <c r="Q22"/>
  <c r="T22"/>
  <c r="Z22"/>
  <c r="AC22"/>
  <c r="AD22"/>
  <c r="H23"/>
  <c r="K23"/>
  <c r="N23"/>
  <c r="Q23"/>
  <c r="T23"/>
  <c r="W23"/>
  <c r="Z23"/>
  <c r="AD23"/>
  <c r="K24"/>
  <c r="Q24"/>
  <c r="T24"/>
  <c r="Z24"/>
  <c r="AD24"/>
  <c r="N25"/>
  <c r="T25"/>
  <c r="S34"/>
  <c r="W25"/>
  <c r="Z25"/>
  <c r="AD25"/>
  <c r="K26"/>
  <c r="Q26"/>
  <c r="T26"/>
  <c r="Z26"/>
  <c r="AC26"/>
  <c r="AD26"/>
  <c r="K27"/>
  <c r="N27"/>
  <c r="Q27"/>
  <c r="T27"/>
  <c r="Z27"/>
  <c r="AD27"/>
  <c r="K28"/>
  <c r="N28"/>
  <c r="Q28"/>
  <c r="T28"/>
  <c r="W28"/>
  <c r="Z28"/>
  <c r="AD28"/>
  <c r="K29"/>
  <c r="N29"/>
  <c r="Q29"/>
  <c r="T29"/>
  <c r="W29"/>
  <c r="K30"/>
  <c r="N30"/>
  <c r="Q30"/>
  <c r="T30"/>
  <c r="W30"/>
  <c r="Z30"/>
  <c r="AC30"/>
  <c r="AD30"/>
  <c r="N31"/>
  <c r="Q31"/>
  <c r="T31"/>
  <c r="V35"/>
  <c r="AD31"/>
  <c r="K32"/>
  <c r="N32"/>
  <c r="Q32"/>
  <c r="T32"/>
  <c r="W32"/>
  <c r="Z32"/>
  <c r="AD32"/>
  <c r="P33"/>
  <c r="S33"/>
  <c r="AA33"/>
  <c r="D34"/>
  <c r="O34"/>
  <c r="R34"/>
  <c r="Q35"/>
  <c r="S35"/>
  <c r="AA35"/>
  <c r="D48"/>
  <c r="K36"/>
  <c r="L48"/>
  <c r="N36"/>
  <c r="Q36"/>
  <c r="T36"/>
  <c r="W36"/>
  <c r="Z36"/>
  <c r="AC36"/>
  <c r="AD36"/>
  <c r="H37"/>
  <c r="N37"/>
  <c r="Q37"/>
  <c r="T37"/>
  <c r="S48"/>
  <c r="W37"/>
  <c r="Z37"/>
  <c r="AD37"/>
  <c r="Q38"/>
  <c r="T38"/>
  <c r="Z38"/>
  <c r="AD38"/>
  <c r="K39"/>
  <c r="N39"/>
  <c r="T39"/>
  <c r="W39"/>
  <c r="Z39"/>
  <c r="AD39"/>
  <c r="K40"/>
  <c r="M49"/>
  <c r="Q40"/>
  <c r="T40"/>
  <c r="Z40"/>
  <c r="AC40"/>
  <c r="AD40"/>
  <c r="N41"/>
  <c r="Q41"/>
  <c r="T41"/>
  <c r="W41"/>
  <c r="Z41"/>
  <c r="AD41"/>
  <c r="N42"/>
  <c r="Q42"/>
  <c r="T42"/>
  <c r="W42"/>
  <c r="Z42"/>
  <c r="AD42"/>
  <c r="K43"/>
  <c r="N43"/>
  <c r="Q43"/>
  <c r="T43"/>
  <c r="W43"/>
  <c r="K44"/>
  <c r="N44"/>
  <c r="Q44"/>
  <c r="T44"/>
  <c r="W44"/>
  <c r="Z44"/>
  <c r="AC44"/>
  <c r="AD44"/>
  <c r="H45"/>
  <c r="N45"/>
  <c r="Q45"/>
  <c r="T45"/>
  <c r="AD45"/>
  <c r="K46"/>
  <c r="N46"/>
  <c r="Q46"/>
  <c r="T46"/>
  <c r="T48" s="1"/>
  <c r="W46"/>
  <c r="Z46"/>
  <c r="AD46"/>
  <c r="K47"/>
  <c r="N47"/>
  <c r="Q47"/>
  <c r="T47"/>
  <c r="W47"/>
  <c r="Z47"/>
  <c r="AD47"/>
  <c r="O48"/>
  <c r="I49"/>
  <c r="R49"/>
  <c r="S49"/>
  <c r="V49"/>
  <c r="AA49"/>
  <c r="J50"/>
  <c r="O50"/>
  <c r="T50"/>
  <c r="U50"/>
  <c r="B1" i="74"/>
  <c r="B2"/>
  <c r="L18" i="73"/>
  <c r="Q6"/>
  <c r="S20"/>
  <c r="W6"/>
  <c r="AD6"/>
  <c r="AC6"/>
  <c r="H7"/>
  <c r="J18"/>
  <c r="N7"/>
  <c r="Q7"/>
  <c r="T7"/>
  <c r="AC7"/>
  <c r="K8"/>
  <c r="N8"/>
  <c r="Q8"/>
  <c r="T8"/>
  <c r="W8"/>
  <c r="AD8"/>
  <c r="H9"/>
  <c r="N9"/>
  <c r="Q9"/>
  <c r="T9"/>
  <c r="W9"/>
  <c r="X19"/>
  <c r="AC9"/>
  <c r="C10"/>
  <c r="K10"/>
  <c r="Q10"/>
  <c r="T10"/>
  <c r="W10"/>
  <c r="AC10"/>
  <c r="AD10"/>
  <c r="H11"/>
  <c r="J19"/>
  <c r="N11"/>
  <c r="Q11"/>
  <c r="S19"/>
  <c r="W11"/>
  <c r="Z11"/>
  <c r="C12"/>
  <c r="K12"/>
  <c r="N12"/>
  <c r="Q12"/>
  <c r="T12"/>
  <c r="W12"/>
  <c r="H13"/>
  <c r="C13"/>
  <c r="N13"/>
  <c r="Q13"/>
  <c r="T13"/>
  <c r="W13"/>
  <c r="Z13"/>
  <c r="C14"/>
  <c r="N14"/>
  <c r="Q14"/>
  <c r="T14"/>
  <c r="W14"/>
  <c r="AD14"/>
  <c r="C15"/>
  <c r="H15"/>
  <c r="K15"/>
  <c r="O19"/>
  <c r="T15"/>
  <c r="W15"/>
  <c r="AD15"/>
  <c r="C16"/>
  <c r="AC16"/>
  <c r="K16"/>
  <c r="N16"/>
  <c r="O20"/>
  <c r="T16"/>
  <c r="C17"/>
  <c r="H17"/>
  <c r="K17"/>
  <c r="N17"/>
  <c r="Q17"/>
  <c r="T17"/>
  <c r="W17"/>
  <c r="M18"/>
  <c r="AA19"/>
  <c r="L20"/>
  <c r="M20"/>
  <c r="U20"/>
  <c r="C21"/>
  <c r="H21"/>
  <c r="K21"/>
  <c r="N21"/>
  <c r="Q21"/>
  <c r="T21"/>
  <c r="C22"/>
  <c r="K22"/>
  <c r="Q22"/>
  <c r="T22"/>
  <c r="W22"/>
  <c r="AC22"/>
  <c r="AD22"/>
  <c r="H23"/>
  <c r="J35"/>
  <c r="N23"/>
  <c r="Q23"/>
  <c r="S35"/>
  <c r="W23"/>
  <c r="Z23"/>
  <c r="C24"/>
  <c r="K24"/>
  <c r="N24"/>
  <c r="Q24"/>
  <c r="S34"/>
  <c r="W24"/>
  <c r="H25"/>
  <c r="I34"/>
  <c r="J34"/>
  <c r="W25"/>
  <c r="Z25"/>
  <c r="C26"/>
  <c r="N26"/>
  <c r="Q26"/>
  <c r="T26"/>
  <c r="W26"/>
  <c r="AD26"/>
  <c r="C27"/>
  <c r="H27"/>
  <c r="K27"/>
  <c r="O33"/>
  <c r="T27"/>
  <c r="W27"/>
  <c r="AD27"/>
  <c r="C28"/>
  <c r="AC28"/>
  <c r="K28"/>
  <c r="N28"/>
  <c r="Q28"/>
  <c r="T28"/>
  <c r="W28"/>
  <c r="C29"/>
  <c r="H29"/>
  <c r="K29"/>
  <c r="N29"/>
  <c r="Q29"/>
  <c r="T29"/>
  <c r="C30"/>
  <c r="K30"/>
  <c r="N30"/>
  <c r="Q30"/>
  <c r="T30"/>
  <c r="W30"/>
  <c r="AC30"/>
  <c r="AD30"/>
  <c r="H31"/>
  <c r="N31"/>
  <c r="Q31"/>
  <c r="Q35" s="1"/>
  <c r="T31"/>
  <c r="W31"/>
  <c r="Z31"/>
  <c r="C32"/>
  <c r="K32"/>
  <c r="N32"/>
  <c r="Q32"/>
  <c r="T32"/>
  <c r="W32"/>
  <c r="J33"/>
  <c r="S33"/>
  <c r="C34"/>
  <c r="D34"/>
  <c r="M34"/>
  <c r="O35"/>
  <c r="AA35"/>
  <c r="C36"/>
  <c r="D48"/>
  <c r="K36"/>
  <c r="L48"/>
  <c r="Q36"/>
  <c r="S50"/>
  <c r="W36"/>
  <c r="V48"/>
  <c r="H37"/>
  <c r="I50"/>
  <c r="C50" s="1"/>
  <c r="N37"/>
  <c r="W37"/>
  <c r="Z37"/>
  <c r="C38"/>
  <c r="N38"/>
  <c r="Q38"/>
  <c r="T38"/>
  <c r="W38"/>
  <c r="AD38"/>
  <c r="C39"/>
  <c r="H39"/>
  <c r="K39"/>
  <c r="O49"/>
  <c r="P49"/>
  <c r="T39"/>
  <c r="W39"/>
  <c r="AD39"/>
  <c r="C40"/>
  <c r="F49"/>
  <c r="K40"/>
  <c r="N40"/>
  <c r="Q40"/>
  <c r="T40"/>
  <c r="C41"/>
  <c r="H41"/>
  <c r="K41"/>
  <c r="N41"/>
  <c r="Q41"/>
  <c r="T41"/>
  <c r="C42"/>
  <c r="K42"/>
  <c r="N42"/>
  <c r="Q42"/>
  <c r="T42"/>
  <c r="W42"/>
  <c r="AC42"/>
  <c r="AD42"/>
  <c r="H43"/>
  <c r="N43"/>
  <c r="Q43"/>
  <c r="T43"/>
  <c r="W43"/>
  <c r="Z43"/>
  <c r="C44"/>
  <c r="K44"/>
  <c r="N44"/>
  <c r="Q44"/>
  <c r="T44"/>
  <c r="W44"/>
  <c r="H45"/>
  <c r="C45"/>
  <c r="N45"/>
  <c r="Q45"/>
  <c r="T45"/>
  <c r="W45"/>
  <c r="Z45"/>
  <c r="C46"/>
  <c r="N46"/>
  <c r="Q46"/>
  <c r="T46"/>
  <c r="W46"/>
  <c r="AD46"/>
  <c r="C47"/>
  <c r="H47"/>
  <c r="K47"/>
  <c r="N47"/>
  <c r="Q47"/>
  <c r="T47"/>
  <c r="W47"/>
  <c r="AD47"/>
  <c r="F48"/>
  <c r="O48"/>
  <c r="I49"/>
  <c r="J49"/>
  <c r="S49"/>
  <c r="D50"/>
  <c r="F50"/>
  <c r="U50"/>
  <c r="W50"/>
  <c r="B1" i="72"/>
  <c r="B2"/>
  <c r="C6" i="71"/>
  <c r="Z6"/>
  <c r="H6"/>
  <c r="N6"/>
  <c r="P18"/>
  <c r="W6"/>
  <c r="AA18"/>
  <c r="AC6"/>
  <c r="AD6"/>
  <c r="AD18" s="1"/>
  <c r="AC7"/>
  <c r="R18"/>
  <c r="T7"/>
  <c r="W7"/>
  <c r="Z7"/>
  <c r="AD7"/>
  <c r="C8"/>
  <c r="Z8"/>
  <c r="H8"/>
  <c r="K8"/>
  <c r="N8"/>
  <c r="T8"/>
  <c r="W8"/>
  <c r="AC8"/>
  <c r="AD8"/>
  <c r="AC9"/>
  <c r="K9"/>
  <c r="Q9"/>
  <c r="R19"/>
  <c r="T9"/>
  <c r="V19"/>
  <c r="Z9"/>
  <c r="AD9"/>
  <c r="AD19" s="1"/>
  <c r="C10"/>
  <c r="Z10"/>
  <c r="H10"/>
  <c r="N10"/>
  <c r="Q10"/>
  <c r="AC10"/>
  <c r="AD10"/>
  <c r="AC11"/>
  <c r="K11"/>
  <c r="N11"/>
  <c r="Q11"/>
  <c r="T11"/>
  <c r="W11"/>
  <c r="Z11"/>
  <c r="AD11"/>
  <c r="C12"/>
  <c r="Z12"/>
  <c r="H12"/>
  <c r="K12"/>
  <c r="N12"/>
  <c r="T12"/>
  <c r="W12"/>
  <c r="AC12"/>
  <c r="AD12"/>
  <c r="AC13"/>
  <c r="K13"/>
  <c r="N13"/>
  <c r="Q13"/>
  <c r="T13"/>
  <c r="W13"/>
  <c r="Z13"/>
  <c r="AD13"/>
  <c r="C14"/>
  <c r="Z14"/>
  <c r="H14"/>
  <c r="K14"/>
  <c r="N14"/>
  <c r="Q14"/>
  <c r="T14"/>
  <c r="W14"/>
  <c r="AC14"/>
  <c r="AD14"/>
  <c r="AC15"/>
  <c r="K15"/>
  <c r="N15"/>
  <c r="Q15"/>
  <c r="T15"/>
  <c r="W15"/>
  <c r="Z15"/>
  <c r="AD15"/>
  <c r="C16"/>
  <c r="Z16"/>
  <c r="H16"/>
  <c r="K16"/>
  <c r="N16"/>
  <c r="Q16"/>
  <c r="T16"/>
  <c r="W16"/>
  <c r="AC16"/>
  <c r="AD16"/>
  <c r="AC17"/>
  <c r="K17"/>
  <c r="N17"/>
  <c r="Q17"/>
  <c r="T17"/>
  <c r="W17"/>
  <c r="Z17"/>
  <c r="AD17"/>
  <c r="M18"/>
  <c r="U18"/>
  <c r="V18"/>
  <c r="X18"/>
  <c r="D19"/>
  <c r="F19"/>
  <c r="O19"/>
  <c r="P19"/>
  <c r="M20"/>
  <c r="P20"/>
  <c r="U20"/>
  <c r="X20"/>
  <c r="AA20"/>
  <c r="AD20"/>
  <c r="D33"/>
  <c r="AC21"/>
  <c r="K21"/>
  <c r="Q21"/>
  <c r="R33"/>
  <c r="T21"/>
  <c r="W21"/>
  <c r="Z21"/>
  <c r="AD21"/>
  <c r="C22"/>
  <c r="Z22"/>
  <c r="H22"/>
  <c r="N22"/>
  <c r="Q22"/>
  <c r="W22"/>
  <c r="AC22"/>
  <c r="AD22"/>
  <c r="AC23"/>
  <c r="K23"/>
  <c r="N23"/>
  <c r="Q23"/>
  <c r="T23"/>
  <c r="W23"/>
  <c r="Z23"/>
  <c r="AD23"/>
  <c r="C24"/>
  <c r="Z24"/>
  <c r="H24"/>
  <c r="N24"/>
  <c r="Q24"/>
  <c r="W24"/>
  <c r="V34"/>
  <c r="AC24"/>
  <c r="AD24"/>
  <c r="AC25"/>
  <c r="K25"/>
  <c r="N25"/>
  <c r="Q25"/>
  <c r="T25"/>
  <c r="W25"/>
  <c r="Z25"/>
  <c r="AD25"/>
  <c r="N26"/>
  <c r="Q26"/>
  <c r="Q34" s="1"/>
  <c r="T26"/>
  <c r="W26"/>
  <c r="Z26"/>
  <c r="AD26"/>
  <c r="C27"/>
  <c r="H27"/>
  <c r="K27"/>
  <c r="Q27"/>
  <c r="T27"/>
  <c r="W27"/>
  <c r="Z27"/>
  <c r="AC27"/>
  <c r="AD27"/>
  <c r="N28"/>
  <c r="Q28"/>
  <c r="T28"/>
  <c r="W28"/>
  <c r="Z28"/>
  <c r="AD28"/>
  <c r="C29"/>
  <c r="H29"/>
  <c r="K29"/>
  <c r="N29"/>
  <c r="Q29"/>
  <c r="T29"/>
  <c r="W29"/>
  <c r="Z29"/>
  <c r="AC29"/>
  <c r="AD29"/>
  <c r="N30"/>
  <c r="Q30"/>
  <c r="T30"/>
  <c r="W30"/>
  <c r="AD30"/>
  <c r="Z30"/>
  <c r="AC30"/>
  <c r="C31"/>
  <c r="H31"/>
  <c r="K31"/>
  <c r="N31"/>
  <c r="Q31"/>
  <c r="T31"/>
  <c r="W31"/>
  <c r="Z31"/>
  <c r="AC31"/>
  <c r="AD31"/>
  <c r="N32"/>
  <c r="Q32"/>
  <c r="T32"/>
  <c r="W32"/>
  <c r="Z32"/>
  <c r="AD32"/>
  <c r="AD35" s="1"/>
  <c r="F33"/>
  <c r="O33"/>
  <c r="U33"/>
  <c r="V33"/>
  <c r="X33"/>
  <c r="AA33"/>
  <c r="AC33"/>
  <c r="O34"/>
  <c r="R34"/>
  <c r="AA34"/>
  <c r="F35"/>
  <c r="M35"/>
  <c r="O35"/>
  <c r="U35"/>
  <c r="V35"/>
  <c r="X35"/>
  <c r="AA35"/>
  <c r="AC35"/>
  <c r="N36"/>
  <c r="Q36"/>
  <c r="T36"/>
  <c r="W36"/>
  <c r="Z36"/>
  <c r="AD36"/>
  <c r="C37"/>
  <c r="F48"/>
  <c r="K37"/>
  <c r="Q37"/>
  <c r="Q48" s="1"/>
  <c r="P48"/>
  <c r="T37"/>
  <c r="V48"/>
  <c r="Z37"/>
  <c r="AC37"/>
  <c r="AD37"/>
  <c r="I48"/>
  <c r="C48" s="1"/>
  <c r="N38"/>
  <c r="Q38"/>
  <c r="T38"/>
  <c r="W38"/>
  <c r="Z38"/>
  <c r="AD38"/>
  <c r="C39"/>
  <c r="H39"/>
  <c r="K39"/>
  <c r="N39"/>
  <c r="Q39"/>
  <c r="T39"/>
  <c r="W39"/>
  <c r="Z39"/>
  <c r="AC39"/>
  <c r="AD39"/>
  <c r="J49"/>
  <c r="N40"/>
  <c r="Q40"/>
  <c r="R49"/>
  <c r="W40"/>
  <c r="AD40"/>
  <c r="Z40"/>
  <c r="AC40"/>
  <c r="C41"/>
  <c r="H41"/>
  <c r="K41"/>
  <c r="N41"/>
  <c r="Q41"/>
  <c r="T41"/>
  <c r="W41"/>
  <c r="Z41"/>
  <c r="AC41"/>
  <c r="AD41"/>
  <c r="N42"/>
  <c r="Q42"/>
  <c r="T42"/>
  <c r="W42"/>
  <c r="AD42"/>
  <c r="Z42"/>
  <c r="AC42"/>
  <c r="C43"/>
  <c r="H43"/>
  <c r="K43"/>
  <c r="N43"/>
  <c r="Q43"/>
  <c r="T43"/>
  <c r="W43"/>
  <c r="Z43"/>
  <c r="AC43"/>
  <c r="AD43"/>
  <c r="N44"/>
  <c r="Q44"/>
  <c r="T44"/>
  <c r="W44"/>
  <c r="AD44"/>
  <c r="Z44"/>
  <c r="AC44"/>
  <c r="C45"/>
  <c r="H45"/>
  <c r="K45"/>
  <c r="N45"/>
  <c r="Q45"/>
  <c r="T45"/>
  <c r="W45"/>
  <c r="Z45"/>
  <c r="AC45"/>
  <c r="AD45"/>
  <c r="N46"/>
  <c r="Q46"/>
  <c r="T46"/>
  <c r="W46"/>
  <c r="AD46"/>
  <c r="Z46"/>
  <c r="AC46"/>
  <c r="C47"/>
  <c r="H47"/>
  <c r="K47"/>
  <c r="N47"/>
  <c r="Q47"/>
  <c r="T47"/>
  <c r="W47"/>
  <c r="Z47"/>
  <c r="AC47"/>
  <c r="AD47"/>
  <c r="D48"/>
  <c r="J48"/>
  <c r="L48"/>
  <c r="O48"/>
  <c r="R48"/>
  <c r="S48"/>
  <c r="AA48"/>
  <c r="F49"/>
  <c r="M49"/>
  <c r="O49"/>
  <c r="P49"/>
  <c r="S49"/>
  <c r="U49"/>
  <c r="V49"/>
  <c r="X49"/>
  <c r="AA49"/>
  <c r="AC49"/>
  <c r="D50"/>
  <c r="J50"/>
  <c r="L50"/>
  <c r="O50"/>
  <c r="R50"/>
  <c r="S50"/>
  <c r="AA50"/>
  <c r="B1" i="70"/>
  <c r="B2"/>
  <c r="AC6" i="69"/>
  <c r="H6"/>
  <c r="K6"/>
  <c r="N6"/>
  <c r="Q6"/>
  <c r="T6"/>
  <c r="W6"/>
  <c r="X18"/>
  <c r="F18"/>
  <c r="K7"/>
  <c r="M18"/>
  <c r="Q7"/>
  <c r="T7"/>
  <c r="U18"/>
  <c r="V18"/>
  <c r="AC7"/>
  <c r="AD7"/>
  <c r="AC8"/>
  <c r="H8"/>
  <c r="K8"/>
  <c r="N8"/>
  <c r="Q8"/>
  <c r="T8"/>
  <c r="W8"/>
  <c r="K9"/>
  <c r="N9"/>
  <c r="N19" s="1"/>
  <c r="Q9"/>
  <c r="T9"/>
  <c r="W9"/>
  <c r="AC9"/>
  <c r="AD9"/>
  <c r="AC10"/>
  <c r="H10"/>
  <c r="I19"/>
  <c r="J19"/>
  <c r="N10"/>
  <c r="R19"/>
  <c r="S19"/>
  <c r="W10"/>
  <c r="K11"/>
  <c r="N11"/>
  <c r="Q11"/>
  <c r="T11"/>
  <c r="W11"/>
  <c r="AC11"/>
  <c r="AD11"/>
  <c r="AC12"/>
  <c r="H12"/>
  <c r="K12"/>
  <c r="N12"/>
  <c r="Q12"/>
  <c r="T12"/>
  <c r="W12"/>
  <c r="D19"/>
  <c r="K13"/>
  <c r="N13"/>
  <c r="Q13"/>
  <c r="T13"/>
  <c r="W13"/>
  <c r="AC13"/>
  <c r="AD13"/>
  <c r="AC14"/>
  <c r="H14"/>
  <c r="K14"/>
  <c r="N14"/>
  <c r="Q14"/>
  <c r="T14"/>
  <c r="W14"/>
  <c r="K15"/>
  <c r="N15"/>
  <c r="Q15"/>
  <c r="T15"/>
  <c r="W15"/>
  <c r="AC15"/>
  <c r="AD15"/>
  <c r="AC16"/>
  <c r="H16"/>
  <c r="K16"/>
  <c r="N16"/>
  <c r="Q16"/>
  <c r="T16"/>
  <c r="W16"/>
  <c r="K17"/>
  <c r="N17"/>
  <c r="Q17"/>
  <c r="T17"/>
  <c r="W17"/>
  <c r="AC17"/>
  <c r="AD17"/>
  <c r="I18"/>
  <c r="J18"/>
  <c r="R18"/>
  <c r="S18"/>
  <c r="AA18"/>
  <c r="F19"/>
  <c r="L19"/>
  <c r="M19"/>
  <c r="O19"/>
  <c r="U19"/>
  <c r="V19"/>
  <c r="I20"/>
  <c r="J20"/>
  <c r="R20"/>
  <c r="S20"/>
  <c r="X20"/>
  <c r="AA20"/>
  <c r="K21"/>
  <c r="N21"/>
  <c r="Q21"/>
  <c r="T21"/>
  <c r="W21"/>
  <c r="AC21"/>
  <c r="AD21"/>
  <c r="AC22"/>
  <c r="H22"/>
  <c r="I33"/>
  <c r="J33"/>
  <c r="N22"/>
  <c r="R33"/>
  <c r="S33"/>
  <c r="W22"/>
  <c r="K23"/>
  <c r="N23"/>
  <c r="Q23"/>
  <c r="T23"/>
  <c r="W23"/>
  <c r="AC23"/>
  <c r="AD23"/>
  <c r="AC24"/>
  <c r="H24"/>
  <c r="K24"/>
  <c r="N24"/>
  <c r="Q24"/>
  <c r="Q34" s="1"/>
  <c r="T24"/>
  <c r="W24"/>
  <c r="F34"/>
  <c r="K25"/>
  <c r="M34"/>
  <c r="Q25"/>
  <c r="T25"/>
  <c r="U34"/>
  <c r="V34"/>
  <c r="AC25"/>
  <c r="AD25"/>
  <c r="AC26"/>
  <c r="H26"/>
  <c r="K26"/>
  <c r="N26"/>
  <c r="Q26"/>
  <c r="T26"/>
  <c r="W26"/>
  <c r="K27"/>
  <c r="N27"/>
  <c r="Q27"/>
  <c r="T27"/>
  <c r="W27"/>
  <c r="AC27"/>
  <c r="AD27"/>
  <c r="AC28"/>
  <c r="H28"/>
  <c r="K28"/>
  <c r="N28"/>
  <c r="Q28"/>
  <c r="T28"/>
  <c r="W28"/>
  <c r="K29"/>
  <c r="N29"/>
  <c r="Q29"/>
  <c r="T29"/>
  <c r="W29"/>
  <c r="AC29"/>
  <c r="AD29"/>
  <c r="AC30"/>
  <c r="H30"/>
  <c r="K30"/>
  <c r="N30"/>
  <c r="Q30"/>
  <c r="T30"/>
  <c r="W30"/>
  <c r="K31"/>
  <c r="N31"/>
  <c r="Q31"/>
  <c r="T31"/>
  <c r="W31"/>
  <c r="AC31"/>
  <c r="AD31"/>
  <c r="AC32"/>
  <c r="H32"/>
  <c r="K32"/>
  <c r="N32"/>
  <c r="Q32"/>
  <c r="T32"/>
  <c r="W32"/>
  <c r="F33"/>
  <c r="M33"/>
  <c r="O33"/>
  <c r="U33"/>
  <c r="V33"/>
  <c r="I34"/>
  <c r="J34"/>
  <c r="P34"/>
  <c r="R34"/>
  <c r="S34"/>
  <c r="AA34"/>
  <c r="D35"/>
  <c r="F35"/>
  <c r="L35"/>
  <c r="M35"/>
  <c r="O35"/>
  <c r="U35"/>
  <c r="V35"/>
  <c r="AC36"/>
  <c r="H36"/>
  <c r="K36"/>
  <c r="N36"/>
  <c r="Q36"/>
  <c r="T36"/>
  <c r="W36"/>
  <c r="X48"/>
  <c r="F48"/>
  <c r="K37"/>
  <c r="Q37"/>
  <c r="T37"/>
  <c r="V48"/>
  <c r="AC37"/>
  <c r="AD37"/>
  <c r="AC38"/>
  <c r="H38"/>
  <c r="K38"/>
  <c r="N38"/>
  <c r="Q38"/>
  <c r="T38"/>
  <c r="W38"/>
  <c r="K39"/>
  <c r="N39"/>
  <c r="Q39"/>
  <c r="T39"/>
  <c r="W39"/>
  <c r="AC39"/>
  <c r="AD39"/>
  <c r="AC40"/>
  <c r="H40"/>
  <c r="J49"/>
  <c r="N40"/>
  <c r="Q40"/>
  <c r="R49"/>
  <c r="S49"/>
  <c r="W40"/>
  <c r="K41"/>
  <c r="Q41"/>
  <c r="T41"/>
  <c r="W41"/>
  <c r="AC41"/>
  <c r="AD41"/>
  <c r="AC42"/>
  <c r="H42"/>
  <c r="K42"/>
  <c r="N42"/>
  <c r="Q42"/>
  <c r="T42"/>
  <c r="W42"/>
  <c r="K43"/>
  <c r="N43"/>
  <c r="Q43"/>
  <c r="T43"/>
  <c r="W43"/>
  <c r="AC43"/>
  <c r="AD43"/>
  <c r="AC44"/>
  <c r="H44"/>
  <c r="K44"/>
  <c r="N44"/>
  <c r="Q44"/>
  <c r="T44"/>
  <c r="W44"/>
  <c r="K45"/>
  <c r="Q45"/>
  <c r="T45"/>
  <c r="W45"/>
  <c r="AC45"/>
  <c r="AD45"/>
  <c r="AC46"/>
  <c r="H46"/>
  <c r="K46"/>
  <c r="N46"/>
  <c r="P48"/>
  <c r="T46"/>
  <c r="W46"/>
  <c r="K47"/>
  <c r="Q47"/>
  <c r="T47"/>
  <c r="W47"/>
  <c r="AC47"/>
  <c r="AD47"/>
  <c r="J48"/>
  <c r="R48"/>
  <c r="S48"/>
  <c r="AA48"/>
  <c r="F49"/>
  <c r="M49"/>
  <c r="O49"/>
  <c r="V49"/>
  <c r="I50"/>
  <c r="J50"/>
  <c r="R50"/>
  <c r="S50"/>
  <c r="X50"/>
  <c r="AA50"/>
  <c r="B1" i="68"/>
  <c r="B2"/>
  <c r="H6" i="67"/>
  <c r="C6"/>
  <c r="N6"/>
  <c r="T6"/>
  <c r="W6"/>
  <c r="AC6"/>
  <c r="AF6"/>
  <c r="AG6"/>
  <c r="H7"/>
  <c r="L20"/>
  <c r="N7"/>
  <c r="Q7"/>
  <c r="T7"/>
  <c r="W7"/>
  <c r="Y18"/>
  <c r="AD18"/>
  <c r="AF7"/>
  <c r="AG7"/>
  <c r="N8"/>
  <c r="Q8"/>
  <c r="T8"/>
  <c r="W8"/>
  <c r="Z8"/>
  <c r="AF8"/>
  <c r="AG8"/>
  <c r="C9"/>
  <c r="H9"/>
  <c r="J19"/>
  <c r="N9"/>
  <c r="P19"/>
  <c r="S18"/>
  <c r="W9"/>
  <c r="X19"/>
  <c r="Z9"/>
  <c r="AF9"/>
  <c r="C10"/>
  <c r="AF10"/>
  <c r="K10"/>
  <c r="N10"/>
  <c r="Q10"/>
  <c r="T10"/>
  <c r="W10"/>
  <c r="AG10"/>
  <c r="AF11"/>
  <c r="K11"/>
  <c r="N11"/>
  <c r="Q11"/>
  <c r="T11"/>
  <c r="Z11"/>
  <c r="AC11"/>
  <c r="AG11"/>
  <c r="C12"/>
  <c r="K12"/>
  <c r="N12"/>
  <c r="Q12"/>
  <c r="T12"/>
  <c r="W12"/>
  <c r="Z12"/>
  <c r="AG12"/>
  <c r="AC12"/>
  <c r="C13"/>
  <c r="K13"/>
  <c r="N13"/>
  <c r="Q13"/>
  <c r="T13"/>
  <c r="W13"/>
  <c r="Z13"/>
  <c r="AG13"/>
  <c r="H14"/>
  <c r="C14"/>
  <c r="N14"/>
  <c r="Q14"/>
  <c r="T14"/>
  <c r="W14"/>
  <c r="Z14"/>
  <c r="AC14"/>
  <c r="AF14"/>
  <c r="AG14"/>
  <c r="H15"/>
  <c r="K15"/>
  <c r="N15"/>
  <c r="Q15"/>
  <c r="T15"/>
  <c r="W15"/>
  <c r="Z15"/>
  <c r="AF15"/>
  <c r="AG15"/>
  <c r="H16"/>
  <c r="N16"/>
  <c r="Q16"/>
  <c r="T16"/>
  <c r="W16"/>
  <c r="Z16"/>
  <c r="AC16"/>
  <c r="AF16"/>
  <c r="AG16"/>
  <c r="C17"/>
  <c r="H17"/>
  <c r="K17"/>
  <c r="N17"/>
  <c r="Q17"/>
  <c r="T17"/>
  <c r="S20"/>
  <c r="W17"/>
  <c r="Z17"/>
  <c r="AF17"/>
  <c r="D18"/>
  <c r="L18"/>
  <c r="M19"/>
  <c r="F20"/>
  <c r="M20"/>
  <c r="N20"/>
  <c r="U20"/>
  <c r="V20"/>
  <c r="AD20"/>
  <c r="C21"/>
  <c r="K21"/>
  <c r="N21"/>
  <c r="P35"/>
  <c r="T21"/>
  <c r="Z21"/>
  <c r="H22"/>
  <c r="C22"/>
  <c r="T22"/>
  <c r="S35"/>
  <c r="U33"/>
  <c r="W22"/>
  <c r="AC22"/>
  <c r="AF22"/>
  <c r="AG22"/>
  <c r="H23"/>
  <c r="K23"/>
  <c r="N23"/>
  <c r="Q23"/>
  <c r="T23"/>
  <c r="W23"/>
  <c r="AF23"/>
  <c r="AG23"/>
  <c r="N24"/>
  <c r="Q24"/>
  <c r="R33"/>
  <c r="W24"/>
  <c r="Y34"/>
  <c r="AC24"/>
  <c r="AF24"/>
  <c r="AG24"/>
  <c r="C25"/>
  <c r="H25"/>
  <c r="J33"/>
  <c r="N25"/>
  <c r="P34"/>
  <c r="S34"/>
  <c r="W25"/>
  <c r="Z25"/>
  <c r="AF25"/>
  <c r="C26"/>
  <c r="AF26"/>
  <c r="K26"/>
  <c r="Q26"/>
  <c r="T26"/>
  <c r="W26"/>
  <c r="Z26"/>
  <c r="AG26"/>
  <c r="AF27"/>
  <c r="K27"/>
  <c r="M34"/>
  <c r="Q27"/>
  <c r="T27"/>
  <c r="Z27"/>
  <c r="AG27"/>
  <c r="C28"/>
  <c r="K28"/>
  <c r="N28"/>
  <c r="Q28"/>
  <c r="T28"/>
  <c r="W28"/>
  <c r="Z28"/>
  <c r="AG28"/>
  <c r="AC28"/>
  <c r="C29"/>
  <c r="K29"/>
  <c r="N29"/>
  <c r="Q29"/>
  <c r="T29"/>
  <c r="W29"/>
  <c r="Z29"/>
  <c r="AG29"/>
  <c r="H30"/>
  <c r="C30"/>
  <c r="N30"/>
  <c r="T30"/>
  <c r="W30"/>
  <c r="Z30"/>
  <c r="AC30"/>
  <c r="AF30"/>
  <c r="AG30"/>
  <c r="H31"/>
  <c r="K31"/>
  <c r="N31"/>
  <c r="Q31"/>
  <c r="T31"/>
  <c r="W31"/>
  <c r="AF31"/>
  <c r="AG31"/>
  <c r="J35"/>
  <c r="N32"/>
  <c r="Q32"/>
  <c r="W32"/>
  <c r="Z32"/>
  <c r="AC32"/>
  <c r="AF32"/>
  <c r="AG32"/>
  <c r="S33"/>
  <c r="L34"/>
  <c r="D35"/>
  <c r="L35"/>
  <c r="M35"/>
  <c r="U35"/>
  <c r="C36"/>
  <c r="K36"/>
  <c r="Q36"/>
  <c r="T36"/>
  <c r="Z36"/>
  <c r="AG36"/>
  <c r="AC36"/>
  <c r="C37"/>
  <c r="K37"/>
  <c r="J50"/>
  <c r="N37"/>
  <c r="R50"/>
  <c r="T37"/>
  <c r="W37"/>
  <c r="Z37"/>
  <c r="AG37"/>
  <c r="H38"/>
  <c r="C38"/>
  <c r="N38"/>
  <c r="T38"/>
  <c r="W38"/>
  <c r="Z38"/>
  <c r="AC38"/>
  <c r="AF38"/>
  <c r="AG38"/>
  <c r="H39"/>
  <c r="N39"/>
  <c r="P49"/>
  <c r="Q39"/>
  <c r="Q49" s="1"/>
  <c r="T39"/>
  <c r="W39"/>
  <c r="Y49"/>
  <c r="AD49"/>
  <c r="AF39"/>
  <c r="AG39"/>
  <c r="J48"/>
  <c r="N40"/>
  <c r="O49"/>
  <c r="Q40"/>
  <c r="T40"/>
  <c r="W40"/>
  <c r="Z40"/>
  <c r="AC40"/>
  <c r="AF40"/>
  <c r="AG40"/>
  <c r="C41"/>
  <c r="H41"/>
  <c r="K41"/>
  <c r="N41"/>
  <c r="Q41"/>
  <c r="W41"/>
  <c r="Z41"/>
  <c r="AF41"/>
  <c r="C42"/>
  <c r="AF42"/>
  <c r="K42"/>
  <c r="Q42"/>
  <c r="T42"/>
  <c r="W42"/>
  <c r="Z42"/>
  <c r="AG42"/>
  <c r="AF43"/>
  <c r="K43"/>
  <c r="N43"/>
  <c r="Q43"/>
  <c r="T43"/>
  <c r="W43"/>
  <c r="Z43"/>
  <c r="AG43"/>
  <c r="AC43"/>
  <c r="C44"/>
  <c r="K44"/>
  <c r="N44"/>
  <c r="Q44"/>
  <c r="T44"/>
  <c r="W44"/>
  <c r="Z44"/>
  <c r="AG44"/>
  <c r="AC44"/>
  <c r="C45"/>
  <c r="AF45"/>
  <c r="K45"/>
  <c r="N45"/>
  <c r="Q45"/>
  <c r="T45"/>
  <c r="W45"/>
  <c r="Z45"/>
  <c r="AG45"/>
  <c r="H46"/>
  <c r="C46"/>
  <c r="N46"/>
  <c r="Q46"/>
  <c r="T46"/>
  <c r="T50" s="1"/>
  <c r="W46"/>
  <c r="Z46"/>
  <c r="AC46"/>
  <c r="AF46"/>
  <c r="AG46"/>
  <c r="H47"/>
  <c r="N47"/>
  <c r="Q47"/>
  <c r="T47"/>
  <c r="W47"/>
  <c r="Z47"/>
  <c r="Y50"/>
  <c r="AF47"/>
  <c r="AG47"/>
  <c r="I48"/>
  <c r="R48"/>
  <c r="J49"/>
  <c r="R49"/>
  <c r="S49"/>
  <c r="D50"/>
  <c r="L50"/>
  <c r="S50"/>
  <c r="AA50"/>
  <c r="B1" i="66"/>
  <c r="B2"/>
  <c r="H6" i="65"/>
  <c r="C6"/>
  <c r="N6"/>
  <c r="Q6"/>
  <c r="T6"/>
  <c r="W6"/>
  <c r="AC6"/>
  <c r="C7"/>
  <c r="K7"/>
  <c r="Q7"/>
  <c r="W7"/>
  <c r="V18"/>
  <c r="H8"/>
  <c r="C8"/>
  <c r="N8"/>
  <c r="Q8"/>
  <c r="T8"/>
  <c r="W8"/>
  <c r="AC8"/>
  <c r="K9"/>
  <c r="N9"/>
  <c r="Q9"/>
  <c r="T9"/>
  <c r="W9"/>
  <c r="H10"/>
  <c r="C10"/>
  <c r="J19"/>
  <c r="N10"/>
  <c r="T10"/>
  <c r="W10"/>
  <c r="AC10"/>
  <c r="C11"/>
  <c r="K11"/>
  <c r="N11"/>
  <c r="Q11"/>
  <c r="T11"/>
  <c r="W11"/>
  <c r="H12"/>
  <c r="C12"/>
  <c r="N12"/>
  <c r="T12"/>
  <c r="W12"/>
  <c r="AC12"/>
  <c r="C13"/>
  <c r="K13"/>
  <c r="N13"/>
  <c r="Q13"/>
  <c r="T13"/>
  <c r="W13"/>
  <c r="H14"/>
  <c r="I18"/>
  <c r="N14"/>
  <c r="Q14"/>
  <c r="T14"/>
  <c r="W14"/>
  <c r="AC14"/>
  <c r="C15"/>
  <c r="K15"/>
  <c r="N15"/>
  <c r="Q15"/>
  <c r="T15"/>
  <c r="W15"/>
  <c r="AD15"/>
  <c r="H16"/>
  <c r="N16"/>
  <c r="Q16"/>
  <c r="Q20" s="1"/>
  <c r="T16"/>
  <c r="W16"/>
  <c r="AC16"/>
  <c r="C17"/>
  <c r="K17"/>
  <c r="M18"/>
  <c r="Q17"/>
  <c r="T17"/>
  <c r="W17"/>
  <c r="AD17"/>
  <c r="J18"/>
  <c r="R18"/>
  <c r="U18"/>
  <c r="D19"/>
  <c r="F19"/>
  <c r="L19"/>
  <c r="M19"/>
  <c r="S19"/>
  <c r="U19"/>
  <c r="V19"/>
  <c r="J20"/>
  <c r="P20"/>
  <c r="R20"/>
  <c r="U20"/>
  <c r="X20"/>
  <c r="K21"/>
  <c r="N21"/>
  <c r="M33"/>
  <c r="Q21"/>
  <c r="T21"/>
  <c r="W21"/>
  <c r="AD21"/>
  <c r="H22"/>
  <c r="J33"/>
  <c r="N22"/>
  <c r="Q22"/>
  <c r="T22"/>
  <c r="W22"/>
  <c r="AC22"/>
  <c r="C23"/>
  <c r="K23"/>
  <c r="Q23"/>
  <c r="T23"/>
  <c r="W23"/>
  <c r="AD23"/>
  <c r="H24"/>
  <c r="N24"/>
  <c r="Q24"/>
  <c r="T24"/>
  <c r="W24"/>
  <c r="AC24"/>
  <c r="C25"/>
  <c r="K25"/>
  <c r="Q25"/>
  <c r="W25"/>
  <c r="V34"/>
  <c r="AC25"/>
  <c r="H26"/>
  <c r="N26"/>
  <c r="Q26"/>
  <c r="T26"/>
  <c r="W26"/>
  <c r="AC26"/>
  <c r="C27"/>
  <c r="K27"/>
  <c r="Q27"/>
  <c r="T27"/>
  <c r="W27"/>
  <c r="AD27"/>
  <c r="AC27"/>
  <c r="H28"/>
  <c r="N28"/>
  <c r="Q28"/>
  <c r="T28"/>
  <c r="W28"/>
  <c r="AC28"/>
  <c r="C29"/>
  <c r="K29"/>
  <c r="N29"/>
  <c r="Q29"/>
  <c r="T29"/>
  <c r="W29"/>
  <c r="AD29"/>
  <c r="AC29"/>
  <c r="H30"/>
  <c r="N30"/>
  <c r="Q30"/>
  <c r="T30"/>
  <c r="W30"/>
  <c r="AC30"/>
  <c r="C31"/>
  <c r="K31"/>
  <c r="N31"/>
  <c r="Q31"/>
  <c r="T31"/>
  <c r="W31"/>
  <c r="AD31"/>
  <c r="H32"/>
  <c r="Q32"/>
  <c r="Q35" s="1"/>
  <c r="T32"/>
  <c r="U35"/>
  <c r="AC32"/>
  <c r="D33"/>
  <c r="F33"/>
  <c r="L33"/>
  <c r="V33"/>
  <c r="AA33"/>
  <c r="AC33" s="1"/>
  <c r="J34"/>
  <c r="M34"/>
  <c r="P34"/>
  <c r="R34"/>
  <c r="F35"/>
  <c r="L35"/>
  <c r="V35"/>
  <c r="AA35"/>
  <c r="AC35"/>
  <c r="H36"/>
  <c r="N36"/>
  <c r="Q36"/>
  <c r="T36"/>
  <c r="W36"/>
  <c r="X48"/>
  <c r="AC36"/>
  <c r="C37"/>
  <c r="K37"/>
  <c r="M50"/>
  <c r="Q37"/>
  <c r="W37"/>
  <c r="V48"/>
  <c r="AC37"/>
  <c r="H38"/>
  <c r="N38"/>
  <c r="Q38"/>
  <c r="P50"/>
  <c r="T38"/>
  <c r="U48"/>
  <c r="AC38"/>
  <c r="C39"/>
  <c r="K39"/>
  <c r="N39"/>
  <c r="Q39"/>
  <c r="S49"/>
  <c r="W39"/>
  <c r="AD39"/>
  <c r="AC39"/>
  <c r="H40"/>
  <c r="J49"/>
  <c r="N40"/>
  <c r="T40"/>
  <c r="W40"/>
  <c r="AC40"/>
  <c r="C41"/>
  <c r="K41"/>
  <c r="N41"/>
  <c r="Q41"/>
  <c r="T41"/>
  <c r="W41"/>
  <c r="AD41"/>
  <c r="AC41"/>
  <c r="H42"/>
  <c r="N42"/>
  <c r="Q42"/>
  <c r="T42"/>
  <c r="W42"/>
  <c r="AC42"/>
  <c r="C43"/>
  <c r="K43"/>
  <c r="N43"/>
  <c r="Q43"/>
  <c r="T43"/>
  <c r="W43"/>
  <c r="AD43"/>
  <c r="H44"/>
  <c r="Q44"/>
  <c r="T44"/>
  <c r="W44"/>
  <c r="AC44"/>
  <c r="C45"/>
  <c r="K45"/>
  <c r="Q45"/>
  <c r="T45"/>
  <c r="W45"/>
  <c r="AD45"/>
  <c r="H46"/>
  <c r="Q46"/>
  <c r="T46"/>
  <c r="W46"/>
  <c r="AC46"/>
  <c r="K47"/>
  <c r="N47"/>
  <c r="Q47"/>
  <c r="T47"/>
  <c r="W47"/>
  <c r="AD47"/>
  <c r="I48"/>
  <c r="J48"/>
  <c r="M48"/>
  <c r="R48"/>
  <c r="F49"/>
  <c r="M49"/>
  <c r="U49"/>
  <c r="V49"/>
  <c r="J50"/>
  <c r="O50"/>
  <c r="R50"/>
  <c r="U50"/>
  <c r="X50"/>
  <c r="B1" i="64"/>
  <c r="B2"/>
  <c r="AC6" i="63"/>
  <c r="K6"/>
  <c r="L20"/>
  <c r="T6"/>
  <c r="V20"/>
  <c r="C7"/>
  <c r="K7"/>
  <c r="N7"/>
  <c r="M18"/>
  <c r="W7"/>
  <c r="AC8"/>
  <c r="K8"/>
  <c r="N8"/>
  <c r="T8"/>
  <c r="W8"/>
  <c r="AD8"/>
  <c r="Z9"/>
  <c r="J19"/>
  <c r="K9"/>
  <c r="N9"/>
  <c r="Q9"/>
  <c r="W9"/>
  <c r="K10"/>
  <c r="N10"/>
  <c r="T10"/>
  <c r="C11"/>
  <c r="H11"/>
  <c r="K11"/>
  <c r="N11"/>
  <c r="S19"/>
  <c r="W11"/>
  <c r="AC12"/>
  <c r="K12"/>
  <c r="N12"/>
  <c r="Q12"/>
  <c r="T12"/>
  <c r="W12"/>
  <c r="AD12"/>
  <c r="K13"/>
  <c r="N13"/>
  <c r="Q13"/>
  <c r="T13"/>
  <c r="W13"/>
  <c r="Z13"/>
  <c r="AC13"/>
  <c r="AC14"/>
  <c r="H14"/>
  <c r="K14"/>
  <c r="N14"/>
  <c r="Q14"/>
  <c r="T14"/>
  <c r="W14"/>
  <c r="C15"/>
  <c r="H15"/>
  <c r="K15"/>
  <c r="N15"/>
  <c r="Q15"/>
  <c r="T15"/>
  <c r="W15"/>
  <c r="AC15"/>
  <c r="H16"/>
  <c r="AC16"/>
  <c r="K16"/>
  <c r="N16"/>
  <c r="T16"/>
  <c r="W16"/>
  <c r="AD16"/>
  <c r="K17"/>
  <c r="N17"/>
  <c r="Q17"/>
  <c r="T17"/>
  <c r="W17"/>
  <c r="Z17"/>
  <c r="AC17"/>
  <c r="F18"/>
  <c r="I18"/>
  <c r="K19"/>
  <c r="M19"/>
  <c r="U19"/>
  <c r="X19"/>
  <c r="I20"/>
  <c r="X20"/>
  <c r="C21"/>
  <c r="H21"/>
  <c r="N21"/>
  <c r="Q21"/>
  <c r="R33"/>
  <c r="W21"/>
  <c r="AC21"/>
  <c r="K22"/>
  <c r="N22"/>
  <c r="T22"/>
  <c r="K23"/>
  <c r="N23"/>
  <c r="Q23"/>
  <c r="T23"/>
  <c r="W23"/>
  <c r="Z23"/>
  <c r="AC24"/>
  <c r="K24"/>
  <c r="L33"/>
  <c r="N24"/>
  <c r="N34" s="1"/>
  <c r="T24"/>
  <c r="W24"/>
  <c r="AD24"/>
  <c r="Z25"/>
  <c r="K25"/>
  <c r="N25"/>
  <c r="M34"/>
  <c r="Q25"/>
  <c r="W25"/>
  <c r="AC26"/>
  <c r="K26"/>
  <c r="N26"/>
  <c r="Q26"/>
  <c r="T26"/>
  <c r="C27"/>
  <c r="H27"/>
  <c r="K27"/>
  <c r="N27"/>
  <c r="T27"/>
  <c r="W27"/>
  <c r="AC28"/>
  <c r="K28"/>
  <c r="N28"/>
  <c r="Q28"/>
  <c r="T28"/>
  <c r="W28"/>
  <c r="AD28"/>
  <c r="K29"/>
  <c r="N29"/>
  <c r="Q29"/>
  <c r="T29"/>
  <c r="W29"/>
  <c r="Z29"/>
  <c r="AC29"/>
  <c r="AC30"/>
  <c r="H30"/>
  <c r="K30"/>
  <c r="N30"/>
  <c r="Q30"/>
  <c r="T30"/>
  <c r="W30"/>
  <c r="C31"/>
  <c r="H31"/>
  <c r="K31"/>
  <c r="N31"/>
  <c r="Q31"/>
  <c r="T31"/>
  <c r="W31"/>
  <c r="AC31"/>
  <c r="H32"/>
  <c r="AC32"/>
  <c r="K32"/>
  <c r="L35"/>
  <c r="T32"/>
  <c r="W32"/>
  <c r="AD32"/>
  <c r="M33"/>
  <c r="U33"/>
  <c r="F34"/>
  <c r="I34"/>
  <c r="O34"/>
  <c r="M35"/>
  <c r="U35"/>
  <c r="AC36"/>
  <c r="K36"/>
  <c r="N36"/>
  <c r="Q36"/>
  <c r="T36"/>
  <c r="C37"/>
  <c r="N37"/>
  <c r="Q37"/>
  <c r="T37"/>
  <c r="AC37"/>
  <c r="AC38"/>
  <c r="K38"/>
  <c r="N38"/>
  <c r="Q38"/>
  <c r="T38"/>
  <c r="W38"/>
  <c r="C39"/>
  <c r="Q39"/>
  <c r="Z39"/>
  <c r="AC39"/>
  <c r="AC40"/>
  <c r="N40"/>
  <c r="Q40"/>
  <c r="T40"/>
  <c r="C41"/>
  <c r="K41"/>
  <c r="N41"/>
  <c r="Q41"/>
  <c r="S49"/>
  <c r="W41"/>
  <c r="Z41"/>
  <c r="AC41"/>
  <c r="AC42"/>
  <c r="K42"/>
  <c r="N42"/>
  <c r="Q42"/>
  <c r="T42"/>
  <c r="W42"/>
  <c r="C43"/>
  <c r="K43"/>
  <c r="N43"/>
  <c r="Q43"/>
  <c r="W43"/>
  <c r="AC43"/>
  <c r="AC44"/>
  <c r="K44"/>
  <c r="N44"/>
  <c r="Q44"/>
  <c r="T44"/>
  <c r="W44"/>
  <c r="C45"/>
  <c r="K45"/>
  <c r="N45"/>
  <c r="Q45"/>
  <c r="W45"/>
  <c r="AC45"/>
  <c r="AC46"/>
  <c r="K46"/>
  <c r="N46"/>
  <c r="Q46"/>
  <c r="R50"/>
  <c r="T46"/>
  <c r="W46"/>
  <c r="C47"/>
  <c r="K47"/>
  <c r="N47"/>
  <c r="Q47"/>
  <c r="W47"/>
  <c r="AC47"/>
  <c r="D48"/>
  <c r="I48"/>
  <c r="L48"/>
  <c r="O48"/>
  <c r="R48"/>
  <c r="M49"/>
  <c r="P49"/>
  <c r="AA49"/>
  <c r="F50"/>
  <c r="I50"/>
  <c r="L50"/>
  <c r="O50"/>
  <c r="P50"/>
  <c r="B1" i="62"/>
  <c r="B2"/>
  <c r="C6" i="61"/>
  <c r="K6"/>
  <c r="N6"/>
  <c r="S20"/>
  <c r="V20"/>
  <c r="W6"/>
  <c r="Z6"/>
  <c r="AD6"/>
  <c r="C7"/>
  <c r="Z7"/>
  <c r="K7"/>
  <c r="O20"/>
  <c r="T7"/>
  <c r="W7"/>
  <c r="AD7"/>
  <c r="C8"/>
  <c r="N8"/>
  <c r="Q8"/>
  <c r="T8"/>
  <c r="Z8"/>
  <c r="C9"/>
  <c r="H9"/>
  <c r="K9"/>
  <c r="T9"/>
  <c r="W9"/>
  <c r="W19" s="1"/>
  <c r="Z9"/>
  <c r="AD9"/>
  <c r="AC9"/>
  <c r="C10"/>
  <c r="N10"/>
  <c r="Q10"/>
  <c r="T10"/>
  <c r="W10"/>
  <c r="AD10"/>
  <c r="AC10"/>
  <c r="C11"/>
  <c r="H11"/>
  <c r="K11"/>
  <c r="N11"/>
  <c r="Q11"/>
  <c r="S18"/>
  <c r="W11"/>
  <c r="Z11"/>
  <c r="H12"/>
  <c r="C12"/>
  <c r="N12"/>
  <c r="Q12"/>
  <c r="T12"/>
  <c r="W12"/>
  <c r="V18"/>
  <c r="Z12"/>
  <c r="AC12"/>
  <c r="H13"/>
  <c r="K13"/>
  <c r="Q13"/>
  <c r="T13"/>
  <c r="W13"/>
  <c r="C14"/>
  <c r="K14"/>
  <c r="N14"/>
  <c r="Q14"/>
  <c r="W14"/>
  <c r="Z14"/>
  <c r="AD14"/>
  <c r="H15"/>
  <c r="K15"/>
  <c r="Q15"/>
  <c r="T15"/>
  <c r="W15"/>
  <c r="AD15"/>
  <c r="C16"/>
  <c r="N16"/>
  <c r="Q16"/>
  <c r="W16"/>
  <c r="Z16"/>
  <c r="C17"/>
  <c r="H17"/>
  <c r="K17"/>
  <c r="N17"/>
  <c r="Q17"/>
  <c r="T17"/>
  <c r="W17"/>
  <c r="Z17"/>
  <c r="AD17"/>
  <c r="AC17"/>
  <c r="M18"/>
  <c r="I19"/>
  <c r="S19"/>
  <c r="I20"/>
  <c r="M20"/>
  <c r="X20"/>
  <c r="AA20"/>
  <c r="C21"/>
  <c r="H21"/>
  <c r="K21"/>
  <c r="J35"/>
  <c r="T21"/>
  <c r="W21"/>
  <c r="Z21"/>
  <c r="AD21"/>
  <c r="AC21"/>
  <c r="C22"/>
  <c r="N22"/>
  <c r="Q22"/>
  <c r="T22"/>
  <c r="W22"/>
  <c r="AC22"/>
  <c r="C23"/>
  <c r="H23"/>
  <c r="K23"/>
  <c r="N23"/>
  <c r="Q23"/>
  <c r="U33"/>
  <c r="Z23"/>
  <c r="H24"/>
  <c r="C24"/>
  <c r="N24"/>
  <c r="Q24"/>
  <c r="T24"/>
  <c r="V34"/>
  <c r="Z24"/>
  <c r="AC24"/>
  <c r="C25"/>
  <c r="D33"/>
  <c r="J34"/>
  <c r="Q25"/>
  <c r="W25"/>
  <c r="AC25"/>
  <c r="C26"/>
  <c r="K26"/>
  <c r="N26"/>
  <c r="Q26"/>
  <c r="T26"/>
  <c r="S33"/>
  <c r="W26"/>
  <c r="Z26"/>
  <c r="AC26"/>
  <c r="AD26"/>
  <c r="H27"/>
  <c r="K27"/>
  <c r="Q27"/>
  <c r="Q34" s="1"/>
  <c r="T27"/>
  <c r="W27"/>
  <c r="AC27"/>
  <c r="N28"/>
  <c r="Q28"/>
  <c r="W28"/>
  <c r="Z28"/>
  <c r="H29"/>
  <c r="K29"/>
  <c r="N29"/>
  <c r="Q29"/>
  <c r="T29"/>
  <c r="W29"/>
  <c r="Z29"/>
  <c r="AD29"/>
  <c r="AC29"/>
  <c r="H30"/>
  <c r="C30"/>
  <c r="N30"/>
  <c r="Q30"/>
  <c r="T30"/>
  <c r="W30"/>
  <c r="AC30"/>
  <c r="C31"/>
  <c r="H31"/>
  <c r="N31"/>
  <c r="Q31"/>
  <c r="W31"/>
  <c r="Z31"/>
  <c r="AC31"/>
  <c r="H32"/>
  <c r="C32"/>
  <c r="Q32"/>
  <c r="T32"/>
  <c r="W32"/>
  <c r="Z32"/>
  <c r="AC32"/>
  <c r="I33"/>
  <c r="M33"/>
  <c r="M34"/>
  <c r="D35"/>
  <c r="I35"/>
  <c r="L35"/>
  <c r="S35"/>
  <c r="H36"/>
  <c r="C36"/>
  <c r="K36"/>
  <c r="Q36"/>
  <c r="T36"/>
  <c r="W36"/>
  <c r="Z36"/>
  <c r="AC36"/>
  <c r="C37"/>
  <c r="K37"/>
  <c r="M50"/>
  <c r="Q37"/>
  <c r="W37"/>
  <c r="C38"/>
  <c r="K38"/>
  <c r="N38"/>
  <c r="Q38"/>
  <c r="T38"/>
  <c r="W38"/>
  <c r="Z38"/>
  <c r="AD38"/>
  <c r="H39"/>
  <c r="L49"/>
  <c r="Q39"/>
  <c r="T39"/>
  <c r="W39"/>
  <c r="I48"/>
  <c r="N40"/>
  <c r="W40"/>
  <c r="C41"/>
  <c r="H41"/>
  <c r="K41"/>
  <c r="N41"/>
  <c r="Q41"/>
  <c r="T41"/>
  <c r="W41"/>
  <c r="Z41"/>
  <c r="AD41"/>
  <c r="AC41"/>
  <c r="H42"/>
  <c r="C42"/>
  <c r="N42"/>
  <c r="Q42"/>
  <c r="T42"/>
  <c r="W42"/>
  <c r="AC42"/>
  <c r="C43"/>
  <c r="H43"/>
  <c r="N43"/>
  <c r="Q43"/>
  <c r="W43"/>
  <c r="Z43"/>
  <c r="H44"/>
  <c r="C44"/>
  <c r="K44"/>
  <c r="N44"/>
  <c r="T44"/>
  <c r="W44"/>
  <c r="Z44"/>
  <c r="AC44"/>
  <c r="C45"/>
  <c r="Q45"/>
  <c r="T45"/>
  <c r="W45"/>
  <c r="C46"/>
  <c r="H46"/>
  <c r="K46"/>
  <c r="N46"/>
  <c r="W46"/>
  <c r="Z46"/>
  <c r="AC46"/>
  <c r="AD46"/>
  <c r="H47"/>
  <c r="K47"/>
  <c r="K50" s="1"/>
  <c r="Q47"/>
  <c r="T47"/>
  <c r="W47"/>
  <c r="V48"/>
  <c r="X48"/>
  <c r="D49"/>
  <c r="C49" s="1"/>
  <c r="I49"/>
  <c r="R49"/>
  <c r="U49"/>
  <c r="I50"/>
  <c r="O50"/>
  <c r="S50"/>
  <c r="V50"/>
  <c r="W50"/>
  <c r="B1" i="60"/>
  <c r="B2"/>
  <c r="AC6" i="59"/>
  <c r="M20"/>
  <c r="Q6"/>
  <c r="W6"/>
  <c r="H7"/>
  <c r="C7"/>
  <c r="N7"/>
  <c r="Q7"/>
  <c r="T7"/>
  <c r="S18"/>
  <c r="W7"/>
  <c r="Z7"/>
  <c r="AA18"/>
  <c r="AC8"/>
  <c r="K8"/>
  <c r="N8"/>
  <c r="Q8"/>
  <c r="T8"/>
  <c r="V20"/>
  <c r="C9"/>
  <c r="K9"/>
  <c r="N9"/>
  <c r="Q9"/>
  <c r="T9"/>
  <c r="W9"/>
  <c r="AD9"/>
  <c r="H10"/>
  <c r="J19"/>
  <c r="M19"/>
  <c r="Q10"/>
  <c r="T10"/>
  <c r="W10"/>
  <c r="AC10"/>
  <c r="K11"/>
  <c r="N11"/>
  <c r="Q11"/>
  <c r="T11"/>
  <c r="W11"/>
  <c r="Z11"/>
  <c r="H12"/>
  <c r="AC12"/>
  <c r="N12"/>
  <c r="Q12"/>
  <c r="T12"/>
  <c r="W12"/>
  <c r="Z12"/>
  <c r="C13"/>
  <c r="K13"/>
  <c r="N13"/>
  <c r="Q13"/>
  <c r="T13"/>
  <c r="W13"/>
  <c r="AD13"/>
  <c r="Z13"/>
  <c r="H14"/>
  <c r="K14"/>
  <c r="T14"/>
  <c r="W14"/>
  <c r="C15"/>
  <c r="K15"/>
  <c r="Q15"/>
  <c r="S19"/>
  <c r="W15"/>
  <c r="AD15"/>
  <c r="AC15"/>
  <c r="C16"/>
  <c r="K16"/>
  <c r="N16"/>
  <c r="Q16"/>
  <c r="T16"/>
  <c r="U18"/>
  <c r="V18"/>
  <c r="W16"/>
  <c r="AD16"/>
  <c r="C17"/>
  <c r="H17"/>
  <c r="K17"/>
  <c r="N17"/>
  <c r="Q17"/>
  <c r="W17"/>
  <c r="AD17"/>
  <c r="Z17"/>
  <c r="AC17"/>
  <c r="D18"/>
  <c r="C18" s="1"/>
  <c r="I18"/>
  <c r="L18"/>
  <c r="M18"/>
  <c r="L19"/>
  <c r="O19"/>
  <c r="P19"/>
  <c r="U19"/>
  <c r="W19"/>
  <c r="AA19"/>
  <c r="I20"/>
  <c r="L20"/>
  <c r="O20"/>
  <c r="S20"/>
  <c r="U20"/>
  <c r="AA20"/>
  <c r="C21"/>
  <c r="H21"/>
  <c r="J33"/>
  <c r="N21"/>
  <c r="Q21"/>
  <c r="S35"/>
  <c r="W21"/>
  <c r="Z21"/>
  <c r="AC21"/>
  <c r="C22"/>
  <c r="K22"/>
  <c r="Q22"/>
  <c r="T22"/>
  <c r="W22"/>
  <c r="V35"/>
  <c r="AD22"/>
  <c r="AC22"/>
  <c r="H23"/>
  <c r="C23"/>
  <c r="Q23"/>
  <c r="T23"/>
  <c r="W23"/>
  <c r="Z23"/>
  <c r="C24"/>
  <c r="N24"/>
  <c r="Q24"/>
  <c r="T24"/>
  <c r="W24"/>
  <c r="V34"/>
  <c r="AD24"/>
  <c r="C25"/>
  <c r="H25"/>
  <c r="K25"/>
  <c r="N25"/>
  <c r="O34"/>
  <c r="P34"/>
  <c r="T25"/>
  <c r="W25"/>
  <c r="AD25"/>
  <c r="C26"/>
  <c r="AC26"/>
  <c r="K26"/>
  <c r="N26"/>
  <c r="O33"/>
  <c r="T26"/>
  <c r="W26"/>
  <c r="H27"/>
  <c r="C27"/>
  <c r="N27"/>
  <c r="Q27"/>
  <c r="T27"/>
  <c r="W27"/>
  <c r="C28"/>
  <c r="K28"/>
  <c r="N28"/>
  <c r="Q28"/>
  <c r="T28"/>
  <c r="W28"/>
  <c r="AC28"/>
  <c r="AD28"/>
  <c r="C29"/>
  <c r="H29"/>
  <c r="K29"/>
  <c r="N29"/>
  <c r="Q29"/>
  <c r="S34"/>
  <c r="W29"/>
  <c r="Z29"/>
  <c r="AC29"/>
  <c r="C30"/>
  <c r="K30"/>
  <c r="N30"/>
  <c r="Q30"/>
  <c r="T30"/>
  <c r="W30"/>
  <c r="AD30"/>
  <c r="AC30"/>
  <c r="H31"/>
  <c r="C31"/>
  <c r="Q31"/>
  <c r="T31"/>
  <c r="W31"/>
  <c r="Z31"/>
  <c r="C32"/>
  <c r="N32"/>
  <c r="Q32"/>
  <c r="T32"/>
  <c r="W32"/>
  <c r="AD32"/>
  <c r="I33"/>
  <c r="R33"/>
  <c r="S33"/>
  <c r="L34"/>
  <c r="M34"/>
  <c r="U34"/>
  <c r="AA34"/>
  <c r="F35"/>
  <c r="I35"/>
  <c r="M35"/>
  <c r="O35"/>
  <c r="P35"/>
  <c r="U35"/>
  <c r="X35"/>
  <c r="H36"/>
  <c r="K36"/>
  <c r="N36"/>
  <c r="Q36"/>
  <c r="T36"/>
  <c r="W36"/>
  <c r="AD36"/>
  <c r="AC36"/>
  <c r="H37"/>
  <c r="C37"/>
  <c r="J48"/>
  <c r="N37"/>
  <c r="O48"/>
  <c r="P48"/>
  <c r="T37"/>
  <c r="W37"/>
  <c r="X48"/>
  <c r="AC37"/>
  <c r="H38"/>
  <c r="K38"/>
  <c r="N38"/>
  <c r="Q38"/>
  <c r="T38"/>
  <c r="W38"/>
  <c r="AD38"/>
  <c r="AC38"/>
  <c r="H39"/>
  <c r="C39"/>
  <c r="N39"/>
  <c r="Q39"/>
  <c r="T39"/>
  <c r="W39"/>
  <c r="Z39"/>
  <c r="AC39"/>
  <c r="H40"/>
  <c r="K40"/>
  <c r="L49"/>
  <c r="Q40"/>
  <c r="S49"/>
  <c r="T40"/>
  <c r="W40"/>
  <c r="V49"/>
  <c r="AA49"/>
  <c r="AC40"/>
  <c r="H41"/>
  <c r="I48"/>
  <c r="N41"/>
  <c r="Q41"/>
  <c r="T41"/>
  <c r="W41"/>
  <c r="Z41"/>
  <c r="AC41"/>
  <c r="H42"/>
  <c r="K42"/>
  <c r="N42"/>
  <c r="M49"/>
  <c r="Q42"/>
  <c r="T42"/>
  <c r="U49"/>
  <c r="AD42"/>
  <c r="AC42"/>
  <c r="H43"/>
  <c r="C43"/>
  <c r="N43"/>
  <c r="Q43"/>
  <c r="T43"/>
  <c r="W43"/>
  <c r="Z43"/>
  <c r="AC43"/>
  <c r="H44"/>
  <c r="K44"/>
  <c r="N44"/>
  <c r="Q44"/>
  <c r="T44"/>
  <c r="W44"/>
  <c r="AD44"/>
  <c r="AC44"/>
  <c r="H45"/>
  <c r="C45"/>
  <c r="N45"/>
  <c r="Q45"/>
  <c r="T45"/>
  <c r="W45"/>
  <c r="Z45"/>
  <c r="AC45"/>
  <c r="H46"/>
  <c r="K46"/>
  <c r="N46"/>
  <c r="Q46"/>
  <c r="T46"/>
  <c r="W46"/>
  <c r="AD46"/>
  <c r="AC46"/>
  <c r="H47"/>
  <c r="I50"/>
  <c r="N47"/>
  <c r="Q47"/>
  <c r="T47"/>
  <c r="W47"/>
  <c r="Z47"/>
  <c r="AC47"/>
  <c r="D48"/>
  <c r="H48" s="1"/>
  <c r="F48"/>
  <c r="L48"/>
  <c r="M48"/>
  <c r="S48"/>
  <c r="U48"/>
  <c r="V48"/>
  <c r="AA48"/>
  <c r="AC48"/>
  <c r="I49"/>
  <c r="J49"/>
  <c r="O49"/>
  <c r="P49"/>
  <c r="R49"/>
  <c r="X49"/>
  <c r="D50"/>
  <c r="H50" s="1"/>
  <c r="F50"/>
  <c r="L50"/>
  <c r="M50"/>
  <c r="S50"/>
  <c r="U50"/>
  <c r="V50"/>
  <c r="AA50"/>
  <c r="AC50"/>
  <c r="B1" i="58"/>
  <c r="B2"/>
  <c r="H6" i="57"/>
  <c r="J18"/>
  <c r="K6"/>
  <c r="N6"/>
  <c r="M18"/>
  <c r="P20"/>
  <c r="R18"/>
  <c r="S18"/>
  <c r="W6"/>
  <c r="X20"/>
  <c r="Z6"/>
  <c r="AA18"/>
  <c r="AF6"/>
  <c r="AI6"/>
  <c r="AM6"/>
  <c r="C7"/>
  <c r="H7"/>
  <c r="I20"/>
  <c r="K7"/>
  <c r="N7"/>
  <c r="Q7"/>
  <c r="T7"/>
  <c r="W7"/>
  <c r="Z7"/>
  <c r="Z20" s="1"/>
  <c r="Y20"/>
  <c r="AC7"/>
  <c r="AF7"/>
  <c r="AE20"/>
  <c r="AI7"/>
  <c r="AL7"/>
  <c r="AM7"/>
  <c r="H8"/>
  <c r="K8"/>
  <c r="N8"/>
  <c r="Q8"/>
  <c r="T8"/>
  <c r="W8"/>
  <c r="Y18"/>
  <c r="Z8"/>
  <c r="AC8"/>
  <c r="AF8"/>
  <c r="AI8"/>
  <c r="AL8"/>
  <c r="H9"/>
  <c r="F19"/>
  <c r="K9"/>
  <c r="N9"/>
  <c r="M19"/>
  <c r="Q9"/>
  <c r="T9"/>
  <c r="W9"/>
  <c r="V19"/>
  <c r="Z9"/>
  <c r="AB19"/>
  <c r="AC9"/>
  <c r="AF9"/>
  <c r="AM9"/>
  <c r="AL9"/>
  <c r="C10"/>
  <c r="H10"/>
  <c r="K10"/>
  <c r="N10"/>
  <c r="Q10"/>
  <c r="P19"/>
  <c r="T10"/>
  <c r="W10"/>
  <c r="Z10"/>
  <c r="AC10"/>
  <c r="AF10"/>
  <c r="AL10"/>
  <c r="AM10"/>
  <c r="C11"/>
  <c r="H11"/>
  <c r="K11"/>
  <c r="N11"/>
  <c r="Q11"/>
  <c r="T11"/>
  <c r="W11"/>
  <c r="Z11"/>
  <c r="AC11"/>
  <c r="AF11"/>
  <c r="AI11"/>
  <c r="AL11"/>
  <c r="AM11"/>
  <c r="H12"/>
  <c r="K12"/>
  <c r="N12"/>
  <c r="Q12"/>
  <c r="T12"/>
  <c r="W12"/>
  <c r="Z12"/>
  <c r="AC12"/>
  <c r="AF12"/>
  <c r="AM12"/>
  <c r="AL12"/>
  <c r="H13"/>
  <c r="C13"/>
  <c r="N13"/>
  <c r="Q13"/>
  <c r="T13"/>
  <c r="W13"/>
  <c r="Z13"/>
  <c r="AC13"/>
  <c r="AF13"/>
  <c r="AI13"/>
  <c r="AL13"/>
  <c r="H14"/>
  <c r="K14"/>
  <c r="N14"/>
  <c r="Q14"/>
  <c r="T14"/>
  <c r="W14"/>
  <c r="Z14"/>
  <c r="AC14"/>
  <c r="AF14"/>
  <c r="AI14"/>
  <c r="AM14"/>
  <c r="C15"/>
  <c r="H15"/>
  <c r="K15"/>
  <c r="N15"/>
  <c r="Q15"/>
  <c r="T15"/>
  <c r="W15"/>
  <c r="Z15"/>
  <c r="AC15"/>
  <c r="AF15"/>
  <c r="AI15"/>
  <c r="AL15"/>
  <c r="AM15"/>
  <c r="H16"/>
  <c r="C16"/>
  <c r="N16"/>
  <c r="Q16"/>
  <c r="T16"/>
  <c r="W16"/>
  <c r="Z16"/>
  <c r="AC16"/>
  <c r="AF16"/>
  <c r="AI16"/>
  <c r="AL16"/>
  <c r="D18"/>
  <c r="K17"/>
  <c r="L18"/>
  <c r="Q17"/>
  <c r="T17"/>
  <c r="W17"/>
  <c r="Z17"/>
  <c r="AB18"/>
  <c r="AC17"/>
  <c r="AF17"/>
  <c r="AM17"/>
  <c r="AJ18"/>
  <c r="F18"/>
  <c r="O18"/>
  <c r="P18"/>
  <c r="V18"/>
  <c r="X18"/>
  <c r="AD18"/>
  <c r="AE18"/>
  <c r="I19"/>
  <c r="J19"/>
  <c r="O19"/>
  <c r="R19"/>
  <c r="S19"/>
  <c r="Y19"/>
  <c r="AA19"/>
  <c r="AE19"/>
  <c r="AG19"/>
  <c r="D20"/>
  <c r="H20" s="1"/>
  <c r="F20"/>
  <c r="J20"/>
  <c r="L20"/>
  <c r="M20"/>
  <c r="R20"/>
  <c r="U20"/>
  <c r="V20"/>
  <c r="AB20"/>
  <c r="AD20"/>
  <c r="AJ20"/>
  <c r="AL20"/>
  <c r="H21"/>
  <c r="C21"/>
  <c r="J33"/>
  <c r="N21"/>
  <c r="M35"/>
  <c r="O33"/>
  <c r="P33"/>
  <c r="T21"/>
  <c r="U35"/>
  <c r="X33"/>
  <c r="AC21"/>
  <c r="AE33"/>
  <c r="AF21"/>
  <c r="AI21"/>
  <c r="AL21"/>
  <c r="C22"/>
  <c r="H22"/>
  <c r="K22"/>
  <c r="N22"/>
  <c r="Q22"/>
  <c r="T22"/>
  <c r="W22"/>
  <c r="V35"/>
  <c r="Z22"/>
  <c r="AC22"/>
  <c r="AB35"/>
  <c r="AD35"/>
  <c r="AF22"/>
  <c r="AI22"/>
  <c r="AM22"/>
  <c r="C23"/>
  <c r="H23"/>
  <c r="K23"/>
  <c r="N23"/>
  <c r="Q23"/>
  <c r="T23"/>
  <c r="V33"/>
  <c r="Z23"/>
  <c r="AC23"/>
  <c r="AF23"/>
  <c r="AI23"/>
  <c r="AL23"/>
  <c r="AM23"/>
  <c r="H24"/>
  <c r="K24"/>
  <c r="J34"/>
  <c r="N24"/>
  <c r="Q24"/>
  <c r="T24"/>
  <c r="S34"/>
  <c r="W24"/>
  <c r="Y34"/>
  <c r="Z24"/>
  <c r="AC24"/>
  <c r="AF24"/>
  <c r="AI24"/>
  <c r="AL24"/>
  <c r="H25"/>
  <c r="K25"/>
  <c r="N25"/>
  <c r="M34"/>
  <c r="Q25"/>
  <c r="T25"/>
  <c r="W25"/>
  <c r="Z25"/>
  <c r="AC25"/>
  <c r="AF25"/>
  <c r="AM25"/>
  <c r="AL25"/>
  <c r="C26"/>
  <c r="H26"/>
  <c r="K26"/>
  <c r="N26"/>
  <c r="Q26"/>
  <c r="T26"/>
  <c r="W26"/>
  <c r="Z26"/>
  <c r="AC26"/>
  <c r="AF26"/>
  <c r="AL26"/>
  <c r="AM26"/>
  <c r="C27"/>
  <c r="H27"/>
  <c r="K27"/>
  <c r="N27"/>
  <c r="Q27"/>
  <c r="T27"/>
  <c r="W27"/>
  <c r="Z27"/>
  <c r="AC27"/>
  <c r="AF27"/>
  <c r="AI27"/>
  <c r="AL27"/>
  <c r="AM27"/>
  <c r="H28"/>
  <c r="K28"/>
  <c r="N28"/>
  <c r="Q28"/>
  <c r="T28"/>
  <c r="W28"/>
  <c r="Z28"/>
  <c r="AC28"/>
  <c r="AF28"/>
  <c r="AM28"/>
  <c r="AL28"/>
  <c r="H29"/>
  <c r="C29"/>
  <c r="N29"/>
  <c r="Q29"/>
  <c r="T29"/>
  <c r="W29"/>
  <c r="Z29"/>
  <c r="AC29"/>
  <c r="AF29"/>
  <c r="AI29"/>
  <c r="AL29"/>
  <c r="C30"/>
  <c r="H30"/>
  <c r="K30"/>
  <c r="N30"/>
  <c r="Q30"/>
  <c r="T30"/>
  <c r="W30"/>
  <c r="Z30"/>
  <c r="AC30"/>
  <c r="AF30"/>
  <c r="AI30"/>
  <c r="AM30"/>
  <c r="C31"/>
  <c r="H31"/>
  <c r="K31"/>
  <c r="N31"/>
  <c r="Q31"/>
  <c r="T31"/>
  <c r="W31"/>
  <c r="Z31"/>
  <c r="AC31"/>
  <c r="AF31"/>
  <c r="AI31"/>
  <c r="AL31"/>
  <c r="AM31"/>
  <c r="H32"/>
  <c r="I33"/>
  <c r="N32"/>
  <c r="Q32"/>
  <c r="T32"/>
  <c r="W32"/>
  <c r="Y33"/>
  <c r="Z32"/>
  <c r="AC32"/>
  <c r="AF32"/>
  <c r="AG33"/>
  <c r="AL32"/>
  <c r="D33"/>
  <c r="L33"/>
  <c r="M33"/>
  <c r="S33"/>
  <c r="U33"/>
  <c r="AA33"/>
  <c r="AB33"/>
  <c r="AJ33"/>
  <c r="D34"/>
  <c r="F34"/>
  <c r="H34"/>
  <c r="L34"/>
  <c r="O34"/>
  <c r="P34"/>
  <c r="V34"/>
  <c r="X34"/>
  <c r="AB34"/>
  <c r="AD34"/>
  <c r="AE34"/>
  <c r="AJ34"/>
  <c r="AL34"/>
  <c r="I35"/>
  <c r="J35"/>
  <c r="O35"/>
  <c r="R35"/>
  <c r="S35"/>
  <c r="Y35"/>
  <c r="AA35"/>
  <c r="AE35"/>
  <c r="AG35"/>
  <c r="H36"/>
  <c r="J50"/>
  <c r="L48"/>
  <c r="M48"/>
  <c r="Q36"/>
  <c r="R50"/>
  <c r="T36"/>
  <c r="U48"/>
  <c r="Z36"/>
  <c r="Z50" s="1"/>
  <c r="AB48"/>
  <c r="AC36"/>
  <c r="AF36"/>
  <c r="AE48"/>
  <c r="AJ48"/>
  <c r="AL36"/>
  <c r="H37"/>
  <c r="C37"/>
  <c r="N37"/>
  <c r="Q37"/>
  <c r="T37"/>
  <c r="S50"/>
  <c r="W37"/>
  <c r="Z37"/>
  <c r="Y50"/>
  <c r="AA50"/>
  <c r="AC37"/>
  <c r="AF37"/>
  <c r="AI37"/>
  <c r="AL37"/>
  <c r="H38"/>
  <c r="K38"/>
  <c r="N38"/>
  <c r="Q38"/>
  <c r="S48"/>
  <c r="W38"/>
  <c r="Z38"/>
  <c r="AC38"/>
  <c r="AF38"/>
  <c r="AI38"/>
  <c r="AM38"/>
  <c r="C39"/>
  <c r="H39"/>
  <c r="K39"/>
  <c r="N39"/>
  <c r="Q39"/>
  <c r="P49"/>
  <c r="T39"/>
  <c r="V49"/>
  <c r="W39"/>
  <c r="Z39"/>
  <c r="AC39"/>
  <c r="AF39"/>
  <c r="AE49"/>
  <c r="AI39"/>
  <c r="AL39"/>
  <c r="AM39"/>
  <c r="H40"/>
  <c r="K40"/>
  <c r="J49"/>
  <c r="N40"/>
  <c r="Q40"/>
  <c r="T40"/>
  <c r="W40"/>
  <c r="Z40"/>
  <c r="AC40"/>
  <c r="AF40"/>
  <c r="AI40"/>
  <c r="AL40"/>
  <c r="H41"/>
  <c r="K41"/>
  <c r="N41"/>
  <c r="Q41"/>
  <c r="T41"/>
  <c r="W41"/>
  <c r="Z41"/>
  <c r="AC41"/>
  <c r="AF41"/>
  <c r="AM41"/>
  <c r="AL41"/>
  <c r="C42"/>
  <c r="H42"/>
  <c r="K42"/>
  <c r="N42"/>
  <c r="Q42"/>
  <c r="T42"/>
  <c r="W42"/>
  <c r="Z42"/>
  <c r="AC42"/>
  <c r="AF42"/>
  <c r="AL42"/>
  <c r="AM42"/>
  <c r="C43"/>
  <c r="K43"/>
  <c r="N43"/>
  <c r="Q43"/>
  <c r="T43"/>
  <c r="W43"/>
  <c r="Z43"/>
  <c r="AC43"/>
  <c r="AF43"/>
  <c r="AI43"/>
  <c r="AL43"/>
  <c r="AM43"/>
  <c r="H44"/>
  <c r="K44"/>
  <c r="N44"/>
  <c r="Q44"/>
  <c r="T44"/>
  <c r="W44"/>
  <c r="Z44"/>
  <c r="AC44"/>
  <c r="AF44"/>
  <c r="AM44"/>
  <c r="AL44"/>
  <c r="H45"/>
  <c r="C45"/>
  <c r="N45"/>
  <c r="Q45"/>
  <c r="T45"/>
  <c r="W45"/>
  <c r="Z45"/>
  <c r="AC45"/>
  <c r="AF45"/>
  <c r="AI45"/>
  <c r="AL45"/>
  <c r="H46"/>
  <c r="K46"/>
  <c r="N46"/>
  <c r="Q46"/>
  <c r="T46"/>
  <c r="W46"/>
  <c r="Z46"/>
  <c r="AC46"/>
  <c r="AF46"/>
  <c r="AI46"/>
  <c r="AM46"/>
  <c r="C47"/>
  <c r="F48"/>
  <c r="K47"/>
  <c r="N47"/>
  <c r="Q47"/>
  <c r="T47"/>
  <c r="V48"/>
  <c r="Z47"/>
  <c r="AC47"/>
  <c r="AD48"/>
  <c r="AI47"/>
  <c r="AL47"/>
  <c r="AM47"/>
  <c r="I48"/>
  <c r="J48"/>
  <c r="P48"/>
  <c r="R48"/>
  <c r="X48"/>
  <c r="Y48"/>
  <c r="AG48"/>
  <c r="D49"/>
  <c r="I49"/>
  <c r="L49"/>
  <c r="M49"/>
  <c r="S49"/>
  <c r="U49"/>
  <c r="Y49"/>
  <c r="AA49"/>
  <c r="AB49"/>
  <c r="AG49"/>
  <c r="AJ49"/>
  <c r="D50"/>
  <c r="F50"/>
  <c r="H50"/>
  <c r="L50"/>
  <c r="O50"/>
  <c r="P50"/>
  <c r="V50"/>
  <c r="X50"/>
  <c r="AB50"/>
  <c r="AD50"/>
  <c r="AE50"/>
  <c r="AJ50"/>
  <c r="AL50" s="1"/>
  <c r="B1" i="56"/>
  <c r="B2"/>
  <c r="H6" i="55"/>
  <c r="AF6"/>
  <c r="K6"/>
  <c r="L18"/>
  <c r="M18"/>
  <c r="N6"/>
  <c r="Q6"/>
  <c r="T6"/>
  <c r="U18"/>
  <c r="V20"/>
  <c r="Z6"/>
  <c r="AC6"/>
  <c r="AG6"/>
  <c r="C7"/>
  <c r="H7"/>
  <c r="I20"/>
  <c r="K7"/>
  <c r="N7"/>
  <c r="Q7"/>
  <c r="T7"/>
  <c r="S18"/>
  <c r="W7"/>
  <c r="Z7"/>
  <c r="Y20"/>
  <c r="AG7"/>
  <c r="C8"/>
  <c r="K8"/>
  <c r="N8"/>
  <c r="Q8"/>
  <c r="T8"/>
  <c r="W8"/>
  <c r="Z8"/>
  <c r="AG8"/>
  <c r="AF8"/>
  <c r="H9"/>
  <c r="C9"/>
  <c r="N9"/>
  <c r="M19"/>
  <c r="P19"/>
  <c r="Q9"/>
  <c r="T9"/>
  <c r="U19"/>
  <c r="Z9"/>
  <c r="AC9"/>
  <c r="AF9"/>
  <c r="AG9"/>
  <c r="F19"/>
  <c r="K10"/>
  <c r="N10"/>
  <c r="Q10"/>
  <c r="T10"/>
  <c r="W10"/>
  <c r="V19"/>
  <c r="Z10"/>
  <c r="AD19"/>
  <c r="C11"/>
  <c r="K11"/>
  <c r="N11"/>
  <c r="Q11"/>
  <c r="T11"/>
  <c r="W11"/>
  <c r="Z11"/>
  <c r="AC11"/>
  <c r="AF11"/>
  <c r="H12"/>
  <c r="K12"/>
  <c r="N12"/>
  <c r="Q12"/>
  <c r="T12"/>
  <c r="W12"/>
  <c r="Z12"/>
  <c r="AF12"/>
  <c r="H13"/>
  <c r="AF13"/>
  <c r="K13"/>
  <c r="N13"/>
  <c r="Q13"/>
  <c r="T13"/>
  <c r="W13"/>
  <c r="Z13"/>
  <c r="AC13"/>
  <c r="AG13"/>
  <c r="H14"/>
  <c r="AF14"/>
  <c r="K14"/>
  <c r="N14"/>
  <c r="Q14"/>
  <c r="T14"/>
  <c r="W14"/>
  <c r="Z14"/>
  <c r="AC14"/>
  <c r="AG14"/>
  <c r="C15"/>
  <c r="H15"/>
  <c r="K15"/>
  <c r="N15"/>
  <c r="Q15"/>
  <c r="T15"/>
  <c r="W15"/>
  <c r="Z15"/>
  <c r="AG15"/>
  <c r="C16"/>
  <c r="H16"/>
  <c r="K16"/>
  <c r="N16"/>
  <c r="Q16"/>
  <c r="T16"/>
  <c r="W16"/>
  <c r="Z16"/>
  <c r="AG16"/>
  <c r="AF16"/>
  <c r="H17"/>
  <c r="C17"/>
  <c r="N17"/>
  <c r="Q17"/>
  <c r="T17"/>
  <c r="W17"/>
  <c r="Z17"/>
  <c r="AC17"/>
  <c r="AF17"/>
  <c r="AG17"/>
  <c r="F18"/>
  <c r="I18"/>
  <c r="J18"/>
  <c r="R18"/>
  <c r="V18"/>
  <c r="X18"/>
  <c r="Y18"/>
  <c r="AD18"/>
  <c r="AF18"/>
  <c r="I19"/>
  <c r="J19"/>
  <c r="O19"/>
  <c r="R19"/>
  <c r="S19"/>
  <c r="Y19"/>
  <c r="AA19"/>
  <c r="D20"/>
  <c r="J20"/>
  <c r="L20"/>
  <c r="P20"/>
  <c r="R20"/>
  <c r="S20"/>
  <c r="X20"/>
  <c r="AA20"/>
  <c r="H21"/>
  <c r="AF21"/>
  <c r="K21"/>
  <c r="L33"/>
  <c r="M35"/>
  <c r="Q21"/>
  <c r="S33"/>
  <c r="T21"/>
  <c r="W21"/>
  <c r="V35"/>
  <c r="Z21"/>
  <c r="AG21"/>
  <c r="AC21"/>
  <c r="AD35"/>
  <c r="H22"/>
  <c r="AF22"/>
  <c r="J33"/>
  <c r="N22"/>
  <c r="Q22"/>
  <c r="P35"/>
  <c r="R33"/>
  <c r="W22"/>
  <c r="X35"/>
  <c r="Z22"/>
  <c r="AG22"/>
  <c r="AC22"/>
  <c r="C23"/>
  <c r="H23"/>
  <c r="K23"/>
  <c r="N23"/>
  <c r="Q23"/>
  <c r="T23"/>
  <c r="W23"/>
  <c r="Z23"/>
  <c r="AG23"/>
  <c r="AC23"/>
  <c r="C24"/>
  <c r="H24"/>
  <c r="K24"/>
  <c r="L34"/>
  <c r="Q24"/>
  <c r="T24"/>
  <c r="W24"/>
  <c r="Z24"/>
  <c r="Z34" s="1"/>
  <c r="AG24"/>
  <c r="AF24"/>
  <c r="H25"/>
  <c r="C25"/>
  <c r="M34"/>
  <c r="Q25"/>
  <c r="T25"/>
  <c r="U34"/>
  <c r="W25"/>
  <c r="Z25"/>
  <c r="AC25"/>
  <c r="AF25"/>
  <c r="AG25"/>
  <c r="H26"/>
  <c r="K26"/>
  <c r="N26"/>
  <c r="Q26"/>
  <c r="T26"/>
  <c r="W26"/>
  <c r="Z26"/>
  <c r="AF26"/>
  <c r="AG26"/>
  <c r="C27"/>
  <c r="K27"/>
  <c r="N27"/>
  <c r="Q27"/>
  <c r="T27"/>
  <c r="S34"/>
  <c r="W27"/>
  <c r="Z27"/>
  <c r="AC27"/>
  <c r="AF27"/>
  <c r="H28"/>
  <c r="K28"/>
  <c r="N28"/>
  <c r="Q28"/>
  <c r="T28"/>
  <c r="W28"/>
  <c r="Z28"/>
  <c r="AF28"/>
  <c r="H29"/>
  <c r="AF29"/>
  <c r="K29"/>
  <c r="N29"/>
  <c r="Q29"/>
  <c r="T29"/>
  <c r="W29"/>
  <c r="Z29"/>
  <c r="AC29"/>
  <c r="AG29"/>
  <c r="H30"/>
  <c r="AF30"/>
  <c r="K30"/>
  <c r="N30"/>
  <c r="Q30"/>
  <c r="T30"/>
  <c r="W30"/>
  <c r="Z30"/>
  <c r="AC30"/>
  <c r="AG30"/>
  <c r="C31"/>
  <c r="H31"/>
  <c r="K31"/>
  <c r="N31"/>
  <c r="Q31"/>
  <c r="T31"/>
  <c r="W31"/>
  <c r="Z31"/>
  <c r="AG31"/>
  <c r="C32"/>
  <c r="H32"/>
  <c r="K32"/>
  <c r="N32"/>
  <c r="Q32"/>
  <c r="T32"/>
  <c r="W32"/>
  <c r="Z32"/>
  <c r="AG32"/>
  <c r="AF32"/>
  <c r="I33"/>
  <c r="M33"/>
  <c r="O33"/>
  <c r="P33"/>
  <c r="U33"/>
  <c r="X33"/>
  <c r="Y33"/>
  <c r="F34"/>
  <c r="I34"/>
  <c r="J34"/>
  <c r="P34"/>
  <c r="R34"/>
  <c r="V34"/>
  <c r="X34"/>
  <c r="Y34"/>
  <c r="AD34"/>
  <c r="AF34"/>
  <c r="I35"/>
  <c r="J35"/>
  <c r="O35"/>
  <c r="R35"/>
  <c r="S35"/>
  <c r="Y35"/>
  <c r="AA35"/>
  <c r="H36"/>
  <c r="J48"/>
  <c r="K36"/>
  <c r="N36"/>
  <c r="M50"/>
  <c r="Q36"/>
  <c r="R48"/>
  <c r="S48"/>
  <c r="W36"/>
  <c r="Z36"/>
  <c r="AA48"/>
  <c r="AF36"/>
  <c r="H37"/>
  <c r="AF37"/>
  <c r="I48"/>
  <c r="K37"/>
  <c r="N37"/>
  <c r="O50"/>
  <c r="Q37"/>
  <c r="T37"/>
  <c r="W37"/>
  <c r="Y48"/>
  <c r="AG37"/>
  <c r="H38"/>
  <c r="AF38"/>
  <c r="K38"/>
  <c r="N38"/>
  <c r="Q38"/>
  <c r="T38"/>
  <c r="W38"/>
  <c r="Z38"/>
  <c r="AC38"/>
  <c r="AG38"/>
  <c r="C39"/>
  <c r="H39"/>
  <c r="K39"/>
  <c r="N39"/>
  <c r="Q39"/>
  <c r="T39"/>
  <c r="S49"/>
  <c r="V49"/>
  <c r="W39"/>
  <c r="Z39"/>
  <c r="AG39"/>
  <c r="C40"/>
  <c r="H40"/>
  <c r="K40"/>
  <c r="L49"/>
  <c r="N40"/>
  <c r="Q40"/>
  <c r="T40"/>
  <c r="W40"/>
  <c r="Z40"/>
  <c r="AG40"/>
  <c r="H41"/>
  <c r="C41"/>
  <c r="N41"/>
  <c r="Q41"/>
  <c r="T41"/>
  <c r="W41"/>
  <c r="Z41"/>
  <c r="AC41"/>
  <c r="AF41"/>
  <c r="AG41"/>
  <c r="H42"/>
  <c r="C42"/>
  <c r="J49"/>
  <c r="N42"/>
  <c r="Q42"/>
  <c r="T42"/>
  <c r="W42"/>
  <c r="Z42"/>
  <c r="AF42"/>
  <c r="AG42"/>
  <c r="C43"/>
  <c r="N43"/>
  <c r="Q43"/>
  <c r="T43"/>
  <c r="W43"/>
  <c r="Z43"/>
  <c r="AC43"/>
  <c r="AF43"/>
  <c r="AG43"/>
  <c r="H44"/>
  <c r="K44"/>
  <c r="N44"/>
  <c r="Q44"/>
  <c r="T44"/>
  <c r="W44"/>
  <c r="Z44"/>
  <c r="AF44"/>
  <c r="H45"/>
  <c r="AF45"/>
  <c r="C45"/>
  <c r="N45"/>
  <c r="Q45"/>
  <c r="T45"/>
  <c r="W45"/>
  <c r="Z45"/>
  <c r="AC45"/>
  <c r="AG45"/>
  <c r="H46"/>
  <c r="AF46"/>
  <c r="K46"/>
  <c r="N46"/>
  <c r="Q46"/>
  <c r="T46"/>
  <c r="W46"/>
  <c r="Z46"/>
  <c r="AG46"/>
  <c r="C47"/>
  <c r="H47"/>
  <c r="K47"/>
  <c r="N47"/>
  <c r="Q47"/>
  <c r="T47"/>
  <c r="W47"/>
  <c r="Z47"/>
  <c r="AG47"/>
  <c r="D48"/>
  <c r="F48"/>
  <c r="L48"/>
  <c r="O48"/>
  <c r="P48"/>
  <c r="V48"/>
  <c r="X48"/>
  <c r="AD48"/>
  <c r="AF48" s="1"/>
  <c r="I49"/>
  <c r="M49"/>
  <c r="O49"/>
  <c r="P49"/>
  <c r="U49"/>
  <c r="X49"/>
  <c r="Y49"/>
  <c r="F50"/>
  <c r="I50"/>
  <c r="J50"/>
  <c r="P50"/>
  <c r="R50"/>
  <c r="V50"/>
  <c r="X50"/>
  <c r="Y50"/>
  <c r="AD50"/>
  <c r="AF50"/>
  <c r="B1" i="54"/>
  <c r="B2"/>
  <c r="H6" i="53"/>
  <c r="AF6"/>
  <c r="K6"/>
  <c r="L18"/>
  <c r="M18"/>
  <c r="Q6"/>
  <c r="T6"/>
  <c r="U18"/>
  <c r="V20"/>
  <c r="Z6"/>
  <c r="AC6"/>
  <c r="AG6"/>
  <c r="C7"/>
  <c r="H7"/>
  <c r="I20"/>
  <c r="K7"/>
  <c r="N7"/>
  <c r="Q7"/>
  <c r="T7"/>
  <c r="S18"/>
  <c r="W7"/>
  <c r="Z7"/>
  <c r="Y20"/>
  <c r="AG7"/>
  <c r="C8"/>
  <c r="AF8"/>
  <c r="K8"/>
  <c r="N8"/>
  <c r="Q8"/>
  <c r="T8"/>
  <c r="W8"/>
  <c r="Z8"/>
  <c r="AG8"/>
  <c r="H9"/>
  <c r="C9"/>
  <c r="N9"/>
  <c r="M19"/>
  <c r="Q9"/>
  <c r="P19"/>
  <c r="T9"/>
  <c r="U19"/>
  <c r="Z9"/>
  <c r="AC9"/>
  <c r="AF9"/>
  <c r="AG9"/>
  <c r="F19"/>
  <c r="K10"/>
  <c r="N10"/>
  <c r="Q10"/>
  <c r="T10"/>
  <c r="W10"/>
  <c r="V19"/>
  <c r="Z10"/>
  <c r="AD19"/>
  <c r="C11"/>
  <c r="N11"/>
  <c r="Q11"/>
  <c r="T11"/>
  <c r="W11"/>
  <c r="Z11"/>
  <c r="AC11"/>
  <c r="AF11"/>
  <c r="AG11"/>
  <c r="H12"/>
  <c r="K12"/>
  <c r="N12"/>
  <c r="Q12"/>
  <c r="T12"/>
  <c r="W12"/>
  <c r="Z12"/>
  <c r="AF12"/>
  <c r="H13"/>
  <c r="AF13"/>
  <c r="C13"/>
  <c r="N13"/>
  <c r="Q13"/>
  <c r="T13"/>
  <c r="W13"/>
  <c r="Z13"/>
  <c r="AC13"/>
  <c r="AG13"/>
  <c r="H14"/>
  <c r="AF14"/>
  <c r="K14"/>
  <c r="N14"/>
  <c r="Q14"/>
  <c r="T14"/>
  <c r="W14"/>
  <c r="Z14"/>
  <c r="AG14"/>
  <c r="C15"/>
  <c r="H15"/>
  <c r="K15"/>
  <c r="N15"/>
  <c r="Q15"/>
  <c r="T15"/>
  <c r="W15"/>
  <c r="Z15"/>
  <c r="AG15"/>
  <c r="C16"/>
  <c r="AF16"/>
  <c r="K16"/>
  <c r="N16"/>
  <c r="Q16"/>
  <c r="T16"/>
  <c r="W16"/>
  <c r="Z16"/>
  <c r="AG16"/>
  <c r="H17"/>
  <c r="C17"/>
  <c r="N17"/>
  <c r="Q17"/>
  <c r="T17"/>
  <c r="W17"/>
  <c r="Z17"/>
  <c r="AC17"/>
  <c r="AF17"/>
  <c r="AG17"/>
  <c r="F18"/>
  <c r="I18"/>
  <c r="J18"/>
  <c r="P18"/>
  <c r="R18"/>
  <c r="V18"/>
  <c r="X18"/>
  <c r="Y18"/>
  <c r="AD18"/>
  <c r="AF18" s="1"/>
  <c r="I19"/>
  <c r="J19"/>
  <c r="O19"/>
  <c r="R19"/>
  <c r="S19"/>
  <c r="Y19"/>
  <c r="AA19"/>
  <c r="D20"/>
  <c r="J20"/>
  <c r="L20"/>
  <c r="P20"/>
  <c r="R20"/>
  <c r="S20"/>
  <c r="X20"/>
  <c r="AA20"/>
  <c r="H21"/>
  <c r="AF21"/>
  <c r="C21"/>
  <c r="L33"/>
  <c r="M35"/>
  <c r="Q21"/>
  <c r="S33"/>
  <c r="W21"/>
  <c r="V35"/>
  <c r="Z21"/>
  <c r="AA33"/>
  <c r="AD35"/>
  <c r="AG21"/>
  <c r="H22"/>
  <c r="AF22"/>
  <c r="K22"/>
  <c r="J33"/>
  <c r="N22"/>
  <c r="Q22"/>
  <c r="P35"/>
  <c r="R33"/>
  <c r="W22"/>
  <c r="X35"/>
  <c r="Z22"/>
  <c r="AG22"/>
  <c r="C23"/>
  <c r="H23"/>
  <c r="K23"/>
  <c r="N23"/>
  <c r="Q23"/>
  <c r="T23"/>
  <c r="W23"/>
  <c r="Z23"/>
  <c r="AG23"/>
  <c r="C24"/>
  <c r="AF24"/>
  <c r="K24"/>
  <c r="L34"/>
  <c r="Q24"/>
  <c r="T24"/>
  <c r="W24"/>
  <c r="Z24"/>
  <c r="AG24"/>
  <c r="H25"/>
  <c r="C25"/>
  <c r="N25"/>
  <c r="M34"/>
  <c r="Q25"/>
  <c r="T25"/>
  <c r="U34"/>
  <c r="Z25"/>
  <c r="AC25"/>
  <c r="AF25"/>
  <c r="AG25"/>
  <c r="H26"/>
  <c r="K26"/>
  <c r="N26"/>
  <c r="Q26"/>
  <c r="T26"/>
  <c r="W26"/>
  <c r="Z26"/>
  <c r="AG26"/>
  <c r="AF26"/>
  <c r="C27"/>
  <c r="N27"/>
  <c r="Q27"/>
  <c r="T27"/>
  <c r="S34"/>
  <c r="W27"/>
  <c r="Z27"/>
  <c r="AC27"/>
  <c r="AF27"/>
  <c r="AG27"/>
  <c r="H28"/>
  <c r="K28"/>
  <c r="N28"/>
  <c r="Q28"/>
  <c r="T28"/>
  <c r="W28"/>
  <c r="Z28"/>
  <c r="AF28"/>
  <c r="H29"/>
  <c r="AF29"/>
  <c r="C29"/>
  <c r="K29"/>
  <c r="N29"/>
  <c r="Q29"/>
  <c r="T29"/>
  <c r="W29"/>
  <c r="Z29"/>
  <c r="AC29"/>
  <c r="AG29"/>
  <c r="H30"/>
  <c r="AF30"/>
  <c r="K30"/>
  <c r="N30"/>
  <c r="Q30"/>
  <c r="T30"/>
  <c r="W30"/>
  <c r="Z30"/>
  <c r="AG30"/>
  <c r="C31"/>
  <c r="H31"/>
  <c r="K31"/>
  <c r="N31"/>
  <c r="Q31"/>
  <c r="T31"/>
  <c r="W31"/>
  <c r="Z31"/>
  <c r="AG31"/>
  <c r="AC31"/>
  <c r="C32"/>
  <c r="AF32"/>
  <c r="K32"/>
  <c r="N32"/>
  <c r="Q32"/>
  <c r="T32"/>
  <c r="W32"/>
  <c r="Z32"/>
  <c r="AG32"/>
  <c r="I33"/>
  <c r="M33"/>
  <c r="O33"/>
  <c r="P33"/>
  <c r="U33"/>
  <c r="X33"/>
  <c r="Y33"/>
  <c r="F34"/>
  <c r="I34"/>
  <c r="J34"/>
  <c r="P34"/>
  <c r="R34"/>
  <c r="V34"/>
  <c r="X34"/>
  <c r="Y34"/>
  <c r="AD34"/>
  <c r="AF34"/>
  <c r="I35"/>
  <c r="J35"/>
  <c r="O35"/>
  <c r="R35"/>
  <c r="S35"/>
  <c r="Y35"/>
  <c r="AA35"/>
  <c r="D50"/>
  <c r="H36"/>
  <c r="J48"/>
  <c r="N36"/>
  <c r="M50"/>
  <c r="Q36"/>
  <c r="R48"/>
  <c r="S48"/>
  <c r="W36"/>
  <c r="Z36"/>
  <c r="AA48"/>
  <c r="AF36"/>
  <c r="H37"/>
  <c r="AF37"/>
  <c r="I48"/>
  <c r="K37"/>
  <c r="N37"/>
  <c r="O50"/>
  <c r="Q37"/>
  <c r="T37"/>
  <c r="W37"/>
  <c r="Y48"/>
  <c r="AC37"/>
  <c r="AG37"/>
  <c r="H38"/>
  <c r="AF38"/>
  <c r="K38"/>
  <c r="N38"/>
  <c r="Q38"/>
  <c r="T38"/>
  <c r="W38"/>
  <c r="Z38"/>
  <c r="AG38"/>
  <c r="C39"/>
  <c r="H39"/>
  <c r="K39"/>
  <c r="N39"/>
  <c r="Q39"/>
  <c r="T39"/>
  <c r="S49"/>
  <c r="W39"/>
  <c r="V49"/>
  <c r="Z39"/>
  <c r="AG39"/>
  <c r="AC39"/>
  <c r="C40"/>
  <c r="AF40"/>
  <c r="K40"/>
  <c r="L49"/>
  <c r="Q40"/>
  <c r="T40"/>
  <c r="W40"/>
  <c r="Z40"/>
  <c r="AG40"/>
  <c r="H41"/>
  <c r="C41"/>
  <c r="N41"/>
  <c r="Q41"/>
  <c r="T41"/>
  <c r="W41"/>
  <c r="Z41"/>
  <c r="AC41"/>
  <c r="AF41"/>
  <c r="AG41"/>
  <c r="H42"/>
  <c r="K42"/>
  <c r="J49"/>
  <c r="N42"/>
  <c r="Q42"/>
  <c r="T42"/>
  <c r="W42"/>
  <c r="Z42"/>
  <c r="AG42"/>
  <c r="AF42"/>
  <c r="C43"/>
  <c r="N43"/>
  <c r="Q43"/>
  <c r="T43"/>
  <c r="W43"/>
  <c r="Z43"/>
  <c r="AC43"/>
  <c r="AF43"/>
  <c r="AG43"/>
  <c r="H44"/>
  <c r="K44"/>
  <c r="N44"/>
  <c r="Q44"/>
  <c r="T44"/>
  <c r="W44"/>
  <c r="Z44"/>
  <c r="AF44"/>
  <c r="H45"/>
  <c r="AF45"/>
  <c r="C45"/>
  <c r="K45"/>
  <c r="N45"/>
  <c r="Q45"/>
  <c r="T45"/>
  <c r="W45"/>
  <c r="Z45"/>
  <c r="AC45"/>
  <c r="AG45"/>
  <c r="H46"/>
  <c r="AF46"/>
  <c r="K46"/>
  <c r="N46"/>
  <c r="Q46"/>
  <c r="T46"/>
  <c r="W46"/>
  <c r="Z46"/>
  <c r="AG46"/>
  <c r="C47"/>
  <c r="H47"/>
  <c r="K47"/>
  <c r="N47"/>
  <c r="Q47"/>
  <c r="T47"/>
  <c r="W47"/>
  <c r="Z47"/>
  <c r="AG47"/>
  <c r="D48"/>
  <c r="F48"/>
  <c r="AF48" s="1"/>
  <c r="L48"/>
  <c r="O48"/>
  <c r="P48"/>
  <c r="V48"/>
  <c r="X48"/>
  <c r="AD48"/>
  <c r="I49"/>
  <c r="M49"/>
  <c r="O49"/>
  <c r="P49"/>
  <c r="U49"/>
  <c r="X49"/>
  <c r="Y49"/>
  <c r="F50"/>
  <c r="I50"/>
  <c r="J50"/>
  <c r="P50"/>
  <c r="R50"/>
  <c r="V50"/>
  <c r="X50"/>
  <c r="Y50"/>
  <c r="AD50"/>
  <c r="AF50"/>
  <c r="B1" i="52"/>
  <c r="B2"/>
  <c r="H6" i="51"/>
  <c r="AF6"/>
  <c r="K6"/>
  <c r="L18"/>
  <c r="M18"/>
  <c r="Q6"/>
  <c r="T6"/>
  <c r="U18"/>
  <c r="V20"/>
  <c r="Z6"/>
  <c r="AG6"/>
  <c r="C7"/>
  <c r="H7"/>
  <c r="I20"/>
  <c r="K7"/>
  <c r="N7"/>
  <c r="Q7"/>
  <c r="T7"/>
  <c r="S18"/>
  <c r="W7"/>
  <c r="Z7"/>
  <c r="Y20"/>
  <c r="AG7"/>
  <c r="C8"/>
  <c r="AF8"/>
  <c r="K8"/>
  <c r="N8"/>
  <c r="Q8"/>
  <c r="T8"/>
  <c r="W8"/>
  <c r="Z8"/>
  <c r="AG8"/>
  <c r="H9"/>
  <c r="C9"/>
  <c r="N9"/>
  <c r="M19"/>
  <c r="Q9"/>
  <c r="P19"/>
  <c r="T9"/>
  <c r="U19"/>
  <c r="Z9"/>
  <c r="AC9"/>
  <c r="AF9"/>
  <c r="AG9"/>
  <c r="F19"/>
  <c r="K10"/>
  <c r="N10"/>
  <c r="Q10"/>
  <c r="T10"/>
  <c r="W10"/>
  <c r="V19"/>
  <c r="Z10"/>
  <c r="AD19"/>
  <c r="C11"/>
  <c r="N11"/>
  <c r="Q11"/>
  <c r="T11"/>
  <c r="W11"/>
  <c r="Z11"/>
  <c r="AC11"/>
  <c r="AF11"/>
  <c r="AG11"/>
  <c r="H12"/>
  <c r="K12"/>
  <c r="N12"/>
  <c r="Q12"/>
  <c r="T12"/>
  <c r="W12"/>
  <c r="Z12"/>
  <c r="AF12"/>
  <c r="H13"/>
  <c r="AF13"/>
  <c r="C13"/>
  <c r="K13"/>
  <c r="N13"/>
  <c r="Q13"/>
  <c r="T13"/>
  <c r="W13"/>
  <c r="Z13"/>
  <c r="AG13"/>
  <c r="H14"/>
  <c r="AF14"/>
  <c r="K14"/>
  <c r="N14"/>
  <c r="Q14"/>
  <c r="T14"/>
  <c r="W14"/>
  <c r="Z14"/>
  <c r="AG14"/>
  <c r="C15"/>
  <c r="H15"/>
  <c r="K15"/>
  <c r="N15"/>
  <c r="Q15"/>
  <c r="T15"/>
  <c r="W15"/>
  <c r="Z15"/>
  <c r="AG15"/>
  <c r="AC15"/>
  <c r="C16"/>
  <c r="AF16"/>
  <c r="K16"/>
  <c r="N16"/>
  <c r="Q16"/>
  <c r="T16"/>
  <c r="W16"/>
  <c r="Z16"/>
  <c r="AG16"/>
  <c r="H17"/>
  <c r="C17"/>
  <c r="N17"/>
  <c r="Q17"/>
  <c r="T17"/>
  <c r="W17"/>
  <c r="Z17"/>
  <c r="AC17"/>
  <c r="AF17"/>
  <c r="AG17"/>
  <c r="F18"/>
  <c r="I18"/>
  <c r="J18"/>
  <c r="P18"/>
  <c r="R18"/>
  <c r="V18"/>
  <c r="X18"/>
  <c r="Y18"/>
  <c r="AD18"/>
  <c r="AF18" s="1"/>
  <c r="I19"/>
  <c r="J19"/>
  <c r="O19"/>
  <c r="R19"/>
  <c r="S19"/>
  <c r="Y19"/>
  <c r="AA19"/>
  <c r="D20"/>
  <c r="J20"/>
  <c r="L20"/>
  <c r="P20"/>
  <c r="R20"/>
  <c r="S20"/>
  <c r="X20"/>
  <c r="AA20"/>
  <c r="H21"/>
  <c r="AF21"/>
  <c r="C21"/>
  <c r="L33"/>
  <c r="M35"/>
  <c r="Q21"/>
  <c r="S33"/>
  <c r="W21"/>
  <c r="V35"/>
  <c r="Z21"/>
  <c r="AA33"/>
  <c r="AD35"/>
  <c r="AG21"/>
  <c r="H22"/>
  <c r="AF22"/>
  <c r="K22"/>
  <c r="J33"/>
  <c r="N22"/>
  <c r="Q22"/>
  <c r="P35"/>
  <c r="R33"/>
  <c r="W22"/>
  <c r="X35"/>
  <c r="Z22"/>
  <c r="AG22"/>
  <c r="C23"/>
  <c r="H23"/>
  <c r="K23"/>
  <c r="N23"/>
  <c r="Q23"/>
  <c r="T23"/>
  <c r="W23"/>
  <c r="Z23"/>
  <c r="AG23"/>
  <c r="C24"/>
  <c r="AF24"/>
  <c r="K24"/>
  <c r="L34"/>
  <c r="Q24"/>
  <c r="T24"/>
  <c r="W24"/>
  <c r="Z24"/>
  <c r="AG24"/>
  <c r="H25"/>
  <c r="C25"/>
  <c r="N25"/>
  <c r="M34"/>
  <c r="Q25"/>
  <c r="T25"/>
  <c r="U34"/>
  <c r="Z25"/>
  <c r="AC25"/>
  <c r="AF25"/>
  <c r="AG25"/>
  <c r="H26"/>
  <c r="K26"/>
  <c r="N26"/>
  <c r="Q26"/>
  <c r="T26"/>
  <c r="W26"/>
  <c r="Z26"/>
  <c r="AG26"/>
  <c r="AF26"/>
  <c r="H27"/>
  <c r="C27"/>
  <c r="N27"/>
  <c r="Q27"/>
  <c r="T27"/>
  <c r="S34"/>
  <c r="W27"/>
  <c r="Z27"/>
  <c r="AC27"/>
  <c r="AF27"/>
  <c r="AG27"/>
  <c r="H28"/>
  <c r="K28"/>
  <c r="N28"/>
  <c r="Q28"/>
  <c r="T28"/>
  <c r="W28"/>
  <c r="Z28"/>
  <c r="AF28"/>
  <c r="H29"/>
  <c r="AF29"/>
  <c r="I33"/>
  <c r="K29"/>
  <c r="N29"/>
  <c r="Q29"/>
  <c r="T29"/>
  <c r="W29"/>
  <c r="Y33"/>
  <c r="AC29"/>
  <c r="AG29"/>
  <c r="H30"/>
  <c r="AF30"/>
  <c r="K30"/>
  <c r="J34"/>
  <c r="N30"/>
  <c r="Q30"/>
  <c r="R34"/>
  <c r="W30"/>
  <c r="Z30"/>
  <c r="AG30"/>
  <c r="C31"/>
  <c r="H31"/>
  <c r="K31"/>
  <c r="N31"/>
  <c r="Q31"/>
  <c r="T31"/>
  <c r="W31"/>
  <c r="Z31"/>
  <c r="AG31"/>
  <c r="C32"/>
  <c r="AF32"/>
  <c r="K32"/>
  <c r="N32"/>
  <c r="Q32"/>
  <c r="T32"/>
  <c r="W32"/>
  <c r="Z32"/>
  <c r="AG32"/>
  <c r="M33"/>
  <c r="O33"/>
  <c r="P33"/>
  <c r="U33"/>
  <c r="X33"/>
  <c r="F34"/>
  <c r="I34"/>
  <c r="P34"/>
  <c r="V34"/>
  <c r="X34"/>
  <c r="Y34"/>
  <c r="AD34"/>
  <c r="AF34"/>
  <c r="I35"/>
  <c r="J35"/>
  <c r="O35"/>
  <c r="R35"/>
  <c r="S35"/>
  <c r="Y35"/>
  <c r="AA35"/>
  <c r="D50"/>
  <c r="H36"/>
  <c r="J48"/>
  <c r="N36"/>
  <c r="M50"/>
  <c r="Q36"/>
  <c r="R48"/>
  <c r="S48"/>
  <c r="W36"/>
  <c r="Z36"/>
  <c r="AA48"/>
  <c r="AF36"/>
  <c r="H37"/>
  <c r="AF37"/>
  <c r="I48"/>
  <c r="K37"/>
  <c r="N37"/>
  <c r="N50" s="1"/>
  <c r="O50"/>
  <c r="Q37"/>
  <c r="T37"/>
  <c r="W37"/>
  <c r="Y48"/>
  <c r="AC37"/>
  <c r="AG37"/>
  <c r="H38"/>
  <c r="AF38"/>
  <c r="K38"/>
  <c r="N38"/>
  <c r="Q38"/>
  <c r="T38"/>
  <c r="W38"/>
  <c r="Z38"/>
  <c r="AG38"/>
  <c r="C39"/>
  <c r="H39"/>
  <c r="K39"/>
  <c r="N39"/>
  <c r="Q39"/>
  <c r="S49"/>
  <c r="W39"/>
  <c r="V49"/>
  <c r="Z39"/>
  <c r="AG39"/>
  <c r="C40"/>
  <c r="AF40"/>
  <c r="K40"/>
  <c r="L49"/>
  <c r="Q40"/>
  <c r="T40"/>
  <c r="W40"/>
  <c r="Z40"/>
  <c r="AG40"/>
  <c r="H41"/>
  <c r="C41"/>
  <c r="N41"/>
  <c r="Q41"/>
  <c r="T41"/>
  <c r="W41"/>
  <c r="Z41"/>
  <c r="AC41"/>
  <c r="AF41"/>
  <c r="AG41"/>
  <c r="H42"/>
  <c r="K42"/>
  <c r="J49"/>
  <c r="N42"/>
  <c r="Q42"/>
  <c r="T42"/>
  <c r="W42"/>
  <c r="Z42"/>
  <c r="AG42"/>
  <c r="AF42"/>
  <c r="C43"/>
  <c r="N43"/>
  <c r="O48"/>
  <c r="T43"/>
  <c r="W43"/>
  <c r="Z43"/>
  <c r="AC43"/>
  <c r="AF43"/>
  <c r="AG43"/>
  <c r="H44"/>
  <c r="K44"/>
  <c r="N44"/>
  <c r="P48"/>
  <c r="T44"/>
  <c r="W44"/>
  <c r="X48"/>
  <c r="Z44"/>
  <c r="AF44"/>
  <c r="H45"/>
  <c r="AF45"/>
  <c r="I49"/>
  <c r="N45"/>
  <c r="Q45"/>
  <c r="T45"/>
  <c r="W45"/>
  <c r="Y49"/>
  <c r="AC45"/>
  <c r="AG45"/>
  <c r="H46"/>
  <c r="AF46"/>
  <c r="J50"/>
  <c r="N46"/>
  <c r="Q46"/>
  <c r="R50"/>
  <c r="W46"/>
  <c r="Z46"/>
  <c r="AG46"/>
  <c r="C47"/>
  <c r="H47"/>
  <c r="K47"/>
  <c r="N47"/>
  <c r="Q47"/>
  <c r="T47"/>
  <c r="W47"/>
  <c r="Z47"/>
  <c r="AG47"/>
  <c r="AC47"/>
  <c r="D48"/>
  <c r="C48" s="1"/>
  <c r="F48"/>
  <c r="AF48" s="1"/>
  <c r="L48"/>
  <c r="V48"/>
  <c r="AD48"/>
  <c r="M49"/>
  <c r="O49"/>
  <c r="U49"/>
  <c r="F50"/>
  <c r="I50"/>
  <c r="P50"/>
  <c r="V50"/>
  <c r="X50"/>
  <c r="Y50"/>
  <c r="AD50"/>
  <c r="B1" i="50"/>
  <c r="B2"/>
  <c r="AF6" i="49"/>
  <c r="J18"/>
  <c r="Q6"/>
  <c r="T6"/>
  <c r="Z6"/>
  <c r="AG6"/>
  <c r="C7"/>
  <c r="H7"/>
  <c r="K7"/>
  <c r="N7"/>
  <c r="Q7"/>
  <c r="W7"/>
  <c r="Z7"/>
  <c r="Y20"/>
  <c r="AC7"/>
  <c r="K8"/>
  <c r="L20"/>
  <c r="Q8"/>
  <c r="T8"/>
  <c r="W8"/>
  <c r="Z8"/>
  <c r="AG8"/>
  <c r="H9"/>
  <c r="I18"/>
  <c r="N9"/>
  <c r="Q9"/>
  <c r="T9"/>
  <c r="W9"/>
  <c r="W19" s="1"/>
  <c r="Y18"/>
  <c r="AC9"/>
  <c r="AF9"/>
  <c r="AG9"/>
  <c r="H10"/>
  <c r="K10"/>
  <c r="J19"/>
  <c r="N10"/>
  <c r="Q10"/>
  <c r="T10"/>
  <c r="W10"/>
  <c r="Z10"/>
  <c r="K11"/>
  <c r="N11"/>
  <c r="Q11"/>
  <c r="W11"/>
  <c r="Z11"/>
  <c r="AA19"/>
  <c r="AF11"/>
  <c r="C12"/>
  <c r="H12"/>
  <c r="K12"/>
  <c r="Q12"/>
  <c r="T12"/>
  <c r="W12"/>
  <c r="Z12"/>
  <c r="AG12"/>
  <c r="AF12"/>
  <c r="H13"/>
  <c r="AF13"/>
  <c r="K13"/>
  <c r="N13"/>
  <c r="Q13"/>
  <c r="T13"/>
  <c r="W13"/>
  <c r="Z13"/>
  <c r="AC13"/>
  <c r="AG13"/>
  <c r="K14"/>
  <c r="N14"/>
  <c r="Q14"/>
  <c r="T14"/>
  <c r="W14"/>
  <c r="Z14"/>
  <c r="AC14"/>
  <c r="C15"/>
  <c r="K15"/>
  <c r="N15"/>
  <c r="Q15"/>
  <c r="W15"/>
  <c r="Z15"/>
  <c r="AC15"/>
  <c r="H16"/>
  <c r="K16"/>
  <c r="N16"/>
  <c r="Q16"/>
  <c r="T16"/>
  <c r="V18"/>
  <c r="Z16"/>
  <c r="AG16"/>
  <c r="AF16"/>
  <c r="H17"/>
  <c r="N17"/>
  <c r="Q17"/>
  <c r="Q18" s="1"/>
  <c r="T17"/>
  <c r="W17"/>
  <c r="Z17"/>
  <c r="AC17"/>
  <c r="AF17"/>
  <c r="AG17"/>
  <c r="F18"/>
  <c r="P18"/>
  <c r="R18"/>
  <c r="O19"/>
  <c r="Q19"/>
  <c r="R19"/>
  <c r="S19"/>
  <c r="D20"/>
  <c r="P20"/>
  <c r="R20"/>
  <c r="S20"/>
  <c r="X20"/>
  <c r="AA20"/>
  <c r="C21"/>
  <c r="AF21"/>
  <c r="K21"/>
  <c r="Q21"/>
  <c r="T21"/>
  <c r="U33"/>
  <c r="V35"/>
  <c r="Z21"/>
  <c r="Z35" s="1"/>
  <c r="AG21"/>
  <c r="AC22"/>
  <c r="N22"/>
  <c r="Q22"/>
  <c r="P35"/>
  <c r="T22"/>
  <c r="X35"/>
  <c r="Z22"/>
  <c r="AG22"/>
  <c r="C23"/>
  <c r="K23"/>
  <c r="N23"/>
  <c r="Q23"/>
  <c r="W23"/>
  <c r="Z23"/>
  <c r="AC23"/>
  <c r="H24"/>
  <c r="K24"/>
  <c r="N24"/>
  <c r="T24"/>
  <c r="V34"/>
  <c r="W24"/>
  <c r="Z24"/>
  <c r="AG24"/>
  <c r="H25"/>
  <c r="M34"/>
  <c r="Q25"/>
  <c r="T25"/>
  <c r="W25"/>
  <c r="Z25"/>
  <c r="Y34"/>
  <c r="AC25"/>
  <c r="AF25"/>
  <c r="AG25"/>
  <c r="I34"/>
  <c r="N26"/>
  <c r="Q26"/>
  <c r="T26"/>
  <c r="Z26"/>
  <c r="C27"/>
  <c r="N27"/>
  <c r="Q27"/>
  <c r="W27"/>
  <c r="Z27"/>
  <c r="Z34" s="1"/>
  <c r="AG27"/>
  <c r="AF27"/>
  <c r="C28"/>
  <c r="K28"/>
  <c r="N28"/>
  <c r="Q28"/>
  <c r="T28"/>
  <c r="W28"/>
  <c r="Z28"/>
  <c r="AG28"/>
  <c r="AF28"/>
  <c r="H29"/>
  <c r="AF29"/>
  <c r="K29"/>
  <c r="Q29"/>
  <c r="T29"/>
  <c r="W29"/>
  <c r="Z29"/>
  <c r="AC29"/>
  <c r="N30"/>
  <c r="Q30"/>
  <c r="T30"/>
  <c r="Z30"/>
  <c r="AC30"/>
  <c r="C31"/>
  <c r="K31"/>
  <c r="N31"/>
  <c r="Q31"/>
  <c r="S35"/>
  <c r="W31"/>
  <c r="Z31"/>
  <c r="AF32"/>
  <c r="H32"/>
  <c r="K32"/>
  <c r="N32"/>
  <c r="T32"/>
  <c r="W32"/>
  <c r="Z32"/>
  <c r="AG32"/>
  <c r="I33"/>
  <c r="M33"/>
  <c r="P33"/>
  <c r="Y33"/>
  <c r="J34"/>
  <c r="P34"/>
  <c r="AD34"/>
  <c r="I35"/>
  <c r="J35"/>
  <c r="O35"/>
  <c r="R35"/>
  <c r="AA35"/>
  <c r="C36"/>
  <c r="H36"/>
  <c r="J48"/>
  <c r="L48"/>
  <c r="Q36"/>
  <c r="R48"/>
  <c r="T36"/>
  <c r="W36"/>
  <c r="Z36"/>
  <c r="AF36"/>
  <c r="H37"/>
  <c r="AF37"/>
  <c r="K37"/>
  <c r="N37"/>
  <c r="Q37"/>
  <c r="T37"/>
  <c r="W37"/>
  <c r="AG37"/>
  <c r="AC38"/>
  <c r="K38"/>
  <c r="N38"/>
  <c r="Q38"/>
  <c r="Q50" s="1"/>
  <c r="T38"/>
  <c r="Z38"/>
  <c r="AD48"/>
  <c r="C39"/>
  <c r="K39"/>
  <c r="N39"/>
  <c r="Q39"/>
  <c r="V49"/>
  <c r="Z39"/>
  <c r="AD49"/>
  <c r="K40"/>
  <c r="N40"/>
  <c r="Q40"/>
  <c r="P48"/>
  <c r="T40"/>
  <c r="W40"/>
  <c r="Z40"/>
  <c r="AG40"/>
  <c r="H41"/>
  <c r="Q41"/>
  <c r="T41"/>
  <c r="W41"/>
  <c r="Z41"/>
  <c r="AC41"/>
  <c r="AF41"/>
  <c r="AG41"/>
  <c r="K42"/>
  <c r="N42"/>
  <c r="Q42"/>
  <c r="Z42"/>
  <c r="AG42"/>
  <c r="C43"/>
  <c r="H43"/>
  <c r="K43"/>
  <c r="N43"/>
  <c r="Q43"/>
  <c r="W43"/>
  <c r="Z43"/>
  <c r="AF43"/>
  <c r="AG43"/>
  <c r="C44"/>
  <c r="K44"/>
  <c r="N44"/>
  <c r="Q44"/>
  <c r="T44"/>
  <c r="W44"/>
  <c r="Z44"/>
  <c r="AG44"/>
  <c r="AF44"/>
  <c r="C45"/>
  <c r="H45"/>
  <c r="AF45"/>
  <c r="K45"/>
  <c r="N45"/>
  <c r="Q45"/>
  <c r="T45"/>
  <c r="W45"/>
  <c r="Z45"/>
  <c r="AG45"/>
  <c r="AC46"/>
  <c r="N46"/>
  <c r="Q46"/>
  <c r="T46"/>
  <c r="Z46"/>
  <c r="C47"/>
  <c r="K47"/>
  <c r="N47"/>
  <c r="Q47"/>
  <c r="W47"/>
  <c r="Z47"/>
  <c r="D48"/>
  <c r="F48"/>
  <c r="V48"/>
  <c r="X48"/>
  <c r="I49"/>
  <c r="U49"/>
  <c r="X49"/>
  <c r="Y49"/>
  <c r="F50"/>
  <c r="I50"/>
  <c r="J50"/>
  <c r="P50"/>
  <c r="R50"/>
  <c r="V50"/>
  <c r="X50"/>
  <c r="Y50"/>
  <c r="B1" i="48"/>
  <c r="B2"/>
  <c r="AC6" i="47"/>
  <c r="J18"/>
  <c r="L20"/>
  <c r="N6"/>
  <c r="Q6"/>
  <c r="T6"/>
  <c r="Z6"/>
  <c r="AD18"/>
  <c r="C7"/>
  <c r="I20"/>
  <c r="K7"/>
  <c r="N7"/>
  <c r="Q7"/>
  <c r="T7"/>
  <c r="W7"/>
  <c r="Z7"/>
  <c r="AC7"/>
  <c r="H8"/>
  <c r="K8"/>
  <c r="N8"/>
  <c r="Q8"/>
  <c r="P18"/>
  <c r="T8"/>
  <c r="W8"/>
  <c r="Z8"/>
  <c r="AG8"/>
  <c r="H9"/>
  <c r="O19"/>
  <c r="T9"/>
  <c r="W9"/>
  <c r="AC9"/>
  <c r="AF9"/>
  <c r="AG9"/>
  <c r="AF10"/>
  <c r="N10"/>
  <c r="Q10"/>
  <c r="T10"/>
  <c r="Z10"/>
  <c r="Y18"/>
  <c r="AG10"/>
  <c r="C11"/>
  <c r="K11"/>
  <c r="N11"/>
  <c r="Q11"/>
  <c r="W11"/>
  <c r="Z11"/>
  <c r="AF11"/>
  <c r="AG11"/>
  <c r="C12"/>
  <c r="K12"/>
  <c r="Q12"/>
  <c r="T12"/>
  <c r="W12"/>
  <c r="Z12"/>
  <c r="AG12"/>
  <c r="AF12"/>
  <c r="H13"/>
  <c r="AF13"/>
  <c r="K13"/>
  <c r="Q13"/>
  <c r="T13"/>
  <c r="W13"/>
  <c r="Z13"/>
  <c r="AG13"/>
  <c r="AC14"/>
  <c r="N14"/>
  <c r="Q14"/>
  <c r="T14"/>
  <c r="Z14"/>
  <c r="C15"/>
  <c r="K15"/>
  <c r="N15"/>
  <c r="Q15"/>
  <c r="W15"/>
  <c r="Z15"/>
  <c r="AF16"/>
  <c r="K16"/>
  <c r="N16"/>
  <c r="T16"/>
  <c r="W16"/>
  <c r="Z16"/>
  <c r="AG16"/>
  <c r="H17"/>
  <c r="N17"/>
  <c r="Q17"/>
  <c r="T17"/>
  <c r="W17"/>
  <c r="AC17"/>
  <c r="AF17"/>
  <c r="AG17"/>
  <c r="I18"/>
  <c r="R18"/>
  <c r="V18"/>
  <c r="X18"/>
  <c r="I19"/>
  <c r="J19"/>
  <c r="R19"/>
  <c r="S19"/>
  <c r="Y19"/>
  <c r="AA19"/>
  <c r="D20"/>
  <c r="C20" s="1"/>
  <c r="J20"/>
  <c r="R20"/>
  <c r="S20"/>
  <c r="T20"/>
  <c r="AA20"/>
  <c r="C21"/>
  <c r="AF21"/>
  <c r="K21"/>
  <c r="L35"/>
  <c r="M35"/>
  <c r="N21"/>
  <c r="Q21"/>
  <c r="T21"/>
  <c r="U33"/>
  <c r="Z21"/>
  <c r="AC21"/>
  <c r="AG21"/>
  <c r="C22"/>
  <c r="K22"/>
  <c r="N22"/>
  <c r="M33"/>
  <c r="Q22"/>
  <c r="T22"/>
  <c r="W22"/>
  <c r="Z22"/>
  <c r="AG22"/>
  <c r="H23"/>
  <c r="C23"/>
  <c r="N23"/>
  <c r="Q23"/>
  <c r="W23"/>
  <c r="X33"/>
  <c r="AG23"/>
  <c r="D34"/>
  <c r="L34"/>
  <c r="N24"/>
  <c r="O34"/>
  <c r="P34"/>
  <c r="T24"/>
  <c r="V34"/>
  <c r="W24"/>
  <c r="Z24"/>
  <c r="Z34" s="1"/>
  <c r="AG24"/>
  <c r="AF24"/>
  <c r="H25"/>
  <c r="I33"/>
  <c r="Q25"/>
  <c r="T25"/>
  <c r="W25"/>
  <c r="Z25"/>
  <c r="AF25"/>
  <c r="C26"/>
  <c r="K26"/>
  <c r="N26"/>
  <c r="Q26"/>
  <c r="T26"/>
  <c r="Z26"/>
  <c r="AG26"/>
  <c r="C27"/>
  <c r="H27"/>
  <c r="K27"/>
  <c r="N27"/>
  <c r="Q27"/>
  <c r="T27"/>
  <c r="W27"/>
  <c r="Z27"/>
  <c r="AC27"/>
  <c r="AF27"/>
  <c r="H28"/>
  <c r="K28"/>
  <c r="N28"/>
  <c r="Q28"/>
  <c r="T28"/>
  <c r="Z28"/>
  <c r="H29"/>
  <c r="K29"/>
  <c r="N29"/>
  <c r="Q29"/>
  <c r="S33"/>
  <c r="T29"/>
  <c r="W29"/>
  <c r="Z29"/>
  <c r="AG29"/>
  <c r="C30"/>
  <c r="H30"/>
  <c r="K30"/>
  <c r="N30"/>
  <c r="T30"/>
  <c r="W30"/>
  <c r="Z30"/>
  <c r="AG30"/>
  <c r="AC30"/>
  <c r="AF30"/>
  <c r="C31"/>
  <c r="H31"/>
  <c r="K31"/>
  <c r="N31"/>
  <c r="Q31"/>
  <c r="W31"/>
  <c r="Z31"/>
  <c r="AG31"/>
  <c r="AG35" s="1"/>
  <c r="AF31"/>
  <c r="H32"/>
  <c r="K32"/>
  <c r="N32"/>
  <c r="Q32"/>
  <c r="T32"/>
  <c r="W32"/>
  <c r="Z32"/>
  <c r="AG32"/>
  <c r="P33"/>
  <c r="R33"/>
  <c r="AA33"/>
  <c r="F34"/>
  <c r="I34"/>
  <c r="J34"/>
  <c r="R34"/>
  <c r="S34"/>
  <c r="AA34"/>
  <c r="AD34"/>
  <c r="I35"/>
  <c r="J35"/>
  <c r="R35"/>
  <c r="S35"/>
  <c r="U35"/>
  <c r="C36"/>
  <c r="H36"/>
  <c r="K36"/>
  <c r="N36"/>
  <c r="P48"/>
  <c r="T36"/>
  <c r="S50"/>
  <c r="Z36"/>
  <c r="AA50"/>
  <c r="D48"/>
  <c r="AF37"/>
  <c r="C37"/>
  <c r="N37"/>
  <c r="O50"/>
  <c r="T37"/>
  <c r="W37"/>
  <c r="Z37"/>
  <c r="AC37"/>
  <c r="AG37"/>
  <c r="C38"/>
  <c r="K38"/>
  <c r="N38"/>
  <c r="T38"/>
  <c r="W38"/>
  <c r="Z38"/>
  <c r="AG38"/>
  <c r="AF39"/>
  <c r="H39"/>
  <c r="I49"/>
  <c r="N39"/>
  <c r="Q39"/>
  <c r="P49"/>
  <c r="W39"/>
  <c r="AG39"/>
  <c r="H40"/>
  <c r="N40"/>
  <c r="Q40"/>
  <c r="T40"/>
  <c r="W40"/>
  <c r="Z40"/>
  <c r="AG40"/>
  <c r="AF40"/>
  <c r="H41"/>
  <c r="C41"/>
  <c r="N41"/>
  <c r="Q41"/>
  <c r="T41"/>
  <c r="S49"/>
  <c r="W41"/>
  <c r="Z41"/>
  <c r="AF41"/>
  <c r="C42"/>
  <c r="K42"/>
  <c r="N42"/>
  <c r="Q42"/>
  <c r="T42"/>
  <c r="X48"/>
  <c r="AG42"/>
  <c r="C43"/>
  <c r="H43"/>
  <c r="K43"/>
  <c r="N43"/>
  <c r="Q43"/>
  <c r="T43"/>
  <c r="W43"/>
  <c r="Z43"/>
  <c r="AC43"/>
  <c r="AF43"/>
  <c r="H44"/>
  <c r="K44"/>
  <c r="N44"/>
  <c r="Q44"/>
  <c r="T44"/>
  <c r="Z44"/>
  <c r="AF44"/>
  <c r="H45"/>
  <c r="K45"/>
  <c r="N45"/>
  <c r="Q45"/>
  <c r="T45"/>
  <c r="W45"/>
  <c r="Z45"/>
  <c r="AG45"/>
  <c r="AC45"/>
  <c r="C46"/>
  <c r="H46"/>
  <c r="K46"/>
  <c r="N46"/>
  <c r="P50"/>
  <c r="T46"/>
  <c r="W46"/>
  <c r="Z46"/>
  <c r="Z50" s="1"/>
  <c r="AC46"/>
  <c r="AG46"/>
  <c r="AF46"/>
  <c r="C47"/>
  <c r="H47"/>
  <c r="K47"/>
  <c r="N47"/>
  <c r="Q47"/>
  <c r="W47"/>
  <c r="Z47"/>
  <c r="AG47"/>
  <c r="I48"/>
  <c r="J48"/>
  <c r="L48"/>
  <c r="V48"/>
  <c r="J49"/>
  <c r="M49"/>
  <c r="O49"/>
  <c r="U49"/>
  <c r="X49"/>
  <c r="Y49"/>
  <c r="D50"/>
  <c r="L50"/>
  <c r="V50"/>
  <c r="X50"/>
  <c r="Y50"/>
  <c r="B1" i="46"/>
  <c r="B2"/>
  <c r="H6" i="45"/>
  <c r="I18"/>
  <c r="J18"/>
  <c r="N6"/>
  <c r="Q6"/>
  <c r="P18"/>
  <c r="R18"/>
  <c r="W6"/>
  <c r="Z6"/>
  <c r="Y18"/>
  <c r="AC6"/>
  <c r="AF6"/>
  <c r="AG6"/>
  <c r="H7"/>
  <c r="C7"/>
  <c r="N7"/>
  <c r="Q7"/>
  <c r="T7"/>
  <c r="S20"/>
  <c r="W7"/>
  <c r="W20" s="1"/>
  <c r="Z7"/>
  <c r="AA20"/>
  <c r="AF7"/>
  <c r="AG7"/>
  <c r="H8"/>
  <c r="C8"/>
  <c r="L20"/>
  <c r="Q8"/>
  <c r="T8"/>
  <c r="W8"/>
  <c r="Z8"/>
  <c r="AF8"/>
  <c r="AG8"/>
  <c r="C9"/>
  <c r="I19"/>
  <c r="J19"/>
  <c r="K9"/>
  <c r="N9"/>
  <c r="Q9"/>
  <c r="Q19" s="1"/>
  <c r="T9"/>
  <c r="T19" s="1"/>
  <c r="S19"/>
  <c r="W9"/>
  <c r="X19"/>
  <c r="Y19"/>
  <c r="Z9"/>
  <c r="AF9"/>
  <c r="AF10"/>
  <c r="K10"/>
  <c r="N10"/>
  <c r="Q10"/>
  <c r="T10"/>
  <c r="W10"/>
  <c r="Z10"/>
  <c r="K11"/>
  <c r="N11"/>
  <c r="Q11"/>
  <c r="T11"/>
  <c r="W11"/>
  <c r="Z11"/>
  <c r="AG11"/>
  <c r="AC11"/>
  <c r="C12"/>
  <c r="H12"/>
  <c r="K12"/>
  <c r="N12"/>
  <c r="Q12"/>
  <c r="T12"/>
  <c r="W12"/>
  <c r="Z12"/>
  <c r="AC12"/>
  <c r="H13"/>
  <c r="K13"/>
  <c r="N13"/>
  <c r="Q13"/>
  <c r="T13"/>
  <c r="W13"/>
  <c r="Z13"/>
  <c r="AC13"/>
  <c r="AG13"/>
  <c r="H14"/>
  <c r="C14"/>
  <c r="N14"/>
  <c r="Q14"/>
  <c r="T14"/>
  <c r="W14"/>
  <c r="Z14"/>
  <c r="AC14"/>
  <c r="AF14"/>
  <c r="AG14"/>
  <c r="H15"/>
  <c r="C15"/>
  <c r="N15"/>
  <c r="Q15"/>
  <c r="T15"/>
  <c r="W15"/>
  <c r="Z15"/>
  <c r="AC15"/>
  <c r="AF15"/>
  <c r="AG15"/>
  <c r="C16"/>
  <c r="K16"/>
  <c r="N16"/>
  <c r="Q16"/>
  <c r="T16"/>
  <c r="W16"/>
  <c r="Z16"/>
  <c r="AF16"/>
  <c r="AG16"/>
  <c r="C17"/>
  <c r="K17"/>
  <c r="N17"/>
  <c r="Q17"/>
  <c r="T17"/>
  <c r="W17"/>
  <c r="Z17"/>
  <c r="AC17"/>
  <c r="AF17"/>
  <c r="D18"/>
  <c r="F18"/>
  <c r="AF18" s="1"/>
  <c r="L18"/>
  <c r="M18"/>
  <c r="S18"/>
  <c r="U18"/>
  <c r="V18"/>
  <c r="AA18"/>
  <c r="AD18"/>
  <c r="D19"/>
  <c r="F19"/>
  <c r="AF19" s="1"/>
  <c r="L19"/>
  <c r="M19"/>
  <c r="O19"/>
  <c r="U19"/>
  <c r="V19"/>
  <c r="AD19"/>
  <c r="F20"/>
  <c r="AF20" s="1"/>
  <c r="M20"/>
  <c r="O20"/>
  <c r="P20"/>
  <c r="U20"/>
  <c r="V20"/>
  <c r="X20"/>
  <c r="AD20"/>
  <c r="H21"/>
  <c r="I33"/>
  <c r="C33" s="1"/>
  <c r="N21"/>
  <c r="Q21"/>
  <c r="P33"/>
  <c r="T21"/>
  <c r="W21"/>
  <c r="X33"/>
  <c r="Y33"/>
  <c r="AC21"/>
  <c r="AG21"/>
  <c r="C22"/>
  <c r="H22"/>
  <c r="K22"/>
  <c r="J35"/>
  <c r="N22"/>
  <c r="N35" s="1"/>
  <c r="Q22"/>
  <c r="R35"/>
  <c r="W22"/>
  <c r="Z22"/>
  <c r="AC22"/>
  <c r="AF22"/>
  <c r="AG22"/>
  <c r="H23"/>
  <c r="C23"/>
  <c r="N23"/>
  <c r="Q23"/>
  <c r="T23"/>
  <c r="S35"/>
  <c r="W23"/>
  <c r="Z23"/>
  <c r="AA35"/>
  <c r="AF23"/>
  <c r="AG23"/>
  <c r="C24"/>
  <c r="K24"/>
  <c r="J34"/>
  <c r="N24"/>
  <c r="O34"/>
  <c r="P34"/>
  <c r="Q24"/>
  <c r="Q34" s="1"/>
  <c r="T24"/>
  <c r="T34" s="1"/>
  <c r="W24"/>
  <c r="X34"/>
  <c r="Z24"/>
  <c r="AF24"/>
  <c r="AG24"/>
  <c r="C25"/>
  <c r="K25"/>
  <c r="N25"/>
  <c r="Q25"/>
  <c r="T25"/>
  <c r="W25"/>
  <c r="Z25"/>
  <c r="AC25"/>
  <c r="AF25"/>
  <c r="AF26"/>
  <c r="K26"/>
  <c r="N26"/>
  <c r="Q26"/>
  <c r="T26"/>
  <c r="W26"/>
  <c r="Z26"/>
  <c r="K27"/>
  <c r="N27"/>
  <c r="Q27"/>
  <c r="T27"/>
  <c r="W27"/>
  <c r="Z27"/>
  <c r="AG27"/>
  <c r="AC27"/>
  <c r="C28"/>
  <c r="H28"/>
  <c r="K28"/>
  <c r="N28"/>
  <c r="Q28"/>
  <c r="T28"/>
  <c r="W28"/>
  <c r="Z28"/>
  <c r="AC28"/>
  <c r="H29"/>
  <c r="K29"/>
  <c r="N29"/>
  <c r="Q29"/>
  <c r="T29"/>
  <c r="W29"/>
  <c r="Z29"/>
  <c r="AC29"/>
  <c r="AG29"/>
  <c r="C30"/>
  <c r="H30"/>
  <c r="K30"/>
  <c r="N30"/>
  <c r="Q30"/>
  <c r="T30"/>
  <c r="W30"/>
  <c r="Z30"/>
  <c r="AC30"/>
  <c r="AF30"/>
  <c r="AG30"/>
  <c r="H31"/>
  <c r="C31"/>
  <c r="N31"/>
  <c r="Q31"/>
  <c r="T31"/>
  <c r="W31"/>
  <c r="Z31"/>
  <c r="AC31"/>
  <c r="AF31"/>
  <c r="AG31"/>
  <c r="C32"/>
  <c r="K32"/>
  <c r="N32"/>
  <c r="Q32"/>
  <c r="T32"/>
  <c r="W32"/>
  <c r="Z32"/>
  <c r="AF32"/>
  <c r="AG32"/>
  <c r="D33"/>
  <c r="J33"/>
  <c r="L33"/>
  <c r="M33"/>
  <c r="R33"/>
  <c r="S33"/>
  <c r="U33"/>
  <c r="AA33"/>
  <c r="AC33" s="1"/>
  <c r="D34"/>
  <c r="F34"/>
  <c r="AF34" s="1"/>
  <c r="L34"/>
  <c r="M34"/>
  <c r="S34"/>
  <c r="U34"/>
  <c r="V34"/>
  <c r="AA34"/>
  <c r="AD34"/>
  <c r="D35"/>
  <c r="F35"/>
  <c r="L35"/>
  <c r="M35"/>
  <c r="O35"/>
  <c r="U35"/>
  <c r="V35"/>
  <c r="AD35"/>
  <c r="C36"/>
  <c r="H36"/>
  <c r="K36"/>
  <c r="M48"/>
  <c r="N36"/>
  <c r="O48"/>
  <c r="P48"/>
  <c r="T36"/>
  <c r="W36"/>
  <c r="V48"/>
  <c r="X48"/>
  <c r="AC36"/>
  <c r="H37"/>
  <c r="I50"/>
  <c r="N37"/>
  <c r="Q37"/>
  <c r="T37"/>
  <c r="W37"/>
  <c r="Z37"/>
  <c r="Y50"/>
  <c r="AC37"/>
  <c r="AG37"/>
  <c r="C38"/>
  <c r="H38"/>
  <c r="K38"/>
  <c r="J50"/>
  <c r="N38"/>
  <c r="Q38"/>
  <c r="R50"/>
  <c r="W38"/>
  <c r="Z38"/>
  <c r="AC38"/>
  <c r="AF38"/>
  <c r="AG38"/>
  <c r="H39"/>
  <c r="C39"/>
  <c r="N39"/>
  <c r="O49"/>
  <c r="Q39"/>
  <c r="T39"/>
  <c r="V49"/>
  <c r="W39"/>
  <c r="Z39"/>
  <c r="Y49"/>
  <c r="AC39"/>
  <c r="AF39"/>
  <c r="AG39"/>
  <c r="C40"/>
  <c r="K40"/>
  <c r="N40"/>
  <c r="Q40"/>
  <c r="T40"/>
  <c r="W40"/>
  <c r="Z40"/>
  <c r="AF40"/>
  <c r="AG40"/>
  <c r="C41"/>
  <c r="K41"/>
  <c r="N41"/>
  <c r="Q41"/>
  <c r="T41"/>
  <c r="W41"/>
  <c r="Z41"/>
  <c r="AC41"/>
  <c r="AF41"/>
  <c r="AF42"/>
  <c r="K42"/>
  <c r="N42"/>
  <c r="Q42"/>
  <c r="T42"/>
  <c r="W42"/>
  <c r="Z42"/>
  <c r="D48"/>
  <c r="K43"/>
  <c r="L48"/>
  <c r="Q43"/>
  <c r="T43"/>
  <c r="W43"/>
  <c r="Z43"/>
  <c r="AG43"/>
  <c r="AC43"/>
  <c r="C44"/>
  <c r="H44"/>
  <c r="K44"/>
  <c r="M49"/>
  <c r="Q44"/>
  <c r="T44"/>
  <c r="U49"/>
  <c r="Z44"/>
  <c r="AC44"/>
  <c r="H45"/>
  <c r="K45"/>
  <c r="N45"/>
  <c r="Q45"/>
  <c r="T45"/>
  <c r="W45"/>
  <c r="Z45"/>
  <c r="AC45"/>
  <c r="AG45"/>
  <c r="C46"/>
  <c r="H46"/>
  <c r="K46"/>
  <c r="N46"/>
  <c r="Q46"/>
  <c r="T46"/>
  <c r="W46"/>
  <c r="Z46"/>
  <c r="AC46"/>
  <c r="AF46"/>
  <c r="AG46"/>
  <c r="H47"/>
  <c r="C47"/>
  <c r="N47"/>
  <c r="Q47"/>
  <c r="T47"/>
  <c r="W47"/>
  <c r="Z47"/>
  <c r="AC47"/>
  <c r="AF47"/>
  <c r="AG47"/>
  <c r="I48"/>
  <c r="J48"/>
  <c r="R48"/>
  <c r="S48"/>
  <c r="Y48"/>
  <c r="AA48"/>
  <c r="D49"/>
  <c r="J49"/>
  <c r="L49"/>
  <c r="R49"/>
  <c r="S49"/>
  <c r="AA49"/>
  <c r="AC49" s="1"/>
  <c r="D50"/>
  <c r="F50"/>
  <c r="AF50" s="1"/>
  <c r="L50"/>
  <c r="M50"/>
  <c r="N50"/>
  <c r="S50"/>
  <c r="U50"/>
  <c r="V50"/>
  <c r="AA50"/>
  <c r="AD50"/>
  <c r="B1" i="44"/>
  <c r="B2"/>
  <c r="C6" i="43"/>
  <c r="H6"/>
  <c r="I18"/>
  <c r="J18"/>
  <c r="N6"/>
  <c r="Q6"/>
  <c r="P18"/>
  <c r="R18"/>
  <c r="W6"/>
  <c r="Z6"/>
  <c r="Y18"/>
  <c r="AC6"/>
  <c r="AF6"/>
  <c r="AG6"/>
  <c r="H7"/>
  <c r="C7"/>
  <c r="N7"/>
  <c r="Q7"/>
  <c r="T7"/>
  <c r="S20"/>
  <c r="W7"/>
  <c r="Z7"/>
  <c r="AA20"/>
  <c r="AF7"/>
  <c r="AG7"/>
  <c r="C8"/>
  <c r="K8"/>
  <c r="L20"/>
  <c r="Q8"/>
  <c r="T8"/>
  <c r="W8"/>
  <c r="Z8"/>
  <c r="AF8"/>
  <c r="AG8"/>
  <c r="C9"/>
  <c r="H9"/>
  <c r="I19"/>
  <c r="K9"/>
  <c r="N9"/>
  <c r="Q9"/>
  <c r="T9"/>
  <c r="S19"/>
  <c r="W9"/>
  <c r="X19"/>
  <c r="Y19"/>
  <c r="Z9"/>
  <c r="AC9"/>
  <c r="AF9"/>
  <c r="AF10"/>
  <c r="K10"/>
  <c r="N10"/>
  <c r="Q10"/>
  <c r="T10"/>
  <c r="W10"/>
  <c r="Z10"/>
  <c r="AF11"/>
  <c r="K11"/>
  <c r="N11"/>
  <c r="Q11"/>
  <c r="T11"/>
  <c r="W11"/>
  <c r="Z11"/>
  <c r="AG11"/>
  <c r="AC11"/>
  <c r="C12"/>
  <c r="H12"/>
  <c r="K12"/>
  <c r="N12"/>
  <c r="Q12"/>
  <c r="T12"/>
  <c r="W12"/>
  <c r="Z12"/>
  <c r="AC12"/>
  <c r="H13"/>
  <c r="K13"/>
  <c r="N13"/>
  <c r="Q13"/>
  <c r="T13"/>
  <c r="W13"/>
  <c r="Z13"/>
  <c r="AC13"/>
  <c r="AG13"/>
  <c r="C14"/>
  <c r="H14"/>
  <c r="K14"/>
  <c r="N14"/>
  <c r="Q14"/>
  <c r="T14"/>
  <c r="W14"/>
  <c r="Z14"/>
  <c r="AC14"/>
  <c r="AF14"/>
  <c r="AG14"/>
  <c r="H15"/>
  <c r="C15"/>
  <c r="N15"/>
  <c r="Q15"/>
  <c r="T15"/>
  <c r="W15"/>
  <c r="Z15"/>
  <c r="AC15"/>
  <c r="AF15"/>
  <c r="AG15"/>
  <c r="C16"/>
  <c r="K16"/>
  <c r="N16"/>
  <c r="Q16"/>
  <c r="T16"/>
  <c r="W16"/>
  <c r="Z16"/>
  <c r="AF16"/>
  <c r="AG16"/>
  <c r="C17"/>
  <c r="K17"/>
  <c r="N17"/>
  <c r="Q17"/>
  <c r="T17"/>
  <c r="W17"/>
  <c r="W20" s="1"/>
  <c r="Z17"/>
  <c r="AC17"/>
  <c r="AF17"/>
  <c r="D18"/>
  <c r="F18"/>
  <c r="AF18" s="1"/>
  <c r="L18"/>
  <c r="M18"/>
  <c r="S18"/>
  <c r="U18"/>
  <c r="V18"/>
  <c r="AA18"/>
  <c r="AD18"/>
  <c r="D19"/>
  <c r="F19"/>
  <c r="AF19" s="1"/>
  <c r="L19"/>
  <c r="M19"/>
  <c r="O19"/>
  <c r="U19"/>
  <c r="V19"/>
  <c r="AD19"/>
  <c r="F20"/>
  <c r="AF20" s="1"/>
  <c r="M20"/>
  <c r="O20"/>
  <c r="P20"/>
  <c r="U20"/>
  <c r="V20"/>
  <c r="X20"/>
  <c r="AD20"/>
  <c r="H21"/>
  <c r="I33"/>
  <c r="C33" s="1"/>
  <c r="N21"/>
  <c r="Q21"/>
  <c r="P33"/>
  <c r="T21"/>
  <c r="W21"/>
  <c r="X33"/>
  <c r="Y33"/>
  <c r="AC21"/>
  <c r="AG21"/>
  <c r="C22"/>
  <c r="H22"/>
  <c r="K22"/>
  <c r="J35"/>
  <c r="N22"/>
  <c r="N35" s="1"/>
  <c r="Q22"/>
  <c r="R35"/>
  <c r="W22"/>
  <c r="Z22"/>
  <c r="AC22"/>
  <c r="AF22"/>
  <c r="AG22"/>
  <c r="H23"/>
  <c r="C23"/>
  <c r="N23"/>
  <c r="Q23"/>
  <c r="T23"/>
  <c r="S35"/>
  <c r="W23"/>
  <c r="Z23"/>
  <c r="AA35"/>
  <c r="AF23"/>
  <c r="AG23"/>
  <c r="C24"/>
  <c r="K24"/>
  <c r="J34"/>
  <c r="N24"/>
  <c r="O34"/>
  <c r="P34"/>
  <c r="Q24"/>
  <c r="T24"/>
  <c r="W24"/>
  <c r="X34"/>
  <c r="Z24"/>
  <c r="AF24"/>
  <c r="AG24"/>
  <c r="C25"/>
  <c r="K25"/>
  <c r="N25"/>
  <c r="Q25"/>
  <c r="T25"/>
  <c r="W25"/>
  <c r="Z25"/>
  <c r="AC25"/>
  <c r="AF25"/>
  <c r="AF26"/>
  <c r="K26"/>
  <c r="N26"/>
  <c r="Q26"/>
  <c r="T26"/>
  <c r="W26"/>
  <c r="Z26"/>
  <c r="AG26"/>
  <c r="C27"/>
  <c r="K27"/>
  <c r="N27"/>
  <c r="Q27"/>
  <c r="T27"/>
  <c r="W27"/>
  <c r="Z27"/>
  <c r="AG27"/>
  <c r="AC27"/>
  <c r="C28"/>
  <c r="H28"/>
  <c r="K28"/>
  <c r="N28"/>
  <c r="Q28"/>
  <c r="T28"/>
  <c r="W28"/>
  <c r="Z28"/>
  <c r="AC28"/>
  <c r="H29"/>
  <c r="K29"/>
  <c r="N29"/>
  <c r="Q29"/>
  <c r="T29"/>
  <c r="W29"/>
  <c r="Z29"/>
  <c r="AC29"/>
  <c r="AG29"/>
  <c r="C30"/>
  <c r="H30"/>
  <c r="K30"/>
  <c r="N30"/>
  <c r="Q30"/>
  <c r="T30"/>
  <c r="W30"/>
  <c r="Z30"/>
  <c r="AC30"/>
  <c r="AF30"/>
  <c r="AG30"/>
  <c r="H31"/>
  <c r="C31"/>
  <c r="N31"/>
  <c r="Q31"/>
  <c r="T31"/>
  <c r="W31"/>
  <c r="Z31"/>
  <c r="AC31"/>
  <c r="AF31"/>
  <c r="AG31"/>
  <c r="C32"/>
  <c r="K32"/>
  <c r="N32"/>
  <c r="Q32"/>
  <c r="T32"/>
  <c r="W32"/>
  <c r="Z32"/>
  <c r="AF32"/>
  <c r="AG32"/>
  <c r="D33"/>
  <c r="J33"/>
  <c r="L33"/>
  <c r="M33"/>
  <c r="R33"/>
  <c r="S33"/>
  <c r="U33"/>
  <c r="AA33"/>
  <c r="AC33" s="1"/>
  <c r="D34"/>
  <c r="F34"/>
  <c r="AF34" s="1"/>
  <c r="L34"/>
  <c r="M34"/>
  <c r="S34"/>
  <c r="U34"/>
  <c r="V34"/>
  <c r="AA34"/>
  <c r="AD34"/>
  <c r="D35"/>
  <c r="F35"/>
  <c r="AF35" s="1"/>
  <c r="L35"/>
  <c r="M35"/>
  <c r="O35"/>
  <c r="U35"/>
  <c r="V35"/>
  <c r="AD35"/>
  <c r="C36"/>
  <c r="H36"/>
  <c r="K36"/>
  <c r="N36"/>
  <c r="O48"/>
  <c r="P48"/>
  <c r="T36"/>
  <c r="W36"/>
  <c r="V48"/>
  <c r="X48"/>
  <c r="AC36"/>
  <c r="H37"/>
  <c r="I50"/>
  <c r="N37"/>
  <c r="Q37"/>
  <c r="T37"/>
  <c r="W37"/>
  <c r="Z37"/>
  <c r="Y50"/>
  <c r="AC37"/>
  <c r="AG37"/>
  <c r="H38"/>
  <c r="C38"/>
  <c r="J50"/>
  <c r="N38"/>
  <c r="Q38"/>
  <c r="R50"/>
  <c r="W38"/>
  <c r="Z38"/>
  <c r="AC38"/>
  <c r="AF38"/>
  <c r="AG38"/>
  <c r="H39"/>
  <c r="C39"/>
  <c r="N39"/>
  <c r="O49"/>
  <c r="Q39"/>
  <c r="T39"/>
  <c r="T49" s="1"/>
  <c r="V49"/>
  <c r="W39"/>
  <c r="Z39"/>
  <c r="Y49"/>
  <c r="AC39"/>
  <c r="AF39"/>
  <c r="AG39"/>
  <c r="C40"/>
  <c r="K40"/>
  <c r="N40"/>
  <c r="Q40"/>
  <c r="T40"/>
  <c r="W40"/>
  <c r="Z40"/>
  <c r="AF40"/>
  <c r="AG40"/>
  <c r="C41"/>
  <c r="K41"/>
  <c r="N41"/>
  <c r="Q41"/>
  <c r="T41"/>
  <c r="W41"/>
  <c r="Z41"/>
  <c r="AC41"/>
  <c r="AF41"/>
  <c r="AF42"/>
  <c r="K42"/>
  <c r="N42"/>
  <c r="Q42"/>
  <c r="T42"/>
  <c r="W42"/>
  <c r="Z42"/>
  <c r="K43"/>
  <c r="N43"/>
  <c r="Q43"/>
  <c r="T43"/>
  <c r="W43"/>
  <c r="Z43"/>
  <c r="AG43"/>
  <c r="AC43"/>
  <c r="C44"/>
  <c r="H44"/>
  <c r="K44"/>
  <c r="N44"/>
  <c r="Q44"/>
  <c r="T44"/>
  <c r="W44"/>
  <c r="Z44"/>
  <c r="AC44"/>
  <c r="H45"/>
  <c r="K45"/>
  <c r="N45"/>
  <c r="Q45"/>
  <c r="T45"/>
  <c r="W45"/>
  <c r="Z45"/>
  <c r="AC45"/>
  <c r="AG45"/>
  <c r="C46"/>
  <c r="H46"/>
  <c r="K46"/>
  <c r="N46"/>
  <c r="Q46"/>
  <c r="T46"/>
  <c r="W46"/>
  <c r="Z46"/>
  <c r="AC46"/>
  <c r="AF46"/>
  <c r="AG46"/>
  <c r="H47"/>
  <c r="C47"/>
  <c r="N47"/>
  <c r="Q47"/>
  <c r="T47"/>
  <c r="W47"/>
  <c r="Z47"/>
  <c r="AC47"/>
  <c r="AF47"/>
  <c r="AG47"/>
  <c r="D48"/>
  <c r="C48" s="1"/>
  <c r="I48"/>
  <c r="J48"/>
  <c r="L48"/>
  <c r="R48"/>
  <c r="S48"/>
  <c r="Y48"/>
  <c r="AA48"/>
  <c r="D49"/>
  <c r="J49"/>
  <c r="L49"/>
  <c r="M49"/>
  <c r="R49"/>
  <c r="S49"/>
  <c r="U49"/>
  <c r="AA49"/>
  <c r="AC49" s="1"/>
  <c r="D50"/>
  <c r="F50"/>
  <c r="AF50" s="1"/>
  <c r="L50"/>
  <c r="M50"/>
  <c r="S50"/>
  <c r="U50"/>
  <c r="V50"/>
  <c r="AA50"/>
  <c r="AD50"/>
  <c r="B1" i="42"/>
  <c r="B2"/>
  <c r="C6" i="41"/>
  <c r="F20"/>
  <c r="H6"/>
  <c r="I18"/>
  <c r="J18"/>
  <c r="N6"/>
  <c r="Q6"/>
  <c r="P20"/>
  <c r="R18"/>
  <c r="U20"/>
  <c r="V20"/>
  <c r="W6"/>
  <c r="W20" s="1"/>
  <c r="Z6"/>
  <c r="Y18"/>
  <c r="AC6"/>
  <c r="AD20"/>
  <c r="AF6"/>
  <c r="AG18"/>
  <c r="AL6"/>
  <c r="AM6"/>
  <c r="C7"/>
  <c r="H7"/>
  <c r="K7"/>
  <c r="N7"/>
  <c r="Q7"/>
  <c r="T7"/>
  <c r="W7"/>
  <c r="Z7"/>
  <c r="AC7"/>
  <c r="AF7"/>
  <c r="AM7"/>
  <c r="AI7"/>
  <c r="AL7"/>
  <c r="C8"/>
  <c r="H8"/>
  <c r="K8"/>
  <c r="N8"/>
  <c r="Q8"/>
  <c r="T8"/>
  <c r="W8"/>
  <c r="Z8"/>
  <c r="AC8"/>
  <c r="AF8"/>
  <c r="AI8"/>
  <c r="AL8"/>
  <c r="AM8"/>
  <c r="H9"/>
  <c r="C9"/>
  <c r="J19"/>
  <c r="N9"/>
  <c r="Q9"/>
  <c r="T9"/>
  <c r="S19"/>
  <c r="W9"/>
  <c r="Z9"/>
  <c r="AC9"/>
  <c r="AF9"/>
  <c r="AI9"/>
  <c r="AL9"/>
  <c r="K10"/>
  <c r="N10"/>
  <c r="M19"/>
  <c r="Q10"/>
  <c r="T10"/>
  <c r="U19"/>
  <c r="Z10"/>
  <c r="AC10"/>
  <c r="AB19"/>
  <c r="AF10"/>
  <c r="AM10"/>
  <c r="AI10"/>
  <c r="AL10"/>
  <c r="C11"/>
  <c r="H11"/>
  <c r="K11"/>
  <c r="N11"/>
  <c r="Q11"/>
  <c r="T11"/>
  <c r="W11"/>
  <c r="Z11"/>
  <c r="AC11"/>
  <c r="AF11"/>
  <c r="AL11"/>
  <c r="AM11"/>
  <c r="C12"/>
  <c r="K12"/>
  <c r="N12"/>
  <c r="Q12"/>
  <c r="T12"/>
  <c r="W12"/>
  <c r="Z12"/>
  <c r="AC12"/>
  <c r="AF12"/>
  <c r="AM12"/>
  <c r="AL12"/>
  <c r="K13"/>
  <c r="N13"/>
  <c r="Q13"/>
  <c r="T13"/>
  <c r="W13"/>
  <c r="Z13"/>
  <c r="AC13"/>
  <c r="AF13"/>
  <c r="AM13"/>
  <c r="C14"/>
  <c r="H14"/>
  <c r="K14"/>
  <c r="N14"/>
  <c r="Q14"/>
  <c r="T14"/>
  <c r="W14"/>
  <c r="Z14"/>
  <c r="AC14"/>
  <c r="AF14"/>
  <c r="AI14"/>
  <c r="AL14"/>
  <c r="AM14"/>
  <c r="C15"/>
  <c r="H15"/>
  <c r="K15"/>
  <c r="N15"/>
  <c r="Q15"/>
  <c r="T15"/>
  <c r="W15"/>
  <c r="Z15"/>
  <c r="AC15"/>
  <c r="AF15"/>
  <c r="AM15"/>
  <c r="AI15"/>
  <c r="AL15"/>
  <c r="C16"/>
  <c r="H16"/>
  <c r="K16"/>
  <c r="M18"/>
  <c r="Q16"/>
  <c r="T16"/>
  <c r="W16"/>
  <c r="V18"/>
  <c r="Z16"/>
  <c r="AC16"/>
  <c r="AF16"/>
  <c r="AI16"/>
  <c r="AL16"/>
  <c r="AM16"/>
  <c r="H17"/>
  <c r="C17"/>
  <c r="N17"/>
  <c r="Q17"/>
  <c r="T17"/>
  <c r="W17"/>
  <c r="Z17"/>
  <c r="AC17"/>
  <c r="AF17"/>
  <c r="AI17"/>
  <c r="AL17"/>
  <c r="D18"/>
  <c r="L18"/>
  <c r="S18"/>
  <c r="AA18"/>
  <c r="AB18"/>
  <c r="AJ18"/>
  <c r="F19"/>
  <c r="I19"/>
  <c r="O19"/>
  <c r="P19"/>
  <c r="V19"/>
  <c r="X19"/>
  <c r="Y19"/>
  <c r="AD19"/>
  <c r="AE19"/>
  <c r="AG19"/>
  <c r="D20"/>
  <c r="C20" s="1"/>
  <c r="I20"/>
  <c r="J20"/>
  <c r="L20"/>
  <c r="R20"/>
  <c r="S20"/>
  <c r="Y20"/>
  <c r="AA20"/>
  <c r="AB20"/>
  <c r="AG20"/>
  <c r="AI20" s="1"/>
  <c r="AJ20"/>
  <c r="K21"/>
  <c r="N21"/>
  <c r="M35"/>
  <c r="O33"/>
  <c r="R35"/>
  <c r="S35"/>
  <c r="T21"/>
  <c r="W21"/>
  <c r="V33"/>
  <c r="Z21"/>
  <c r="AA35"/>
  <c r="AC21"/>
  <c r="AD33"/>
  <c r="AE33"/>
  <c r="AM21"/>
  <c r="C22"/>
  <c r="H22"/>
  <c r="K22"/>
  <c r="N22"/>
  <c r="Q22"/>
  <c r="T22"/>
  <c r="W22"/>
  <c r="Z22"/>
  <c r="AC22"/>
  <c r="AF22"/>
  <c r="AI22"/>
  <c r="AL22"/>
  <c r="AM22"/>
  <c r="C23"/>
  <c r="H23"/>
  <c r="K23"/>
  <c r="N23"/>
  <c r="Q23"/>
  <c r="T23"/>
  <c r="W23"/>
  <c r="Z23"/>
  <c r="AC23"/>
  <c r="AF23"/>
  <c r="AM23"/>
  <c r="AI23"/>
  <c r="C24"/>
  <c r="H24"/>
  <c r="K24"/>
  <c r="N24"/>
  <c r="Q24"/>
  <c r="P34"/>
  <c r="T24"/>
  <c r="W24"/>
  <c r="Z24"/>
  <c r="AC24"/>
  <c r="AF24"/>
  <c r="AE34"/>
  <c r="AI24"/>
  <c r="AL24"/>
  <c r="AM24"/>
  <c r="H25"/>
  <c r="C25"/>
  <c r="J34"/>
  <c r="N25"/>
  <c r="Q25"/>
  <c r="R34"/>
  <c r="W25"/>
  <c r="Z25"/>
  <c r="Y34"/>
  <c r="AC25"/>
  <c r="AF25"/>
  <c r="AI25"/>
  <c r="AL25"/>
  <c r="K26"/>
  <c r="N26"/>
  <c r="Q26"/>
  <c r="T26"/>
  <c r="W26"/>
  <c r="Z26"/>
  <c r="AC26"/>
  <c r="AF26"/>
  <c r="AM26"/>
  <c r="AI26"/>
  <c r="AL26"/>
  <c r="C27"/>
  <c r="H27"/>
  <c r="K27"/>
  <c r="N27"/>
  <c r="Q27"/>
  <c r="T27"/>
  <c r="W27"/>
  <c r="Z27"/>
  <c r="AC27"/>
  <c r="AF27"/>
  <c r="AL27"/>
  <c r="AM27"/>
  <c r="C28"/>
  <c r="K28"/>
  <c r="N28"/>
  <c r="Q28"/>
  <c r="T28"/>
  <c r="W28"/>
  <c r="Z28"/>
  <c r="AC28"/>
  <c r="AF28"/>
  <c r="AI28"/>
  <c r="AL28"/>
  <c r="K29"/>
  <c r="N29"/>
  <c r="Q29"/>
  <c r="T29"/>
  <c r="W29"/>
  <c r="Z29"/>
  <c r="AC29"/>
  <c r="AF29"/>
  <c r="AM29"/>
  <c r="C30"/>
  <c r="H30"/>
  <c r="K30"/>
  <c r="N30"/>
  <c r="Q30"/>
  <c r="T30"/>
  <c r="W30"/>
  <c r="Z30"/>
  <c r="AC30"/>
  <c r="AF30"/>
  <c r="AI30"/>
  <c r="AL30"/>
  <c r="AM30"/>
  <c r="C31"/>
  <c r="H31"/>
  <c r="J33"/>
  <c r="N31"/>
  <c r="Q31"/>
  <c r="T31"/>
  <c r="S33"/>
  <c r="W31"/>
  <c r="Z31"/>
  <c r="AC31"/>
  <c r="AF31"/>
  <c r="AM31"/>
  <c r="AI31"/>
  <c r="AL31"/>
  <c r="C32"/>
  <c r="H32"/>
  <c r="K32"/>
  <c r="N32"/>
  <c r="Q32"/>
  <c r="T32"/>
  <c r="W32"/>
  <c r="Z32"/>
  <c r="AC32"/>
  <c r="AF32"/>
  <c r="AI32"/>
  <c r="AL32"/>
  <c r="AM32"/>
  <c r="I33"/>
  <c r="P33"/>
  <c r="X33"/>
  <c r="Y33"/>
  <c r="AG33"/>
  <c r="D34"/>
  <c r="F34"/>
  <c r="L34"/>
  <c r="M34"/>
  <c r="S34"/>
  <c r="U34"/>
  <c r="V34"/>
  <c r="AA34"/>
  <c r="AB34"/>
  <c r="AD34"/>
  <c r="AJ34"/>
  <c r="AL34" s="1"/>
  <c r="F35"/>
  <c r="I35"/>
  <c r="O35"/>
  <c r="P35"/>
  <c r="V35"/>
  <c r="X35"/>
  <c r="Y35"/>
  <c r="AD35"/>
  <c r="AE35"/>
  <c r="AG35"/>
  <c r="C36"/>
  <c r="K36"/>
  <c r="L48"/>
  <c r="O50"/>
  <c r="P50"/>
  <c r="Q36"/>
  <c r="T36"/>
  <c r="W36"/>
  <c r="X50"/>
  <c r="Y50"/>
  <c r="Z36"/>
  <c r="AA48"/>
  <c r="AB48"/>
  <c r="AF36"/>
  <c r="AI36"/>
  <c r="AJ48"/>
  <c r="K37"/>
  <c r="N37"/>
  <c r="Q37"/>
  <c r="T37"/>
  <c r="W37"/>
  <c r="Z37"/>
  <c r="AC37"/>
  <c r="AF37"/>
  <c r="AM37"/>
  <c r="H38"/>
  <c r="C38"/>
  <c r="N38"/>
  <c r="Q38"/>
  <c r="T38"/>
  <c r="W38"/>
  <c r="Z38"/>
  <c r="AC38"/>
  <c r="AF38"/>
  <c r="AI38"/>
  <c r="AL38"/>
  <c r="AM38"/>
  <c r="C39"/>
  <c r="K39"/>
  <c r="N39"/>
  <c r="M49"/>
  <c r="Q39"/>
  <c r="T39"/>
  <c r="W39"/>
  <c r="Z39"/>
  <c r="AC39"/>
  <c r="AB49"/>
  <c r="AF39"/>
  <c r="AM39"/>
  <c r="AI39"/>
  <c r="AL39"/>
  <c r="C40"/>
  <c r="H40"/>
  <c r="K40"/>
  <c r="N40"/>
  <c r="O49"/>
  <c r="T40"/>
  <c r="W40"/>
  <c r="V49"/>
  <c r="Z40"/>
  <c r="AC40"/>
  <c r="AF40"/>
  <c r="AE49"/>
  <c r="AI40"/>
  <c r="AL40"/>
  <c r="AM40"/>
  <c r="H41"/>
  <c r="C41"/>
  <c r="N41"/>
  <c r="Q41"/>
  <c r="T41"/>
  <c r="W41"/>
  <c r="Z41"/>
  <c r="AC41"/>
  <c r="AF41"/>
  <c r="AI41"/>
  <c r="AL41"/>
  <c r="K42"/>
  <c r="N42"/>
  <c r="Q42"/>
  <c r="T42"/>
  <c r="W42"/>
  <c r="Z42"/>
  <c r="AC42"/>
  <c r="AF42"/>
  <c r="AI42"/>
  <c r="AL42"/>
  <c r="H43"/>
  <c r="K43"/>
  <c r="N43"/>
  <c r="Q43"/>
  <c r="T43"/>
  <c r="W43"/>
  <c r="Z43"/>
  <c r="AC43"/>
  <c r="AF43"/>
  <c r="AF49" s="1"/>
  <c r="AL43"/>
  <c r="AM43"/>
  <c r="C44"/>
  <c r="K44"/>
  <c r="N44"/>
  <c r="Q44"/>
  <c r="T44"/>
  <c r="W44"/>
  <c r="Z44"/>
  <c r="AC44"/>
  <c r="AF44"/>
  <c r="AI44"/>
  <c r="AL44"/>
  <c r="K45"/>
  <c r="N45"/>
  <c r="Q45"/>
  <c r="T45"/>
  <c r="W45"/>
  <c r="Z45"/>
  <c r="AC45"/>
  <c r="AF45"/>
  <c r="AM45"/>
  <c r="H46"/>
  <c r="C46"/>
  <c r="N46"/>
  <c r="Q46"/>
  <c r="P48"/>
  <c r="T46"/>
  <c r="W46"/>
  <c r="Z46"/>
  <c r="AC46"/>
  <c r="AE48"/>
  <c r="AL46"/>
  <c r="AM46"/>
  <c r="C47"/>
  <c r="K47"/>
  <c r="N47"/>
  <c r="Q47"/>
  <c r="S50"/>
  <c r="W47"/>
  <c r="Z47"/>
  <c r="AC47"/>
  <c r="AF47"/>
  <c r="AM47"/>
  <c r="AI47"/>
  <c r="AL47"/>
  <c r="F48"/>
  <c r="M48"/>
  <c r="U48"/>
  <c r="V48"/>
  <c r="AD48"/>
  <c r="AL48"/>
  <c r="I49"/>
  <c r="J49"/>
  <c r="P49"/>
  <c r="R49"/>
  <c r="S49"/>
  <c r="X49"/>
  <c r="Y49"/>
  <c r="Z49"/>
  <c r="AA49"/>
  <c r="AG49"/>
  <c r="D50"/>
  <c r="F50"/>
  <c r="L50"/>
  <c r="M50"/>
  <c r="U50"/>
  <c r="V50"/>
  <c r="AA50"/>
  <c r="AB50"/>
  <c r="AD50"/>
  <c r="AJ50"/>
  <c r="AL50"/>
  <c r="B1" i="40"/>
  <c r="B2"/>
  <c r="H6" i="39"/>
  <c r="C6"/>
  <c r="N6"/>
  <c r="P18"/>
  <c r="Q6"/>
  <c r="T6"/>
  <c r="W6"/>
  <c r="Z6"/>
  <c r="AC6"/>
  <c r="AF6"/>
  <c r="AI6"/>
  <c r="AL6"/>
  <c r="AQ6"/>
  <c r="AR6"/>
  <c r="AS6"/>
  <c r="AT6"/>
  <c r="AU6"/>
  <c r="AV6"/>
  <c r="AW6"/>
  <c r="AY6"/>
  <c r="BG6"/>
  <c r="BJ6"/>
  <c r="H7"/>
  <c r="C7"/>
  <c r="N7"/>
  <c r="Q7"/>
  <c r="Q20" s="1"/>
  <c r="T7"/>
  <c r="W7"/>
  <c r="Z7"/>
  <c r="AC7"/>
  <c r="AF7"/>
  <c r="AI7"/>
  <c r="AL7"/>
  <c r="AQ7"/>
  <c r="AR7"/>
  <c r="AS7"/>
  <c r="AT7"/>
  <c r="AU7"/>
  <c r="AV7"/>
  <c r="AW7"/>
  <c r="AY7"/>
  <c r="BG7"/>
  <c r="BJ7"/>
  <c r="BI18"/>
  <c r="H8"/>
  <c r="C8"/>
  <c r="J20"/>
  <c r="N8"/>
  <c r="Q8"/>
  <c r="T8"/>
  <c r="S20"/>
  <c r="W8"/>
  <c r="Z8"/>
  <c r="AC8"/>
  <c r="AF8"/>
  <c r="AI8"/>
  <c r="AL8"/>
  <c r="AQ8"/>
  <c r="AQ20" s="1"/>
  <c r="AR8"/>
  <c r="AT8" s="1"/>
  <c r="AS8"/>
  <c r="AU8"/>
  <c r="AV8"/>
  <c r="AW8"/>
  <c r="AY8"/>
  <c r="AY20" s="1"/>
  <c r="BG8"/>
  <c r="BJ8"/>
  <c r="H9"/>
  <c r="I19"/>
  <c r="C19" s="1"/>
  <c r="J19"/>
  <c r="N9"/>
  <c r="Q9"/>
  <c r="T9"/>
  <c r="S19"/>
  <c r="W9"/>
  <c r="Z9"/>
  <c r="AC9"/>
  <c r="AF9"/>
  <c r="AM9"/>
  <c r="AL9"/>
  <c r="AQ9"/>
  <c r="AT9"/>
  <c r="AW9"/>
  <c r="AX9"/>
  <c r="AY9"/>
  <c r="AZ9"/>
  <c r="BA9"/>
  <c r="BB9" s="1"/>
  <c r="BG9"/>
  <c r="BJ9"/>
  <c r="BI19"/>
  <c r="H10"/>
  <c r="C10"/>
  <c r="N10"/>
  <c r="Q10"/>
  <c r="T10"/>
  <c r="W10"/>
  <c r="Z10"/>
  <c r="AC10"/>
  <c r="AF10"/>
  <c r="AM10"/>
  <c r="AI10"/>
  <c r="AL10"/>
  <c r="AQ10"/>
  <c r="AT10"/>
  <c r="AW10"/>
  <c r="AX10"/>
  <c r="AY10"/>
  <c r="AZ10"/>
  <c r="BA10"/>
  <c r="BB10" s="1"/>
  <c r="BC10" s="1"/>
  <c r="BG10"/>
  <c r="BJ10"/>
  <c r="H11"/>
  <c r="C11"/>
  <c r="N11"/>
  <c r="P19"/>
  <c r="T11"/>
  <c r="W11"/>
  <c r="Z11"/>
  <c r="AC11"/>
  <c r="AF11"/>
  <c r="AM11"/>
  <c r="AI11"/>
  <c r="AL11"/>
  <c r="AQ11"/>
  <c r="AT11"/>
  <c r="AW11"/>
  <c r="AX11"/>
  <c r="AY11"/>
  <c r="AZ11" s="1"/>
  <c r="BA11"/>
  <c r="BG11"/>
  <c r="BJ11"/>
  <c r="H12"/>
  <c r="C12"/>
  <c r="N12"/>
  <c r="Q12"/>
  <c r="T12"/>
  <c r="W12"/>
  <c r="Y18"/>
  <c r="AC12"/>
  <c r="AF12"/>
  <c r="AM12"/>
  <c r="AI12"/>
  <c r="AL12"/>
  <c r="AQ12"/>
  <c r="AT12"/>
  <c r="AW12"/>
  <c r="AX12"/>
  <c r="AY12"/>
  <c r="AZ12"/>
  <c r="BA12"/>
  <c r="BG12"/>
  <c r="BJ12"/>
  <c r="H13"/>
  <c r="C13"/>
  <c r="N13"/>
  <c r="Q13"/>
  <c r="T13"/>
  <c r="W13"/>
  <c r="Z13"/>
  <c r="AC13"/>
  <c r="AF13"/>
  <c r="AM13"/>
  <c r="AI13"/>
  <c r="AL13"/>
  <c r="AQ13"/>
  <c r="AT13"/>
  <c r="AW13"/>
  <c r="AX13"/>
  <c r="AY13"/>
  <c r="AZ13" s="1"/>
  <c r="BA13"/>
  <c r="BB13" s="1"/>
  <c r="BC13" s="1"/>
  <c r="BG13"/>
  <c r="BJ13"/>
  <c r="H14"/>
  <c r="C14"/>
  <c r="N14"/>
  <c r="Q14"/>
  <c r="T14"/>
  <c r="W14"/>
  <c r="Z14"/>
  <c r="AC14"/>
  <c r="AF14"/>
  <c r="AM14"/>
  <c r="AL14"/>
  <c r="AQ14"/>
  <c r="AT14"/>
  <c r="AW14"/>
  <c r="AX14"/>
  <c r="AY14"/>
  <c r="AZ14" s="1"/>
  <c r="BA14"/>
  <c r="BB14" s="1"/>
  <c r="BC14" s="1"/>
  <c r="BG14"/>
  <c r="BJ14"/>
  <c r="H15"/>
  <c r="C15"/>
  <c r="N15"/>
  <c r="Q15"/>
  <c r="T15"/>
  <c r="W15"/>
  <c r="Z15"/>
  <c r="AC15"/>
  <c r="AF15"/>
  <c r="AM15"/>
  <c r="AL15"/>
  <c r="AQ15"/>
  <c r="BB15" s="1"/>
  <c r="BC15" s="1"/>
  <c r="AT15"/>
  <c r="AW15"/>
  <c r="AX15"/>
  <c r="AY15"/>
  <c r="AZ15"/>
  <c r="BA15"/>
  <c r="BG15"/>
  <c r="BJ15"/>
  <c r="C16"/>
  <c r="H16"/>
  <c r="K16"/>
  <c r="N16"/>
  <c r="Q16"/>
  <c r="T16"/>
  <c r="W16"/>
  <c r="Z16"/>
  <c r="Z20" s="1"/>
  <c r="AC16"/>
  <c r="AF16"/>
  <c r="AI16"/>
  <c r="AL16"/>
  <c r="AQ16"/>
  <c r="AR16"/>
  <c r="AT16" s="1"/>
  <c r="AS16"/>
  <c r="AU16"/>
  <c r="AV16"/>
  <c r="AW16"/>
  <c r="AY16"/>
  <c r="BG16"/>
  <c r="BI20"/>
  <c r="H17"/>
  <c r="I20"/>
  <c r="C20" s="1"/>
  <c r="N17"/>
  <c r="Q17"/>
  <c r="T17"/>
  <c r="W17"/>
  <c r="Z17"/>
  <c r="AC17"/>
  <c r="AF17"/>
  <c r="AI17"/>
  <c r="AL17"/>
  <c r="AQ17"/>
  <c r="AR17"/>
  <c r="AT17" s="1"/>
  <c r="AS17"/>
  <c r="AU17"/>
  <c r="AV17"/>
  <c r="AW17"/>
  <c r="AY17"/>
  <c r="BG17"/>
  <c r="BH20"/>
  <c r="D18"/>
  <c r="F18"/>
  <c r="H18"/>
  <c r="J18"/>
  <c r="L18"/>
  <c r="M18"/>
  <c r="N18"/>
  <c r="O18"/>
  <c r="R18"/>
  <c r="S18"/>
  <c r="U18"/>
  <c r="V18"/>
  <c r="X18"/>
  <c r="AB18"/>
  <c r="AD18"/>
  <c r="AE18"/>
  <c r="AF18"/>
  <c r="AG18"/>
  <c r="AJ18"/>
  <c r="AL18"/>
  <c r="AQ18"/>
  <c r="AR18"/>
  <c r="AS18"/>
  <c r="AU18"/>
  <c r="AV18"/>
  <c r="AW18"/>
  <c r="AY18"/>
  <c r="BE18"/>
  <c r="BF18"/>
  <c r="D19"/>
  <c r="F19"/>
  <c r="H19"/>
  <c r="L19"/>
  <c r="M19"/>
  <c r="N19"/>
  <c r="O19"/>
  <c r="U19"/>
  <c r="V19"/>
  <c r="X19"/>
  <c r="Y19"/>
  <c r="AB19"/>
  <c r="AD19"/>
  <c r="AE19"/>
  <c r="AF19"/>
  <c r="AG19"/>
  <c r="AI19" s="1"/>
  <c r="AJ19"/>
  <c r="AL19"/>
  <c r="AQ19"/>
  <c r="AR19"/>
  <c r="AS19"/>
  <c r="AU19"/>
  <c r="AV19"/>
  <c r="AW19"/>
  <c r="AX19"/>
  <c r="AY19"/>
  <c r="BA19"/>
  <c r="BE19"/>
  <c r="BF19"/>
  <c r="D20"/>
  <c r="F20"/>
  <c r="H20"/>
  <c r="L20"/>
  <c r="M20"/>
  <c r="N20"/>
  <c r="O20"/>
  <c r="P20"/>
  <c r="U20"/>
  <c r="V20"/>
  <c r="X20"/>
  <c r="Y20"/>
  <c r="AB20"/>
  <c r="AD20"/>
  <c r="AE20"/>
  <c r="AF20"/>
  <c r="AG20"/>
  <c r="AI20" s="1"/>
  <c r="AJ20"/>
  <c r="AL20"/>
  <c r="AR20"/>
  <c r="AS20"/>
  <c r="AU20"/>
  <c r="AV20"/>
  <c r="AW20"/>
  <c r="BE20"/>
  <c r="BF20"/>
  <c r="H21"/>
  <c r="C21"/>
  <c r="N21"/>
  <c r="Q21"/>
  <c r="T21"/>
  <c r="W21"/>
  <c r="Z21"/>
  <c r="Y33"/>
  <c r="AC21"/>
  <c r="AF21"/>
  <c r="AG33"/>
  <c r="AL21"/>
  <c r="AQ21"/>
  <c r="AR21"/>
  <c r="AT21" s="1"/>
  <c r="AS21"/>
  <c r="AS33" s="1"/>
  <c r="AU21"/>
  <c r="AV21"/>
  <c r="AW21"/>
  <c r="AY21"/>
  <c r="BG21"/>
  <c r="BJ21"/>
  <c r="H22"/>
  <c r="K22"/>
  <c r="N22"/>
  <c r="Q22"/>
  <c r="T22"/>
  <c r="W22"/>
  <c r="Z22"/>
  <c r="AC22"/>
  <c r="AF22"/>
  <c r="AL22"/>
  <c r="AQ22"/>
  <c r="AR22"/>
  <c r="AS22"/>
  <c r="AT22"/>
  <c r="AU22"/>
  <c r="AV22"/>
  <c r="AW22"/>
  <c r="AY22"/>
  <c r="BG22"/>
  <c r="BJ22"/>
  <c r="H23"/>
  <c r="K23"/>
  <c r="N23"/>
  <c r="Q23"/>
  <c r="T23"/>
  <c r="W23"/>
  <c r="Z23"/>
  <c r="AC23"/>
  <c r="AF23"/>
  <c r="AL23"/>
  <c r="AQ23"/>
  <c r="AR23"/>
  <c r="AS23"/>
  <c r="AT23"/>
  <c r="AU23"/>
  <c r="AV23"/>
  <c r="AW23"/>
  <c r="AY23"/>
  <c r="BG23"/>
  <c r="BJ23"/>
  <c r="H24"/>
  <c r="C24"/>
  <c r="N24"/>
  <c r="Q24"/>
  <c r="T24"/>
  <c r="S34"/>
  <c r="W24"/>
  <c r="Z24"/>
  <c r="AC24"/>
  <c r="AF24"/>
  <c r="AM24"/>
  <c r="BA24" s="1"/>
  <c r="AI24"/>
  <c r="AL24"/>
  <c r="AQ24"/>
  <c r="AT24"/>
  <c r="AW24"/>
  <c r="AX24"/>
  <c r="AY24"/>
  <c r="AZ24"/>
  <c r="BG24"/>
  <c r="BG34" s="1"/>
  <c r="BJ24"/>
  <c r="H25"/>
  <c r="C25"/>
  <c r="N25"/>
  <c r="Q25"/>
  <c r="T25"/>
  <c r="W25"/>
  <c r="Z25"/>
  <c r="AC25"/>
  <c r="AF25"/>
  <c r="AM25"/>
  <c r="AI25"/>
  <c r="AL25"/>
  <c r="AQ25"/>
  <c r="AT25"/>
  <c r="AW25"/>
  <c r="AX25"/>
  <c r="AY25"/>
  <c r="AZ25" s="1"/>
  <c r="BA25"/>
  <c r="BG25"/>
  <c r="BJ25"/>
  <c r="H26"/>
  <c r="C26"/>
  <c r="N26"/>
  <c r="Q26"/>
  <c r="T26"/>
  <c r="W26"/>
  <c r="Z26"/>
  <c r="AC26"/>
  <c r="AF26"/>
  <c r="AM26"/>
  <c r="AI26"/>
  <c r="AL26"/>
  <c r="AQ26"/>
  <c r="AT26"/>
  <c r="AW26"/>
  <c r="AX26"/>
  <c r="AY26"/>
  <c r="AZ26" s="1"/>
  <c r="BA26"/>
  <c r="BB26" s="1"/>
  <c r="BC26" s="1"/>
  <c r="BG26"/>
  <c r="BJ26"/>
  <c r="H27"/>
  <c r="C27"/>
  <c r="N27"/>
  <c r="Q27"/>
  <c r="T27"/>
  <c r="W27"/>
  <c r="Z27"/>
  <c r="AC27"/>
  <c r="AF27"/>
  <c r="AM27"/>
  <c r="AL27"/>
  <c r="AQ27"/>
  <c r="AT27"/>
  <c r="AW27"/>
  <c r="AX27"/>
  <c r="AY27"/>
  <c r="AZ27"/>
  <c r="BA27"/>
  <c r="BB27" s="1"/>
  <c r="BC27" s="1"/>
  <c r="BG27"/>
  <c r="BJ27"/>
  <c r="C28"/>
  <c r="H28"/>
  <c r="K28"/>
  <c r="N28"/>
  <c r="Q28"/>
  <c r="T28"/>
  <c r="W28"/>
  <c r="Z28"/>
  <c r="AC28"/>
  <c r="AF28"/>
  <c r="AM28"/>
  <c r="AL28"/>
  <c r="AQ28"/>
  <c r="AT28"/>
  <c r="AW28"/>
  <c r="AX28"/>
  <c r="AY28"/>
  <c r="AZ28" s="1"/>
  <c r="BA28"/>
  <c r="BG28"/>
  <c r="BJ28"/>
  <c r="C29"/>
  <c r="H29"/>
  <c r="K29"/>
  <c r="N29"/>
  <c r="Q29"/>
  <c r="W29"/>
  <c r="Z29"/>
  <c r="AC29"/>
  <c r="AF29"/>
  <c r="AM29"/>
  <c r="AL29"/>
  <c r="AQ29"/>
  <c r="AT29"/>
  <c r="AW29"/>
  <c r="AX29"/>
  <c r="AY29"/>
  <c r="AZ29" s="1"/>
  <c r="BA29"/>
  <c r="BG29"/>
  <c r="BJ29"/>
  <c r="C30"/>
  <c r="H30"/>
  <c r="K30"/>
  <c r="N30"/>
  <c r="Q30"/>
  <c r="T30"/>
  <c r="W30"/>
  <c r="Z30"/>
  <c r="AC30"/>
  <c r="AF30"/>
  <c r="AM30"/>
  <c r="AL30"/>
  <c r="AQ30"/>
  <c r="AT30"/>
  <c r="AW30"/>
  <c r="AX30"/>
  <c r="AY30"/>
  <c r="AZ30"/>
  <c r="BA30"/>
  <c r="BB30" s="1"/>
  <c r="BC30" s="1"/>
  <c r="BG30"/>
  <c r="BJ30"/>
  <c r="H31"/>
  <c r="C31"/>
  <c r="N31"/>
  <c r="Q31"/>
  <c r="T31"/>
  <c r="W31"/>
  <c r="Z31"/>
  <c r="AC31"/>
  <c r="AF31"/>
  <c r="AI31"/>
  <c r="AL31"/>
  <c r="AQ31"/>
  <c r="AQ33" s="1"/>
  <c r="AR31"/>
  <c r="AT31" s="1"/>
  <c r="AS31"/>
  <c r="AU31"/>
  <c r="AV31"/>
  <c r="AW31"/>
  <c r="AY31"/>
  <c r="AY33" s="1"/>
  <c r="BG31"/>
  <c r="BI33"/>
  <c r="C32"/>
  <c r="H32"/>
  <c r="K32"/>
  <c r="N32"/>
  <c r="Q32"/>
  <c r="W32"/>
  <c r="Z32"/>
  <c r="AC32"/>
  <c r="AF32"/>
  <c r="AF33" s="1"/>
  <c r="AI32"/>
  <c r="AL32"/>
  <c r="AQ32"/>
  <c r="AR32"/>
  <c r="AT32" s="1"/>
  <c r="AS32"/>
  <c r="AU32"/>
  <c r="AV32"/>
  <c r="AW32"/>
  <c r="AY32"/>
  <c r="BG32"/>
  <c r="BJ32"/>
  <c r="D33"/>
  <c r="F33"/>
  <c r="H33" s="1"/>
  <c r="I33"/>
  <c r="C33" s="1"/>
  <c r="J33"/>
  <c r="L33"/>
  <c r="M33"/>
  <c r="N33"/>
  <c r="O33"/>
  <c r="R33"/>
  <c r="S33"/>
  <c r="U33"/>
  <c r="V33"/>
  <c r="W33"/>
  <c r="AA33"/>
  <c r="AB33"/>
  <c r="AD33"/>
  <c r="AE33"/>
  <c r="AJ33"/>
  <c r="AL33"/>
  <c r="AU33"/>
  <c r="AV33"/>
  <c r="AW33"/>
  <c r="BE33"/>
  <c r="BF33"/>
  <c r="BH33"/>
  <c r="D34"/>
  <c r="F34"/>
  <c r="AL34" s="1"/>
  <c r="H34"/>
  <c r="I34"/>
  <c r="C34" s="1"/>
  <c r="J34"/>
  <c r="L34"/>
  <c r="M34"/>
  <c r="N34"/>
  <c r="O34"/>
  <c r="P34"/>
  <c r="R34"/>
  <c r="U34"/>
  <c r="V34"/>
  <c r="W34"/>
  <c r="X34"/>
  <c r="Y34"/>
  <c r="AA34"/>
  <c r="AB34"/>
  <c r="AD34"/>
  <c r="AE34"/>
  <c r="AF34"/>
  <c r="AG34"/>
  <c r="AI34" s="1"/>
  <c r="AJ34"/>
  <c r="AM34"/>
  <c r="AQ34"/>
  <c r="AR34"/>
  <c r="AS34"/>
  <c r="AU34"/>
  <c r="AV34"/>
  <c r="AW34"/>
  <c r="AX34"/>
  <c r="AY34"/>
  <c r="BE34"/>
  <c r="BF34"/>
  <c r="BH34"/>
  <c r="BI34"/>
  <c r="C35"/>
  <c r="D35"/>
  <c r="F35"/>
  <c r="H35" s="1"/>
  <c r="I35"/>
  <c r="J35"/>
  <c r="L35"/>
  <c r="M35"/>
  <c r="N35"/>
  <c r="O35"/>
  <c r="R35"/>
  <c r="S35"/>
  <c r="U35"/>
  <c r="V35"/>
  <c r="W35"/>
  <c r="AA35"/>
  <c r="AB35"/>
  <c r="AD35"/>
  <c r="AE35"/>
  <c r="AF35"/>
  <c r="AJ35"/>
  <c r="AL35"/>
  <c r="AQ35"/>
  <c r="AR35"/>
  <c r="AU35"/>
  <c r="AV35"/>
  <c r="AW35"/>
  <c r="AY35"/>
  <c r="BE35"/>
  <c r="BF35"/>
  <c r="BH35"/>
  <c r="BI35"/>
  <c r="H36"/>
  <c r="K36"/>
  <c r="N36"/>
  <c r="N50" s="1"/>
  <c r="O50"/>
  <c r="Q36"/>
  <c r="T36"/>
  <c r="W36"/>
  <c r="W50" s="1"/>
  <c r="Z36"/>
  <c r="AC36"/>
  <c r="AF36"/>
  <c r="AI36"/>
  <c r="AQ36"/>
  <c r="AR36"/>
  <c r="AS36"/>
  <c r="AT36" s="1"/>
  <c r="AU36"/>
  <c r="AV36"/>
  <c r="AW36"/>
  <c r="AY36"/>
  <c r="BG36"/>
  <c r="BJ36"/>
  <c r="H37"/>
  <c r="C37"/>
  <c r="K37"/>
  <c r="N37"/>
  <c r="Q37"/>
  <c r="W37"/>
  <c r="Z37"/>
  <c r="AC37"/>
  <c r="AF37"/>
  <c r="AE50"/>
  <c r="AI37"/>
  <c r="AL37"/>
  <c r="AM37"/>
  <c r="BA37" s="1"/>
  <c r="BB37" s="1"/>
  <c r="BC37" s="1"/>
  <c r="AQ37"/>
  <c r="AR37"/>
  <c r="AT37" s="1"/>
  <c r="AS37"/>
  <c r="AU37"/>
  <c r="AV37"/>
  <c r="AW37"/>
  <c r="AW50" s="1"/>
  <c r="AX37"/>
  <c r="AZ37" s="1"/>
  <c r="AY37"/>
  <c r="BG37"/>
  <c r="BJ37"/>
  <c r="AL38"/>
  <c r="K38"/>
  <c r="N38"/>
  <c r="Q38"/>
  <c r="T38"/>
  <c r="W38"/>
  <c r="Z38"/>
  <c r="AC38"/>
  <c r="AF38"/>
  <c r="AI38"/>
  <c r="AQ38"/>
  <c r="AR38"/>
  <c r="AT38" s="1"/>
  <c r="AS38"/>
  <c r="AU38"/>
  <c r="AV38"/>
  <c r="AW38"/>
  <c r="AY38"/>
  <c r="BG38"/>
  <c r="BJ38"/>
  <c r="C39"/>
  <c r="H39"/>
  <c r="K39"/>
  <c r="N39"/>
  <c r="Q39"/>
  <c r="V49"/>
  <c r="W39"/>
  <c r="Z39"/>
  <c r="AC39"/>
  <c r="AF39"/>
  <c r="AE49"/>
  <c r="AI39"/>
  <c r="AL39"/>
  <c r="AM39"/>
  <c r="BA39" s="1"/>
  <c r="AQ39"/>
  <c r="AT39"/>
  <c r="AW39"/>
  <c r="AW49" s="1"/>
  <c r="AX39"/>
  <c r="AZ39" s="1"/>
  <c r="AY39"/>
  <c r="BG39"/>
  <c r="BJ39"/>
  <c r="H40"/>
  <c r="C40"/>
  <c r="N40"/>
  <c r="Q40"/>
  <c r="T40"/>
  <c r="W40"/>
  <c r="Z40"/>
  <c r="AC40"/>
  <c r="AF40"/>
  <c r="AI40"/>
  <c r="AL40"/>
  <c r="AM40"/>
  <c r="BA40" s="1"/>
  <c r="AQ40"/>
  <c r="AT40"/>
  <c r="AW40"/>
  <c r="AX40"/>
  <c r="AZ40" s="1"/>
  <c r="AY40"/>
  <c r="BG40"/>
  <c r="BJ40"/>
  <c r="H41"/>
  <c r="C41"/>
  <c r="N41"/>
  <c r="Q41"/>
  <c r="T41"/>
  <c r="W41"/>
  <c r="Z41"/>
  <c r="AC41"/>
  <c r="AF41"/>
  <c r="AI41"/>
  <c r="AQ41"/>
  <c r="AT41"/>
  <c r="AW41"/>
  <c r="AX41"/>
  <c r="AY41"/>
  <c r="AZ41"/>
  <c r="BG41"/>
  <c r="BJ41"/>
  <c r="C42"/>
  <c r="H42"/>
  <c r="K42"/>
  <c r="N42"/>
  <c r="Q42"/>
  <c r="T42"/>
  <c r="W42"/>
  <c r="Z42"/>
  <c r="AC42"/>
  <c r="AF42"/>
  <c r="AI42"/>
  <c r="AL42"/>
  <c r="AM42"/>
  <c r="BA42" s="1"/>
  <c r="BB42" s="1"/>
  <c r="BC42" s="1"/>
  <c r="AQ42"/>
  <c r="AT42"/>
  <c r="AW42"/>
  <c r="AX42"/>
  <c r="AZ42" s="1"/>
  <c r="AY42"/>
  <c r="BG42"/>
  <c r="BJ42"/>
  <c r="H43"/>
  <c r="C43"/>
  <c r="N43"/>
  <c r="Q43"/>
  <c r="T43"/>
  <c r="W43"/>
  <c r="Z43"/>
  <c r="AC43"/>
  <c r="AF43"/>
  <c r="AI43"/>
  <c r="AM43"/>
  <c r="BA43" s="1"/>
  <c r="AQ43"/>
  <c r="AT43"/>
  <c r="AW43"/>
  <c r="AX43"/>
  <c r="AZ43" s="1"/>
  <c r="AY43"/>
  <c r="BG43"/>
  <c r="BJ43"/>
  <c r="H44"/>
  <c r="C44"/>
  <c r="N44"/>
  <c r="Q44"/>
  <c r="T44"/>
  <c r="W44"/>
  <c r="Z44"/>
  <c r="AC44"/>
  <c r="AF44"/>
  <c r="AI44"/>
  <c r="AL44"/>
  <c r="AM44"/>
  <c r="BA44" s="1"/>
  <c r="AQ44"/>
  <c r="AT44"/>
  <c r="AW44"/>
  <c r="AX44"/>
  <c r="AZ44" s="1"/>
  <c r="AY44"/>
  <c r="BG44"/>
  <c r="BJ44"/>
  <c r="H45"/>
  <c r="C45"/>
  <c r="N45"/>
  <c r="Q45"/>
  <c r="T45"/>
  <c r="W45"/>
  <c r="Z45"/>
  <c r="AC45"/>
  <c r="AF45"/>
  <c r="AI45"/>
  <c r="AM45"/>
  <c r="BA45" s="1"/>
  <c r="BB45" s="1"/>
  <c r="BC45" s="1"/>
  <c r="AQ45"/>
  <c r="AT45"/>
  <c r="AW45"/>
  <c r="AX45"/>
  <c r="AZ45" s="1"/>
  <c r="AY45"/>
  <c r="BG45"/>
  <c r="BJ45"/>
  <c r="H46"/>
  <c r="C46"/>
  <c r="N46"/>
  <c r="Q46"/>
  <c r="T46"/>
  <c r="W46"/>
  <c r="Z46"/>
  <c r="AC46"/>
  <c r="AF46"/>
  <c r="AI46"/>
  <c r="AL46"/>
  <c r="AM46"/>
  <c r="BA46" s="1"/>
  <c r="AQ46"/>
  <c r="AR46"/>
  <c r="AT46" s="1"/>
  <c r="AS46"/>
  <c r="AU46"/>
  <c r="AV46"/>
  <c r="AW46"/>
  <c r="AX46"/>
  <c r="AZ46" s="1"/>
  <c r="AY46"/>
  <c r="BG46"/>
  <c r="BJ46"/>
  <c r="F48"/>
  <c r="K47"/>
  <c r="N47"/>
  <c r="N48" s="1"/>
  <c r="O48"/>
  <c r="T47"/>
  <c r="W47"/>
  <c r="X48"/>
  <c r="AC47"/>
  <c r="AF47"/>
  <c r="AG48"/>
  <c r="AQ47"/>
  <c r="AR47"/>
  <c r="AR48" s="1"/>
  <c r="AS47"/>
  <c r="AS48" s="1"/>
  <c r="AU47"/>
  <c r="AV47"/>
  <c r="AW47"/>
  <c r="AY47"/>
  <c r="BG47"/>
  <c r="BJ47"/>
  <c r="D48"/>
  <c r="J48"/>
  <c r="L48"/>
  <c r="M48"/>
  <c r="R48"/>
  <c r="S48"/>
  <c r="U48"/>
  <c r="V48"/>
  <c r="AA48"/>
  <c r="AB48"/>
  <c r="AD48"/>
  <c r="AE48"/>
  <c r="AJ48"/>
  <c r="AQ48"/>
  <c r="AU48"/>
  <c r="AV48"/>
  <c r="AW48"/>
  <c r="AY48"/>
  <c r="BE48"/>
  <c r="BF48"/>
  <c r="BH48"/>
  <c r="BI48"/>
  <c r="D49"/>
  <c r="F49"/>
  <c r="H49" s="1"/>
  <c r="I49"/>
  <c r="C49" s="1"/>
  <c r="J49"/>
  <c r="L49"/>
  <c r="M49"/>
  <c r="N49"/>
  <c r="O49"/>
  <c r="P49"/>
  <c r="R49"/>
  <c r="S49"/>
  <c r="U49"/>
  <c r="X49"/>
  <c r="Y49"/>
  <c r="AA49"/>
  <c r="AB49"/>
  <c r="AG49"/>
  <c r="AI49" s="1"/>
  <c r="AJ49"/>
  <c r="AQ49"/>
  <c r="AR49"/>
  <c r="AS49"/>
  <c r="AU49"/>
  <c r="AV49"/>
  <c r="AY49"/>
  <c r="BE49"/>
  <c r="BH49"/>
  <c r="BI49"/>
  <c r="D50"/>
  <c r="I50"/>
  <c r="C50" s="1"/>
  <c r="J50"/>
  <c r="L50"/>
  <c r="M50"/>
  <c r="P50"/>
  <c r="R50"/>
  <c r="S50"/>
  <c r="U50"/>
  <c r="X50"/>
  <c r="Y50"/>
  <c r="AA50"/>
  <c r="AB50"/>
  <c r="AC50"/>
  <c r="AG50"/>
  <c r="AI50" s="1"/>
  <c r="AJ50"/>
  <c r="AQ50"/>
  <c r="AR50"/>
  <c r="AS50"/>
  <c r="AU50"/>
  <c r="AV50"/>
  <c r="AY50"/>
  <c r="BE50"/>
  <c r="BH50"/>
  <c r="BI50"/>
  <c r="B1" i="38"/>
  <c r="B2"/>
  <c r="C7" i="37"/>
  <c r="E21"/>
  <c r="E37" s="1"/>
  <c r="I7"/>
  <c r="H19"/>
  <c r="H35" s="1"/>
  <c r="J23"/>
  <c r="L23"/>
  <c r="N7"/>
  <c r="O21"/>
  <c r="O37" s="1"/>
  <c r="S7"/>
  <c r="R19"/>
  <c r="R35" s="1"/>
  <c r="C8"/>
  <c r="E24"/>
  <c r="I8"/>
  <c r="N8"/>
  <c r="O24"/>
  <c r="S8"/>
  <c r="C9"/>
  <c r="I9"/>
  <c r="N9"/>
  <c r="N25" s="1"/>
  <c r="S9"/>
  <c r="C10"/>
  <c r="G26"/>
  <c r="I10"/>
  <c r="L20"/>
  <c r="L36" s="1"/>
  <c r="M20"/>
  <c r="M36" s="1"/>
  <c r="Q26"/>
  <c r="S10"/>
  <c r="C11"/>
  <c r="I11"/>
  <c r="J27"/>
  <c r="L27"/>
  <c r="N11"/>
  <c r="N27" s="1"/>
  <c r="S11"/>
  <c r="C12"/>
  <c r="E28"/>
  <c r="I12"/>
  <c r="I28" s="1"/>
  <c r="N12"/>
  <c r="O28"/>
  <c r="S12"/>
  <c r="S28" s="1"/>
  <c r="C13"/>
  <c r="I13"/>
  <c r="J29"/>
  <c r="L29"/>
  <c r="N13"/>
  <c r="N29" s="1"/>
  <c r="S13"/>
  <c r="C14"/>
  <c r="E30"/>
  <c r="G30"/>
  <c r="I14"/>
  <c r="I30" s="1"/>
  <c r="N14"/>
  <c r="N30" s="1"/>
  <c r="O30"/>
  <c r="Q30"/>
  <c r="S14"/>
  <c r="S30" s="1"/>
  <c r="C15"/>
  <c r="E19"/>
  <c r="E35" s="1"/>
  <c r="I15"/>
  <c r="I31" s="1"/>
  <c r="J31"/>
  <c r="L31"/>
  <c r="N15"/>
  <c r="N31" s="1"/>
  <c r="O19"/>
  <c r="O35" s="1"/>
  <c r="S15"/>
  <c r="S31" s="1"/>
  <c r="C16"/>
  <c r="E32"/>
  <c r="I16"/>
  <c r="N16"/>
  <c r="N32" s="1"/>
  <c r="O32"/>
  <c r="S16"/>
  <c r="C17"/>
  <c r="C21" s="1"/>
  <c r="I17"/>
  <c r="M21"/>
  <c r="M37" s="1"/>
  <c r="N17"/>
  <c r="S17"/>
  <c r="C18"/>
  <c r="G19"/>
  <c r="G35" s="1"/>
  <c r="I18"/>
  <c r="I34" s="1"/>
  <c r="N18"/>
  <c r="N34" s="1"/>
  <c r="Q19"/>
  <c r="Q35" s="1"/>
  <c r="S18"/>
  <c r="S34" s="1"/>
  <c r="J19"/>
  <c r="J35" s="1"/>
  <c r="L19"/>
  <c r="M19"/>
  <c r="C20"/>
  <c r="E20"/>
  <c r="G20"/>
  <c r="H20"/>
  <c r="J20"/>
  <c r="O20"/>
  <c r="Q20"/>
  <c r="R20"/>
  <c r="H21"/>
  <c r="H37" s="1"/>
  <c r="J21"/>
  <c r="L21"/>
  <c r="R21"/>
  <c r="R37" s="1"/>
  <c r="E23"/>
  <c r="G23"/>
  <c r="H23"/>
  <c r="M23"/>
  <c r="O23"/>
  <c r="Q23"/>
  <c r="R23"/>
  <c r="G24"/>
  <c r="H24"/>
  <c r="I24"/>
  <c r="J24"/>
  <c r="L24"/>
  <c r="M24"/>
  <c r="N24"/>
  <c r="Q24"/>
  <c r="R24"/>
  <c r="S24"/>
  <c r="E25"/>
  <c r="G25"/>
  <c r="H25"/>
  <c r="I25"/>
  <c r="J25"/>
  <c r="L25"/>
  <c r="M25"/>
  <c r="O25"/>
  <c r="Q25"/>
  <c r="R25"/>
  <c r="S25"/>
  <c r="E26"/>
  <c r="H26"/>
  <c r="I26"/>
  <c r="J26"/>
  <c r="L26"/>
  <c r="M26"/>
  <c r="O26"/>
  <c r="R26"/>
  <c r="S26"/>
  <c r="E27"/>
  <c r="G27"/>
  <c r="H27"/>
  <c r="M27"/>
  <c r="O27"/>
  <c r="Q27"/>
  <c r="R27"/>
  <c r="H28"/>
  <c r="J28"/>
  <c r="L28"/>
  <c r="M28"/>
  <c r="N28"/>
  <c r="R28"/>
  <c r="E29"/>
  <c r="G29"/>
  <c r="H29"/>
  <c r="I29"/>
  <c r="M29"/>
  <c r="O29"/>
  <c r="Q29"/>
  <c r="R29"/>
  <c r="S29"/>
  <c r="H30"/>
  <c r="J30"/>
  <c r="L30"/>
  <c r="M30"/>
  <c r="R30"/>
  <c r="E31"/>
  <c r="G31"/>
  <c r="H31"/>
  <c r="M31"/>
  <c r="O31"/>
  <c r="Q31"/>
  <c r="R31"/>
  <c r="G32"/>
  <c r="H32"/>
  <c r="I32"/>
  <c r="J32"/>
  <c r="L32"/>
  <c r="M32"/>
  <c r="Q32"/>
  <c r="R32"/>
  <c r="S32"/>
  <c r="E33"/>
  <c r="G33"/>
  <c r="H33"/>
  <c r="I33"/>
  <c r="J33"/>
  <c r="L33"/>
  <c r="M33"/>
  <c r="N33"/>
  <c r="O33"/>
  <c r="Q33"/>
  <c r="R33"/>
  <c r="S33"/>
  <c r="E34"/>
  <c r="H34"/>
  <c r="J34"/>
  <c r="L34"/>
  <c r="M34"/>
  <c r="O34"/>
  <c r="R34"/>
  <c r="C35"/>
  <c r="L35"/>
  <c r="M35"/>
  <c r="C36"/>
  <c r="E36"/>
  <c r="G36"/>
  <c r="H36"/>
  <c r="J36"/>
  <c r="O36"/>
  <c r="Q36"/>
  <c r="R36"/>
  <c r="C37"/>
  <c r="J37"/>
  <c r="L37"/>
  <c r="B1" i="36"/>
  <c r="B2"/>
  <c r="C7" i="35"/>
  <c r="G21"/>
  <c r="G37" s="1"/>
  <c r="I7"/>
  <c r="J19"/>
  <c r="J35" s="1"/>
  <c r="L23"/>
  <c r="M23"/>
  <c r="Q21"/>
  <c r="Q37" s="1"/>
  <c r="S7"/>
  <c r="C8"/>
  <c r="I8"/>
  <c r="I24" s="1"/>
  <c r="N8"/>
  <c r="N24" s="1"/>
  <c r="S8"/>
  <c r="S24" s="1"/>
  <c r="C9"/>
  <c r="I9"/>
  <c r="I25" s="1"/>
  <c r="N9"/>
  <c r="S9"/>
  <c r="S25" s="1"/>
  <c r="C10"/>
  <c r="C20" s="1"/>
  <c r="H26"/>
  <c r="I10"/>
  <c r="N10"/>
  <c r="R26"/>
  <c r="S10"/>
  <c r="C11"/>
  <c r="I11"/>
  <c r="L27"/>
  <c r="N11"/>
  <c r="N27" s="1"/>
  <c r="S11"/>
  <c r="C12"/>
  <c r="I12"/>
  <c r="I28" s="1"/>
  <c r="H28"/>
  <c r="N12"/>
  <c r="N28" s="1"/>
  <c r="S12"/>
  <c r="S28" s="1"/>
  <c r="R28"/>
  <c r="C13"/>
  <c r="I13"/>
  <c r="L29"/>
  <c r="N13"/>
  <c r="N29" s="1"/>
  <c r="S13"/>
  <c r="C14"/>
  <c r="I14"/>
  <c r="I30" s="1"/>
  <c r="H30"/>
  <c r="N14"/>
  <c r="S14"/>
  <c r="S30" s="1"/>
  <c r="R30"/>
  <c r="C15"/>
  <c r="I15"/>
  <c r="I31" s="1"/>
  <c r="L31"/>
  <c r="M31"/>
  <c r="S15"/>
  <c r="S31" s="1"/>
  <c r="C16"/>
  <c r="I16"/>
  <c r="I32" s="1"/>
  <c r="N16"/>
  <c r="N32" s="1"/>
  <c r="S16"/>
  <c r="S32" s="1"/>
  <c r="C17"/>
  <c r="E21"/>
  <c r="E37" s="1"/>
  <c r="G19"/>
  <c r="G35" s="1"/>
  <c r="H19"/>
  <c r="H35" s="1"/>
  <c r="N17"/>
  <c r="O21"/>
  <c r="O37" s="1"/>
  <c r="Q19"/>
  <c r="Q35" s="1"/>
  <c r="R19"/>
  <c r="R35" s="1"/>
  <c r="C18"/>
  <c r="H34"/>
  <c r="I18"/>
  <c r="N18"/>
  <c r="N34" s="1"/>
  <c r="R34"/>
  <c r="S18"/>
  <c r="C19"/>
  <c r="L19"/>
  <c r="L35" s="1"/>
  <c r="M19"/>
  <c r="E20"/>
  <c r="E36" s="1"/>
  <c r="G20"/>
  <c r="H20"/>
  <c r="J20"/>
  <c r="L20"/>
  <c r="O20"/>
  <c r="O36" s="1"/>
  <c r="Q20"/>
  <c r="R20"/>
  <c r="C21"/>
  <c r="J21"/>
  <c r="L21"/>
  <c r="M21"/>
  <c r="E23"/>
  <c r="G23"/>
  <c r="H23"/>
  <c r="J23"/>
  <c r="O23"/>
  <c r="Q23"/>
  <c r="R23"/>
  <c r="E24"/>
  <c r="H24"/>
  <c r="J24"/>
  <c r="L24"/>
  <c r="M24"/>
  <c r="O24"/>
  <c r="R24"/>
  <c r="E25"/>
  <c r="G25"/>
  <c r="H25"/>
  <c r="J25"/>
  <c r="L25"/>
  <c r="M25"/>
  <c r="N25"/>
  <c r="O25"/>
  <c r="Q25"/>
  <c r="R25"/>
  <c r="E26"/>
  <c r="G26"/>
  <c r="I26"/>
  <c r="J26"/>
  <c r="L26"/>
  <c r="M26"/>
  <c r="O26"/>
  <c r="Q26"/>
  <c r="S26"/>
  <c r="E27"/>
  <c r="G27"/>
  <c r="H27"/>
  <c r="J27"/>
  <c r="O27"/>
  <c r="Q27"/>
  <c r="R27"/>
  <c r="E28"/>
  <c r="J28"/>
  <c r="L28"/>
  <c r="M28"/>
  <c r="O28"/>
  <c r="E29"/>
  <c r="G29"/>
  <c r="H29"/>
  <c r="I29"/>
  <c r="J29"/>
  <c r="O29"/>
  <c r="Q29"/>
  <c r="R29"/>
  <c r="S29"/>
  <c r="E30"/>
  <c r="J30"/>
  <c r="L30"/>
  <c r="M30"/>
  <c r="N30"/>
  <c r="O30"/>
  <c r="E31"/>
  <c r="G31"/>
  <c r="H31"/>
  <c r="J31"/>
  <c r="O31"/>
  <c r="Q31"/>
  <c r="R31"/>
  <c r="E32"/>
  <c r="H32"/>
  <c r="J32"/>
  <c r="L32"/>
  <c r="M32"/>
  <c r="O32"/>
  <c r="R32"/>
  <c r="E33"/>
  <c r="G33"/>
  <c r="H33"/>
  <c r="J33"/>
  <c r="L33"/>
  <c r="M33"/>
  <c r="N33"/>
  <c r="O33"/>
  <c r="Q33"/>
  <c r="R33"/>
  <c r="E34"/>
  <c r="G34"/>
  <c r="I34"/>
  <c r="J34"/>
  <c r="L34"/>
  <c r="M34"/>
  <c r="O34"/>
  <c r="Q34"/>
  <c r="S34"/>
  <c r="C35"/>
  <c r="M35"/>
  <c r="C36"/>
  <c r="G36"/>
  <c r="H36"/>
  <c r="J36"/>
  <c r="L36"/>
  <c r="Q36"/>
  <c r="R36"/>
  <c r="C37"/>
  <c r="J37"/>
  <c r="L37"/>
  <c r="M37"/>
  <c r="B1" i="34"/>
  <c r="B2"/>
  <c r="B7" i="33"/>
  <c r="C7"/>
  <c r="D7"/>
  <c r="E23"/>
  <c r="G19"/>
  <c r="G35" s="1"/>
  <c r="I7"/>
  <c r="L21"/>
  <c r="L37" s="1"/>
  <c r="N7"/>
  <c r="O19"/>
  <c r="O35" s="1"/>
  <c r="S7"/>
  <c r="B8"/>
  <c r="C8"/>
  <c r="C21" s="1"/>
  <c r="D8"/>
  <c r="I8"/>
  <c r="I24" s="1"/>
  <c r="N8"/>
  <c r="N24" s="1"/>
  <c r="S8"/>
  <c r="S24" s="1"/>
  <c r="B9"/>
  <c r="C9"/>
  <c r="D9"/>
  <c r="D21" s="1"/>
  <c r="I9"/>
  <c r="I25" s="1"/>
  <c r="N9"/>
  <c r="N25" s="1"/>
  <c r="S9"/>
  <c r="S25" s="1"/>
  <c r="B10"/>
  <c r="C10"/>
  <c r="D10"/>
  <c r="E20"/>
  <c r="E36" s="1"/>
  <c r="I10"/>
  <c r="N10"/>
  <c r="O26"/>
  <c r="S10"/>
  <c r="B11"/>
  <c r="C11"/>
  <c r="D11"/>
  <c r="I11"/>
  <c r="N11"/>
  <c r="N27" s="1"/>
  <c r="S11"/>
  <c r="B12"/>
  <c r="C12"/>
  <c r="D12"/>
  <c r="I12"/>
  <c r="I28" s="1"/>
  <c r="N12"/>
  <c r="N28" s="1"/>
  <c r="Q28"/>
  <c r="R28"/>
  <c r="B13"/>
  <c r="C13"/>
  <c r="D13"/>
  <c r="I13"/>
  <c r="I29" s="1"/>
  <c r="N13"/>
  <c r="S13"/>
  <c r="S29" s="1"/>
  <c r="B14"/>
  <c r="C14"/>
  <c r="D14"/>
  <c r="E19"/>
  <c r="E35" s="1"/>
  <c r="I14"/>
  <c r="I30" s="1"/>
  <c r="N14"/>
  <c r="S14"/>
  <c r="S30" s="1"/>
  <c r="B15"/>
  <c r="C15"/>
  <c r="D15"/>
  <c r="E31"/>
  <c r="I15"/>
  <c r="I31" s="1"/>
  <c r="N15"/>
  <c r="N31" s="1"/>
  <c r="S15"/>
  <c r="S31" s="1"/>
  <c r="B16"/>
  <c r="C16"/>
  <c r="D16"/>
  <c r="I16"/>
  <c r="I32" s="1"/>
  <c r="J21"/>
  <c r="J37" s="1"/>
  <c r="N16"/>
  <c r="N32" s="1"/>
  <c r="Q21"/>
  <c r="Q37" s="1"/>
  <c r="R21"/>
  <c r="R37" s="1"/>
  <c r="B17"/>
  <c r="B21" s="1"/>
  <c r="C17"/>
  <c r="D17"/>
  <c r="I17"/>
  <c r="N17"/>
  <c r="N33" s="1"/>
  <c r="S17"/>
  <c r="S33" s="1"/>
  <c r="B18"/>
  <c r="C18"/>
  <c r="D18"/>
  <c r="I18"/>
  <c r="N18"/>
  <c r="N34" s="1"/>
  <c r="O34"/>
  <c r="S18"/>
  <c r="B19"/>
  <c r="C19"/>
  <c r="D19"/>
  <c r="F19"/>
  <c r="F35" s="1"/>
  <c r="J19"/>
  <c r="K19"/>
  <c r="L19"/>
  <c r="P19"/>
  <c r="Q19"/>
  <c r="R19"/>
  <c r="B20"/>
  <c r="C20"/>
  <c r="D20"/>
  <c r="F20"/>
  <c r="G20"/>
  <c r="H20"/>
  <c r="J20"/>
  <c r="K20"/>
  <c r="K36" s="1"/>
  <c r="L20"/>
  <c r="L36" s="1"/>
  <c r="O20"/>
  <c r="P20"/>
  <c r="Q20"/>
  <c r="R20"/>
  <c r="E21"/>
  <c r="F21"/>
  <c r="G21"/>
  <c r="H21"/>
  <c r="K21"/>
  <c r="M21"/>
  <c r="O21"/>
  <c r="P21"/>
  <c r="F23"/>
  <c r="G23"/>
  <c r="H23"/>
  <c r="J23"/>
  <c r="K23"/>
  <c r="M23"/>
  <c r="O23"/>
  <c r="P23"/>
  <c r="Q23"/>
  <c r="R23"/>
  <c r="E24"/>
  <c r="F24"/>
  <c r="G24"/>
  <c r="H24"/>
  <c r="J24"/>
  <c r="K24"/>
  <c r="L24"/>
  <c r="O24"/>
  <c r="P24"/>
  <c r="Q24"/>
  <c r="R24"/>
  <c r="E25"/>
  <c r="F25"/>
  <c r="G25"/>
  <c r="H25"/>
  <c r="J25"/>
  <c r="K25"/>
  <c r="L25"/>
  <c r="M25"/>
  <c r="O25"/>
  <c r="P25"/>
  <c r="Q25"/>
  <c r="R25"/>
  <c r="E26"/>
  <c r="F26"/>
  <c r="G26"/>
  <c r="H26"/>
  <c r="I26"/>
  <c r="J26"/>
  <c r="K26"/>
  <c r="L26"/>
  <c r="M26"/>
  <c r="P26"/>
  <c r="Q26"/>
  <c r="R26"/>
  <c r="S26"/>
  <c r="E27"/>
  <c r="F27"/>
  <c r="G27"/>
  <c r="H27"/>
  <c r="J27"/>
  <c r="K27"/>
  <c r="L27"/>
  <c r="M27"/>
  <c r="O27"/>
  <c r="P27"/>
  <c r="R27"/>
  <c r="E28"/>
  <c r="F28"/>
  <c r="G28"/>
  <c r="H28"/>
  <c r="J28"/>
  <c r="K28"/>
  <c r="L28"/>
  <c r="M28"/>
  <c r="O28"/>
  <c r="P28"/>
  <c r="E29"/>
  <c r="F29"/>
  <c r="G29"/>
  <c r="H29"/>
  <c r="J29"/>
  <c r="K29"/>
  <c r="L29"/>
  <c r="M29"/>
  <c r="N29"/>
  <c r="O29"/>
  <c r="P29"/>
  <c r="Q29"/>
  <c r="E30"/>
  <c r="F30"/>
  <c r="G30"/>
  <c r="H30"/>
  <c r="J30"/>
  <c r="K30"/>
  <c r="L30"/>
  <c r="M30"/>
  <c r="N30"/>
  <c r="O30"/>
  <c r="P30"/>
  <c r="Q30"/>
  <c r="R30"/>
  <c r="F31"/>
  <c r="G31"/>
  <c r="H31"/>
  <c r="J31"/>
  <c r="K31"/>
  <c r="M31"/>
  <c r="O31"/>
  <c r="P31"/>
  <c r="Q31"/>
  <c r="R31"/>
  <c r="E32"/>
  <c r="F32"/>
  <c r="G32"/>
  <c r="H32"/>
  <c r="J32"/>
  <c r="K32"/>
  <c r="L32"/>
  <c r="O32"/>
  <c r="P32"/>
  <c r="Q32"/>
  <c r="R32"/>
  <c r="E33"/>
  <c r="F33"/>
  <c r="G33"/>
  <c r="H33"/>
  <c r="I33"/>
  <c r="J33"/>
  <c r="K33"/>
  <c r="L33"/>
  <c r="M33"/>
  <c r="O33"/>
  <c r="P33"/>
  <c r="Q33"/>
  <c r="R33"/>
  <c r="E34"/>
  <c r="F34"/>
  <c r="G34"/>
  <c r="H34"/>
  <c r="I34"/>
  <c r="J34"/>
  <c r="K34"/>
  <c r="L34"/>
  <c r="M34"/>
  <c r="P34"/>
  <c r="Q34"/>
  <c r="R34"/>
  <c r="S34"/>
  <c r="B35"/>
  <c r="C35"/>
  <c r="D35"/>
  <c r="J35"/>
  <c r="K35"/>
  <c r="L35"/>
  <c r="P35"/>
  <c r="Q35"/>
  <c r="R35"/>
  <c r="B36"/>
  <c r="C36"/>
  <c r="D36"/>
  <c r="F36"/>
  <c r="G36"/>
  <c r="H36"/>
  <c r="J36"/>
  <c r="O36"/>
  <c r="P36"/>
  <c r="Q36"/>
  <c r="R36"/>
  <c r="B37"/>
  <c r="C37"/>
  <c r="D37"/>
  <c r="E37"/>
  <c r="F37"/>
  <c r="G37"/>
  <c r="H37"/>
  <c r="K37"/>
  <c r="M37"/>
  <c r="O37"/>
  <c r="P37"/>
  <c r="B1" i="32"/>
  <c r="B2"/>
  <c r="C7" i="31"/>
  <c r="G21"/>
  <c r="G37" s="1"/>
  <c r="I7"/>
  <c r="J19"/>
  <c r="J35" s="1"/>
  <c r="L23"/>
  <c r="M23"/>
  <c r="Q21"/>
  <c r="Q37" s="1"/>
  <c r="S7"/>
  <c r="C8"/>
  <c r="I8"/>
  <c r="I24" s="1"/>
  <c r="N8"/>
  <c r="N24" s="1"/>
  <c r="Q24"/>
  <c r="S8"/>
  <c r="S24" s="1"/>
  <c r="C9"/>
  <c r="I9"/>
  <c r="I25" s="1"/>
  <c r="N9"/>
  <c r="S9"/>
  <c r="S25" s="1"/>
  <c r="C10"/>
  <c r="C20" s="1"/>
  <c r="H26"/>
  <c r="I10"/>
  <c r="N10"/>
  <c r="R26"/>
  <c r="S10"/>
  <c r="C11"/>
  <c r="I11"/>
  <c r="L27"/>
  <c r="N11"/>
  <c r="N27" s="1"/>
  <c r="S11"/>
  <c r="C12"/>
  <c r="I12"/>
  <c r="I28" s="1"/>
  <c r="H28"/>
  <c r="N12"/>
  <c r="N28" s="1"/>
  <c r="S12"/>
  <c r="S28" s="1"/>
  <c r="R28"/>
  <c r="C13"/>
  <c r="I13"/>
  <c r="L29"/>
  <c r="N13"/>
  <c r="N29" s="1"/>
  <c r="S13"/>
  <c r="C14"/>
  <c r="I14"/>
  <c r="I30" s="1"/>
  <c r="H30"/>
  <c r="N14"/>
  <c r="S14"/>
  <c r="S30" s="1"/>
  <c r="R30"/>
  <c r="C15"/>
  <c r="H19"/>
  <c r="H35" s="1"/>
  <c r="J20"/>
  <c r="J36" s="1"/>
  <c r="L31"/>
  <c r="M31"/>
  <c r="Q19"/>
  <c r="Q35" s="1"/>
  <c r="R19"/>
  <c r="R35" s="1"/>
  <c r="C16"/>
  <c r="C21" s="1"/>
  <c r="I16"/>
  <c r="I32" s="1"/>
  <c r="N16"/>
  <c r="N32" s="1"/>
  <c r="S16"/>
  <c r="S32" s="1"/>
  <c r="C17"/>
  <c r="E21"/>
  <c r="E37" s="1"/>
  <c r="I17"/>
  <c r="I33" s="1"/>
  <c r="N17"/>
  <c r="O21"/>
  <c r="O37" s="1"/>
  <c r="S17"/>
  <c r="S33" s="1"/>
  <c r="C18"/>
  <c r="H34"/>
  <c r="I18"/>
  <c r="N18"/>
  <c r="N34" s="1"/>
  <c r="R34"/>
  <c r="S18"/>
  <c r="C19"/>
  <c r="L19"/>
  <c r="L35" s="1"/>
  <c r="M19"/>
  <c r="E20"/>
  <c r="E36" s="1"/>
  <c r="G20"/>
  <c r="H20"/>
  <c r="L20"/>
  <c r="O20"/>
  <c r="O36" s="1"/>
  <c r="Q20"/>
  <c r="R20"/>
  <c r="J21"/>
  <c r="L21"/>
  <c r="M21"/>
  <c r="E23"/>
  <c r="G23"/>
  <c r="H23"/>
  <c r="J23"/>
  <c r="O23"/>
  <c r="Q23"/>
  <c r="R23"/>
  <c r="E24"/>
  <c r="H24"/>
  <c r="J24"/>
  <c r="L24"/>
  <c r="M24"/>
  <c r="O24"/>
  <c r="R24"/>
  <c r="E25"/>
  <c r="G25"/>
  <c r="H25"/>
  <c r="J25"/>
  <c r="L25"/>
  <c r="M25"/>
  <c r="N25"/>
  <c r="O25"/>
  <c r="Q25"/>
  <c r="R25"/>
  <c r="E26"/>
  <c r="G26"/>
  <c r="I26"/>
  <c r="J26"/>
  <c r="L26"/>
  <c r="M26"/>
  <c r="O26"/>
  <c r="Q26"/>
  <c r="S26"/>
  <c r="E27"/>
  <c r="G27"/>
  <c r="H27"/>
  <c r="J27"/>
  <c r="O27"/>
  <c r="Q27"/>
  <c r="R27"/>
  <c r="E28"/>
  <c r="J28"/>
  <c r="L28"/>
  <c r="M28"/>
  <c r="O28"/>
  <c r="E29"/>
  <c r="G29"/>
  <c r="H29"/>
  <c r="I29"/>
  <c r="J29"/>
  <c r="O29"/>
  <c r="Q29"/>
  <c r="R29"/>
  <c r="S29"/>
  <c r="E30"/>
  <c r="J30"/>
  <c r="L30"/>
  <c r="M30"/>
  <c r="N30"/>
  <c r="O30"/>
  <c r="E31"/>
  <c r="G31"/>
  <c r="H31"/>
  <c r="J31"/>
  <c r="O31"/>
  <c r="Q31"/>
  <c r="R31"/>
  <c r="E32"/>
  <c r="H32"/>
  <c r="J32"/>
  <c r="L32"/>
  <c r="M32"/>
  <c r="O32"/>
  <c r="R32"/>
  <c r="E33"/>
  <c r="G33"/>
  <c r="H33"/>
  <c r="J33"/>
  <c r="L33"/>
  <c r="M33"/>
  <c r="N33"/>
  <c r="O33"/>
  <c r="Q33"/>
  <c r="R33"/>
  <c r="E34"/>
  <c r="G34"/>
  <c r="I34"/>
  <c r="J34"/>
  <c r="L34"/>
  <c r="M34"/>
  <c r="O34"/>
  <c r="Q34"/>
  <c r="S34"/>
  <c r="C35"/>
  <c r="M35"/>
  <c r="C36"/>
  <c r="G36"/>
  <c r="H36"/>
  <c r="L36"/>
  <c r="Q36"/>
  <c r="R36"/>
  <c r="C37"/>
  <c r="J37"/>
  <c r="L37"/>
  <c r="M37"/>
  <c r="B1" i="30"/>
  <c r="B2"/>
  <c r="B7" i="29"/>
  <c r="B21" s="1"/>
  <c r="C7"/>
  <c r="I7"/>
  <c r="J21"/>
  <c r="J37" s="1"/>
  <c r="L23"/>
  <c r="M19"/>
  <c r="M35" s="1"/>
  <c r="S7"/>
  <c r="B8"/>
  <c r="C8"/>
  <c r="C19" s="1"/>
  <c r="E19"/>
  <c r="E35" s="1"/>
  <c r="I8"/>
  <c r="J19"/>
  <c r="J35" s="1"/>
  <c r="L24"/>
  <c r="N8"/>
  <c r="N24" s="1"/>
  <c r="S8"/>
  <c r="B9"/>
  <c r="C9"/>
  <c r="E25"/>
  <c r="I9"/>
  <c r="I25" s="1"/>
  <c r="N9"/>
  <c r="N25" s="1"/>
  <c r="S9"/>
  <c r="S25" s="1"/>
  <c r="B10"/>
  <c r="C10"/>
  <c r="C20" s="1"/>
  <c r="G26"/>
  <c r="I10"/>
  <c r="N10"/>
  <c r="N26" s="1"/>
  <c r="O26"/>
  <c r="S10"/>
  <c r="B11"/>
  <c r="B20" s="1"/>
  <c r="C11"/>
  <c r="G27"/>
  <c r="I11"/>
  <c r="I27" s="1"/>
  <c r="L20"/>
  <c r="L36" s="1"/>
  <c r="N11"/>
  <c r="Q20"/>
  <c r="Q36" s="1"/>
  <c r="S11"/>
  <c r="S27" s="1"/>
  <c r="B12"/>
  <c r="C12"/>
  <c r="I12"/>
  <c r="I28" s="1"/>
  <c r="N12"/>
  <c r="N28" s="1"/>
  <c r="S12"/>
  <c r="B13"/>
  <c r="C13"/>
  <c r="I13"/>
  <c r="I29" s="1"/>
  <c r="N13"/>
  <c r="N29" s="1"/>
  <c r="Q29"/>
  <c r="R29"/>
  <c r="B14"/>
  <c r="C14"/>
  <c r="I14"/>
  <c r="I30" s="1"/>
  <c r="J30"/>
  <c r="N14"/>
  <c r="O20"/>
  <c r="O36" s="1"/>
  <c r="S14"/>
  <c r="S30" s="1"/>
  <c r="B15"/>
  <c r="C15"/>
  <c r="I15"/>
  <c r="I31" s="1"/>
  <c r="J20"/>
  <c r="J36" s="1"/>
  <c r="L31"/>
  <c r="N15"/>
  <c r="N31" s="1"/>
  <c r="R20"/>
  <c r="R36" s="1"/>
  <c r="B16"/>
  <c r="B19" s="1"/>
  <c r="C16"/>
  <c r="E32"/>
  <c r="I16"/>
  <c r="J32"/>
  <c r="L32"/>
  <c r="N16"/>
  <c r="N32" s="1"/>
  <c r="S16"/>
  <c r="B17"/>
  <c r="C17"/>
  <c r="E33"/>
  <c r="H21"/>
  <c r="H37" s="1"/>
  <c r="N17"/>
  <c r="N33" s="1"/>
  <c r="S17"/>
  <c r="S33" s="1"/>
  <c r="B18"/>
  <c r="C18"/>
  <c r="E34"/>
  <c r="G34"/>
  <c r="I18"/>
  <c r="I34" s="1"/>
  <c r="N18"/>
  <c r="N34" s="1"/>
  <c r="O21"/>
  <c r="O37" s="1"/>
  <c r="S18"/>
  <c r="S34" s="1"/>
  <c r="F19"/>
  <c r="F35" s="1"/>
  <c r="G19"/>
  <c r="K19"/>
  <c r="O19"/>
  <c r="P19"/>
  <c r="Q19"/>
  <c r="E20"/>
  <c r="E36" s="1"/>
  <c r="F20"/>
  <c r="G20"/>
  <c r="H20"/>
  <c r="K20"/>
  <c r="M20"/>
  <c r="M36" s="1"/>
  <c r="P20"/>
  <c r="C21"/>
  <c r="E21"/>
  <c r="F21"/>
  <c r="G21"/>
  <c r="K21"/>
  <c r="L21"/>
  <c r="L37" s="1"/>
  <c r="M21"/>
  <c r="P21"/>
  <c r="Q21"/>
  <c r="E23"/>
  <c r="F23"/>
  <c r="G23"/>
  <c r="H23"/>
  <c r="J23"/>
  <c r="K23"/>
  <c r="M23"/>
  <c r="O23"/>
  <c r="P23"/>
  <c r="Q23"/>
  <c r="R23"/>
  <c r="F24"/>
  <c r="G24"/>
  <c r="H24"/>
  <c r="I24"/>
  <c r="J24"/>
  <c r="K24"/>
  <c r="O24"/>
  <c r="P24"/>
  <c r="Q24"/>
  <c r="R24"/>
  <c r="S24"/>
  <c r="F25"/>
  <c r="G25"/>
  <c r="H25"/>
  <c r="J25"/>
  <c r="K25"/>
  <c r="L25"/>
  <c r="O25"/>
  <c r="P25"/>
  <c r="Q25"/>
  <c r="R25"/>
  <c r="E26"/>
  <c r="F26"/>
  <c r="H26"/>
  <c r="J26"/>
  <c r="K26"/>
  <c r="L26"/>
  <c r="M26"/>
  <c r="P26"/>
  <c r="Q26"/>
  <c r="R26"/>
  <c r="E27"/>
  <c r="F27"/>
  <c r="J27"/>
  <c r="K27"/>
  <c r="L27"/>
  <c r="M27"/>
  <c r="O27"/>
  <c r="P27"/>
  <c r="Q27"/>
  <c r="R27"/>
  <c r="E28"/>
  <c r="F28"/>
  <c r="G28"/>
  <c r="H28"/>
  <c r="J28"/>
  <c r="K28"/>
  <c r="L28"/>
  <c r="M28"/>
  <c r="O28"/>
  <c r="P28"/>
  <c r="Q28"/>
  <c r="R28"/>
  <c r="S28"/>
  <c r="E29"/>
  <c r="F29"/>
  <c r="G29"/>
  <c r="H29"/>
  <c r="J29"/>
  <c r="K29"/>
  <c r="L29"/>
  <c r="M29"/>
  <c r="O29"/>
  <c r="P29"/>
  <c r="E30"/>
  <c r="F30"/>
  <c r="G30"/>
  <c r="H30"/>
  <c r="K30"/>
  <c r="L30"/>
  <c r="M30"/>
  <c r="N30"/>
  <c r="O30"/>
  <c r="P30"/>
  <c r="Q30"/>
  <c r="E31"/>
  <c r="F31"/>
  <c r="G31"/>
  <c r="H31"/>
  <c r="J31"/>
  <c r="K31"/>
  <c r="M31"/>
  <c r="O31"/>
  <c r="P31"/>
  <c r="Q31"/>
  <c r="R31"/>
  <c r="F32"/>
  <c r="G32"/>
  <c r="H32"/>
  <c r="I32"/>
  <c r="K32"/>
  <c r="O32"/>
  <c r="P32"/>
  <c r="Q32"/>
  <c r="R32"/>
  <c r="S32"/>
  <c r="F33"/>
  <c r="G33"/>
  <c r="H33"/>
  <c r="J33"/>
  <c r="K33"/>
  <c r="L33"/>
  <c r="O33"/>
  <c r="P33"/>
  <c r="Q33"/>
  <c r="R33"/>
  <c r="F34"/>
  <c r="H34"/>
  <c r="J34"/>
  <c r="K34"/>
  <c r="L34"/>
  <c r="M34"/>
  <c r="P34"/>
  <c r="Q34"/>
  <c r="R34"/>
  <c r="B35"/>
  <c r="C35"/>
  <c r="G35"/>
  <c r="K35"/>
  <c r="O35"/>
  <c r="P35"/>
  <c r="Q35"/>
  <c r="B36"/>
  <c r="C36"/>
  <c r="F36"/>
  <c r="G36"/>
  <c r="H36"/>
  <c r="K36"/>
  <c r="P36"/>
  <c r="B37"/>
  <c r="C37"/>
  <c r="E37"/>
  <c r="F37"/>
  <c r="G37"/>
  <c r="K37"/>
  <c r="M37"/>
  <c r="P37"/>
  <c r="Q37"/>
  <c r="B1" i="28"/>
  <c r="B2"/>
  <c r="B7" i="27"/>
  <c r="C7"/>
  <c r="D7"/>
  <c r="I7"/>
  <c r="L21"/>
  <c r="L37" s="1"/>
  <c r="M21"/>
  <c r="M37" s="1"/>
  <c r="Q19"/>
  <c r="Q35" s="1"/>
  <c r="S7"/>
  <c r="B8"/>
  <c r="C8"/>
  <c r="D8"/>
  <c r="D21" s="1"/>
  <c r="I8"/>
  <c r="N8"/>
  <c r="N24" s="1"/>
  <c r="S8"/>
  <c r="B9"/>
  <c r="C9"/>
  <c r="D9"/>
  <c r="E21"/>
  <c r="E37" s="1"/>
  <c r="I9"/>
  <c r="N9"/>
  <c r="N25" s="1"/>
  <c r="O25"/>
  <c r="S9"/>
  <c r="B10"/>
  <c r="C10"/>
  <c r="D10"/>
  <c r="I10"/>
  <c r="N10"/>
  <c r="O20"/>
  <c r="O36" s="1"/>
  <c r="S10"/>
  <c r="B11"/>
  <c r="C11"/>
  <c r="D11"/>
  <c r="I11"/>
  <c r="I27" s="1"/>
  <c r="N11"/>
  <c r="N27" s="1"/>
  <c r="Q27"/>
  <c r="R27"/>
  <c r="B12"/>
  <c r="C12"/>
  <c r="D12"/>
  <c r="D20" s="1"/>
  <c r="I12"/>
  <c r="I28" s="1"/>
  <c r="N12"/>
  <c r="S12"/>
  <c r="S28" s="1"/>
  <c r="B13"/>
  <c r="C13"/>
  <c r="D13"/>
  <c r="E20"/>
  <c r="E36" s="1"/>
  <c r="I13"/>
  <c r="I29" s="1"/>
  <c r="N13"/>
  <c r="O19"/>
  <c r="O35" s="1"/>
  <c r="S13"/>
  <c r="S29" s="1"/>
  <c r="B14"/>
  <c r="C14"/>
  <c r="D14"/>
  <c r="E30"/>
  <c r="G19"/>
  <c r="G35" s="1"/>
  <c r="L30"/>
  <c r="N14"/>
  <c r="N30" s="1"/>
  <c r="S14"/>
  <c r="S30" s="1"/>
  <c r="B15"/>
  <c r="C15"/>
  <c r="D15"/>
  <c r="I15"/>
  <c r="I31" s="1"/>
  <c r="N15"/>
  <c r="N31" s="1"/>
  <c r="S15"/>
  <c r="S31" s="1"/>
  <c r="B16"/>
  <c r="C16"/>
  <c r="D16"/>
  <c r="I16"/>
  <c r="N16"/>
  <c r="N32" s="1"/>
  <c r="R21"/>
  <c r="R37" s="1"/>
  <c r="S16"/>
  <c r="B17"/>
  <c r="B21" s="1"/>
  <c r="C17"/>
  <c r="C21" s="1"/>
  <c r="D17"/>
  <c r="I17"/>
  <c r="J21"/>
  <c r="J37" s="1"/>
  <c r="N17"/>
  <c r="N33" s="1"/>
  <c r="O33"/>
  <c r="S17"/>
  <c r="B18"/>
  <c r="C18"/>
  <c r="D18"/>
  <c r="I18"/>
  <c r="I34" s="1"/>
  <c r="N18"/>
  <c r="N34" s="1"/>
  <c r="S18"/>
  <c r="S34" s="1"/>
  <c r="B19"/>
  <c r="C19"/>
  <c r="D19"/>
  <c r="E19"/>
  <c r="F19"/>
  <c r="F35" s="1"/>
  <c r="J19"/>
  <c r="K19"/>
  <c r="M19"/>
  <c r="P19"/>
  <c r="R19"/>
  <c r="B20"/>
  <c r="C20"/>
  <c r="F20"/>
  <c r="H20"/>
  <c r="J20"/>
  <c r="K20"/>
  <c r="L20"/>
  <c r="L36" s="1"/>
  <c r="M20"/>
  <c r="M36" s="1"/>
  <c r="P20"/>
  <c r="Q20"/>
  <c r="R20"/>
  <c r="F21"/>
  <c r="G21"/>
  <c r="H21"/>
  <c r="K21"/>
  <c r="K37" s="1"/>
  <c r="O21"/>
  <c r="P21"/>
  <c r="Q21"/>
  <c r="E23"/>
  <c r="F23"/>
  <c r="G23"/>
  <c r="H23"/>
  <c r="J23"/>
  <c r="K23"/>
  <c r="L23"/>
  <c r="O23"/>
  <c r="P23"/>
  <c r="Q23"/>
  <c r="R23"/>
  <c r="E24"/>
  <c r="F24"/>
  <c r="G24"/>
  <c r="H24"/>
  <c r="I24"/>
  <c r="J24"/>
  <c r="K24"/>
  <c r="L24"/>
  <c r="M24"/>
  <c r="O24"/>
  <c r="P24"/>
  <c r="Q24"/>
  <c r="R24"/>
  <c r="S24"/>
  <c r="E25"/>
  <c r="F25"/>
  <c r="G25"/>
  <c r="H25"/>
  <c r="I25"/>
  <c r="J25"/>
  <c r="K25"/>
  <c r="L25"/>
  <c r="M25"/>
  <c r="P25"/>
  <c r="Q25"/>
  <c r="R25"/>
  <c r="S25"/>
  <c r="E26"/>
  <c r="F26"/>
  <c r="G26"/>
  <c r="H26"/>
  <c r="J26"/>
  <c r="K26"/>
  <c r="L26"/>
  <c r="M26"/>
  <c r="O26"/>
  <c r="P26"/>
  <c r="R26"/>
  <c r="E27"/>
  <c r="F27"/>
  <c r="G27"/>
  <c r="H27"/>
  <c r="J27"/>
  <c r="K27"/>
  <c r="L27"/>
  <c r="M27"/>
  <c r="O27"/>
  <c r="P27"/>
  <c r="E28"/>
  <c r="F28"/>
  <c r="G28"/>
  <c r="H28"/>
  <c r="J28"/>
  <c r="K28"/>
  <c r="L28"/>
  <c r="M28"/>
  <c r="N28"/>
  <c r="O28"/>
  <c r="P28"/>
  <c r="Q28"/>
  <c r="E29"/>
  <c r="F29"/>
  <c r="G29"/>
  <c r="H29"/>
  <c r="J29"/>
  <c r="K29"/>
  <c r="L29"/>
  <c r="M29"/>
  <c r="N29"/>
  <c r="O29"/>
  <c r="P29"/>
  <c r="Q29"/>
  <c r="R29"/>
  <c r="F30"/>
  <c r="G30"/>
  <c r="H30"/>
  <c r="J30"/>
  <c r="K30"/>
  <c r="M30"/>
  <c r="O30"/>
  <c r="P30"/>
  <c r="Q30"/>
  <c r="R30"/>
  <c r="E31"/>
  <c r="F31"/>
  <c r="G31"/>
  <c r="H31"/>
  <c r="J31"/>
  <c r="K31"/>
  <c r="L31"/>
  <c r="O31"/>
  <c r="P31"/>
  <c r="Q31"/>
  <c r="R31"/>
  <c r="E32"/>
  <c r="F32"/>
  <c r="G32"/>
  <c r="H32"/>
  <c r="I32"/>
  <c r="J32"/>
  <c r="K32"/>
  <c r="L32"/>
  <c r="M32"/>
  <c r="O32"/>
  <c r="P32"/>
  <c r="Q32"/>
  <c r="R32"/>
  <c r="S32"/>
  <c r="E33"/>
  <c r="F33"/>
  <c r="G33"/>
  <c r="H33"/>
  <c r="I33"/>
  <c r="J33"/>
  <c r="K33"/>
  <c r="L33"/>
  <c r="M33"/>
  <c r="P33"/>
  <c r="Q33"/>
  <c r="R33"/>
  <c r="S33"/>
  <c r="E34"/>
  <c r="F34"/>
  <c r="G34"/>
  <c r="H34"/>
  <c r="J34"/>
  <c r="K34"/>
  <c r="L34"/>
  <c r="M34"/>
  <c r="O34"/>
  <c r="P34"/>
  <c r="R34"/>
  <c r="B35"/>
  <c r="C35"/>
  <c r="D35"/>
  <c r="E35"/>
  <c r="J35"/>
  <c r="K35"/>
  <c r="M35"/>
  <c r="P35"/>
  <c r="R35"/>
  <c r="B36"/>
  <c r="C36"/>
  <c r="D36"/>
  <c r="F36"/>
  <c r="H36"/>
  <c r="J36"/>
  <c r="K36"/>
  <c r="P36"/>
  <c r="Q36"/>
  <c r="R36"/>
  <c r="B37"/>
  <c r="C37"/>
  <c r="D37"/>
  <c r="F37"/>
  <c r="G37"/>
  <c r="H37"/>
  <c r="O37"/>
  <c r="P37"/>
  <c r="Q37"/>
  <c r="B1" i="26"/>
  <c r="B2"/>
  <c r="C7" i="25"/>
  <c r="I7"/>
  <c r="J19"/>
  <c r="J35" s="1"/>
  <c r="L19"/>
  <c r="L35" s="1"/>
  <c r="N7"/>
  <c r="S7"/>
  <c r="C8"/>
  <c r="I8"/>
  <c r="I24" s="1"/>
  <c r="N8"/>
  <c r="N24" s="1"/>
  <c r="S8"/>
  <c r="S24" s="1"/>
  <c r="C9"/>
  <c r="I9"/>
  <c r="I25" s="1"/>
  <c r="N9"/>
  <c r="N25" s="1"/>
  <c r="S9"/>
  <c r="S25" s="1"/>
  <c r="C10"/>
  <c r="C20" s="1"/>
  <c r="E20"/>
  <c r="E36" s="1"/>
  <c r="I10"/>
  <c r="I26" s="1"/>
  <c r="N10"/>
  <c r="O20"/>
  <c r="O36" s="1"/>
  <c r="S10"/>
  <c r="S26" s="1"/>
  <c r="C11"/>
  <c r="I11"/>
  <c r="N11"/>
  <c r="N27" s="1"/>
  <c r="S11"/>
  <c r="C12"/>
  <c r="I12"/>
  <c r="I28" s="1"/>
  <c r="N12"/>
  <c r="N28" s="1"/>
  <c r="S12"/>
  <c r="S28" s="1"/>
  <c r="C13"/>
  <c r="I13"/>
  <c r="I29" s="1"/>
  <c r="N13"/>
  <c r="N29" s="1"/>
  <c r="S13"/>
  <c r="S29" s="1"/>
  <c r="C14"/>
  <c r="E19"/>
  <c r="E35" s="1"/>
  <c r="I14"/>
  <c r="I30" s="1"/>
  <c r="N14"/>
  <c r="O19"/>
  <c r="O35" s="1"/>
  <c r="S14"/>
  <c r="S30" s="1"/>
  <c r="C15"/>
  <c r="H19"/>
  <c r="H35" s="1"/>
  <c r="I15"/>
  <c r="N15"/>
  <c r="N31" s="1"/>
  <c r="R19"/>
  <c r="R35" s="1"/>
  <c r="S15"/>
  <c r="C16"/>
  <c r="I16"/>
  <c r="I32" s="1"/>
  <c r="N16"/>
  <c r="N32" s="1"/>
  <c r="S16"/>
  <c r="S32" s="1"/>
  <c r="C17"/>
  <c r="E21"/>
  <c r="E37" s="1"/>
  <c r="G21"/>
  <c r="G37" s="1"/>
  <c r="N17"/>
  <c r="N33" s="1"/>
  <c r="O21"/>
  <c r="O37" s="1"/>
  <c r="Q21"/>
  <c r="Q37" s="1"/>
  <c r="C18"/>
  <c r="I18"/>
  <c r="I34" s="1"/>
  <c r="N18"/>
  <c r="N34" s="1"/>
  <c r="S18"/>
  <c r="S34" s="1"/>
  <c r="C19"/>
  <c r="M19"/>
  <c r="M35" s="1"/>
  <c r="G20"/>
  <c r="G36" s="1"/>
  <c r="H20"/>
  <c r="J20"/>
  <c r="L20"/>
  <c r="M20"/>
  <c r="Q20"/>
  <c r="Q36" s="1"/>
  <c r="R20"/>
  <c r="C21"/>
  <c r="J21"/>
  <c r="J37" s="1"/>
  <c r="L21"/>
  <c r="M21"/>
  <c r="E23"/>
  <c r="G23"/>
  <c r="H23"/>
  <c r="J23"/>
  <c r="L23"/>
  <c r="O23"/>
  <c r="Q23"/>
  <c r="R23"/>
  <c r="E24"/>
  <c r="G24"/>
  <c r="J24"/>
  <c r="L24"/>
  <c r="M24"/>
  <c r="O24"/>
  <c r="Q24"/>
  <c r="E25"/>
  <c r="G25"/>
  <c r="H25"/>
  <c r="J25"/>
  <c r="L25"/>
  <c r="M25"/>
  <c r="O25"/>
  <c r="Q25"/>
  <c r="R25"/>
  <c r="E26"/>
  <c r="G26"/>
  <c r="H26"/>
  <c r="J26"/>
  <c r="L26"/>
  <c r="M26"/>
  <c r="O26"/>
  <c r="Q26"/>
  <c r="R26"/>
  <c r="E27"/>
  <c r="G27"/>
  <c r="H27"/>
  <c r="J27"/>
  <c r="L27"/>
  <c r="O27"/>
  <c r="Q27"/>
  <c r="R27"/>
  <c r="E28"/>
  <c r="G28"/>
  <c r="J28"/>
  <c r="L28"/>
  <c r="M28"/>
  <c r="O28"/>
  <c r="Q28"/>
  <c r="E29"/>
  <c r="G29"/>
  <c r="H29"/>
  <c r="J29"/>
  <c r="L29"/>
  <c r="O29"/>
  <c r="Q29"/>
  <c r="R29"/>
  <c r="E30"/>
  <c r="G30"/>
  <c r="J30"/>
  <c r="L30"/>
  <c r="M30"/>
  <c r="N30"/>
  <c r="O30"/>
  <c r="Q30"/>
  <c r="E31"/>
  <c r="G31"/>
  <c r="H31"/>
  <c r="I31"/>
  <c r="J31"/>
  <c r="L31"/>
  <c r="O31"/>
  <c r="Q31"/>
  <c r="R31"/>
  <c r="S31"/>
  <c r="E32"/>
  <c r="G32"/>
  <c r="J32"/>
  <c r="L32"/>
  <c r="M32"/>
  <c r="O32"/>
  <c r="Q32"/>
  <c r="E33"/>
  <c r="G33"/>
  <c r="H33"/>
  <c r="J33"/>
  <c r="L33"/>
  <c r="M33"/>
  <c r="O33"/>
  <c r="Q33"/>
  <c r="R33"/>
  <c r="E34"/>
  <c r="G34"/>
  <c r="H34"/>
  <c r="J34"/>
  <c r="L34"/>
  <c r="M34"/>
  <c r="O34"/>
  <c r="Q34"/>
  <c r="R34"/>
  <c r="C35"/>
  <c r="C36"/>
  <c r="H36"/>
  <c r="J36"/>
  <c r="L36"/>
  <c r="M36"/>
  <c r="R36"/>
  <c r="C37"/>
  <c r="L37"/>
  <c r="M37"/>
  <c r="B1" i="24"/>
  <c r="B2"/>
  <c r="B7" i="23"/>
  <c r="C7"/>
  <c r="D7"/>
  <c r="I7"/>
  <c r="L21"/>
  <c r="L37" s="1"/>
  <c r="M21"/>
  <c r="M37" s="1"/>
  <c r="Q19"/>
  <c r="Q35" s="1"/>
  <c r="S7"/>
  <c r="B8"/>
  <c r="C8"/>
  <c r="D8"/>
  <c r="D21" s="1"/>
  <c r="I8"/>
  <c r="N8"/>
  <c r="N24" s="1"/>
  <c r="S8"/>
  <c r="S24" s="1"/>
  <c r="B9"/>
  <c r="C9"/>
  <c r="D9"/>
  <c r="E21"/>
  <c r="E37" s="1"/>
  <c r="I9"/>
  <c r="N9"/>
  <c r="N25" s="1"/>
  <c r="O25"/>
  <c r="S9"/>
  <c r="B10"/>
  <c r="C10"/>
  <c r="D10"/>
  <c r="I10"/>
  <c r="N10"/>
  <c r="O20"/>
  <c r="O36" s="1"/>
  <c r="S10"/>
  <c r="B11"/>
  <c r="C11"/>
  <c r="D11"/>
  <c r="I11"/>
  <c r="I27" s="1"/>
  <c r="N11"/>
  <c r="N27" s="1"/>
  <c r="Q27"/>
  <c r="R27"/>
  <c r="B12"/>
  <c r="C12"/>
  <c r="D12"/>
  <c r="I12"/>
  <c r="I28" s="1"/>
  <c r="N12"/>
  <c r="N28" s="1"/>
  <c r="S12"/>
  <c r="S28" s="1"/>
  <c r="R28"/>
  <c r="B13"/>
  <c r="C13"/>
  <c r="D13"/>
  <c r="E19"/>
  <c r="E35" s="1"/>
  <c r="I13"/>
  <c r="I29" s="1"/>
  <c r="N13"/>
  <c r="O19"/>
  <c r="O35" s="1"/>
  <c r="S13"/>
  <c r="S29" s="1"/>
  <c r="B14"/>
  <c r="C14"/>
  <c r="D14"/>
  <c r="E20"/>
  <c r="E36" s="1"/>
  <c r="G19"/>
  <c r="G35" s="1"/>
  <c r="L30"/>
  <c r="N14"/>
  <c r="N30" s="1"/>
  <c r="S14"/>
  <c r="S30" s="1"/>
  <c r="B15"/>
  <c r="C15"/>
  <c r="D15"/>
  <c r="I15"/>
  <c r="I31" s="1"/>
  <c r="N15"/>
  <c r="N31" s="1"/>
  <c r="S15"/>
  <c r="S31" s="1"/>
  <c r="B16"/>
  <c r="C16"/>
  <c r="D16"/>
  <c r="H21"/>
  <c r="H37" s="1"/>
  <c r="N16"/>
  <c r="N32" s="1"/>
  <c r="R21"/>
  <c r="R37" s="1"/>
  <c r="B17"/>
  <c r="C17"/>
  <c r="D17"/>
  <c r="I17"/>
  <c r="J21"/>
  <c r="J37" s="1"/>
  <c r="N17"/>
  <c r="N33" s="1"/>
  <c r="O33"/>
  <c r="S17"/>
  <c r="B18"/>
  <c r="B21" s="1"/>
  <c r="C18"/>
  <c r="D18"/>
  <c r="I18"/>
  <c r="I34" s="1"/>
  <c r="L19"/>
  <c r="L35" s="1"/>
  <c r="N18"/>
  <c r="N34" s="1"/>
  <c r="Q34"/>
  <c r="S18"/>
  <c r="S34" s="1"/>
  <c r="B19"/>
  <c r="C19"/>
  <c r="D19"/>
  <c r="F19"/>
  <c r="F35" s="1"/>
  <c r="J19"/>
  <c r="K19"/>
  <c r="M19"/>
  <c r="P19"/>
  <c r="R19"/>
  <c r="B20"/>
  <c r="C20"/>
  <c r="D20"/>
  <c r="F20"/>
  <c r="H20"/>
  <c r="J20"/>
  <c r="K20"/>
  <c r="L20"/>
  <c r="L36" s="1"/>
  <c r="M20"/>
  <c r="M36" s="1"/>
  <c r="P20"/>
  <c r="Q20"/>
  <c r="C21"/>
  <c r="F21"/>
  <c r="G21"/>
  <c r="K21"/>
  <c r="K37" s="1"/>
  <c r="O21"/>
  <c r="P21"/>
  <c r="Q21"/>
  <c r="E23"/>
  <c r="F23"/>
  <c r="G23"/>
  <c r="H23"/>
  <c r="J23"/>
  <c r="K23"/>
  <c r="L23"/>
  <c r="O23"/>
  <c r="P23"/>
  <c r="Q23"/>
  <c r="R23"/>
  <c r="E24"/>
  <c r="F24"/>
  <c r="G24"/>
  <c r="H24"/>
  <c r="I24"/>
  <c r="J24"/>
  <c r="K24"/>
  <c r="L24"/>
  <c r="M24"/>
  <c r="O24"/>
  <c r="P24"/>
  <c r="Q24"/>
  <c r="R24"/>
  <c r="E25"/>
  <c r="F25"/>
  <c r="G25"/>
  <c r="H25"/>
  <c r="I25"/>
  <c r="J25"/>
  <c r="K25"/>
  <c r="L25"/>
  <c r="M25"/>
  <c r="P25"/>
  <c r="Q25"/>
  <c r="R25"/>
  <c r="S25"/>
  <c r="E26"/>
  <c r="F26"/>
  <c r="G26"/>
  <c r="H26"/>
  <c r="J26"/>
  <c r="K26"/>
  <c r="L26"/>
  <c r="M26"/>
  <c r="O26"/>
  <c r="P26"/>
  <c r="R26"/>
  <c r="E27"/>
  <c r="F27"/>
  <c r="G27"/>
  <c r="H27"/>
  <c r="J27"/>
  <c r="K27"/>
  <c r="L27"/>
  <c r="M27"/>
  <c r="O27"/>
  <c r="P27"/>
  <c r="E28"/>
  <c r="F28"/>
  <c r="G28"/>
  <c r="H28"/>
  <c r="J28"/>
  <c r="K28"/>
  <c r="L28"/>
  <c r="M28"/>
  <c r="O28"/>
  <c r="P28"/>
  <c r="Q28"/>
  <c r="E29"/>
  <c r="F29"/>
  <c r="G29"/>
  <c r="H29"/>
  <c r="J29"/>
  <c r="K29"/>
  <c r="L29"/>
  <c r="M29"/>
  <c r="N29"/>
  <c r="O29"/>
  <c r="P29"/>
  <c r="Q29"/>
  <c r="R29"/>
  <c r="F30"/>
  <c r="G30"/>
  <c r="H30"/>
  <c r="J30"/>
  <c r="K30"/>
  <c r="M30"/>
  <c r="O30"/>
  <c r="P30"/>
  <c r="Q30"/>
  <c r="R30"/>
  <c r="E31"/>
  <c r="F31"/>
  <c r="G31"/>
  <c r="H31"/>
  <c r="J31"/>
  <c r="K31"/>
  <c r="L31"/>
  <c r="O31"/>
  <c r="P31"/>
  <c r="Q31"/>
  <c r="R31"/>
  <c r="E32"/>
  <c r="F32"/>
  <c r="G32"/>
  <c r="H32"/>
  <c r="J32"/>
  <c r="K32"/>
  <c r="L32"/>
  <c r="M32"/>
  <c r="O32"/>
  <c r="P32"/>
  <c r="Q32"/>
  <c r="R32"/>
  <c r="E33"/>
  <c r="F33"/>
  <c r="G33"/>
  <c r="H33"/>
  <c r="I33"/>
  <c r="J33"/>
  <c r="K33"/>
  <c r="L33"/>
  <c r="M33"/>
  <c r="P33"/>
  <c r="Q33"/>
  <c r="R33"/>
  <c r="S33"/>
  <c r="E34"/>
  <c r="F34"/>
  <c r="G34"/>
  <c r="H34"/>
  <c r="J34"/>
  <c r="K34"/>
  <c r="L34"/>
  <c r="M34"/>
  <c r="O34"/>
  <c r="P34"/>
  <c r="R34"/>
  <c r="B35"/>
  <c r="C35"/>
  <c r="D35"/>
  <c r="J35"/>
  <c r="K35"/>
  <c r="M35"/>
  <c r="P35"/>
  <c r="R35"/>
  <c r="B36"/>
  <c r="C36"/>
  <c r="D36"/>
  <c r="F36"/>
  <c r="H36"/>
  <c r="J36"/>
  <c r="K36"/>
  <c r="P36"/>
  <c r="Q36"/>
  <c r="B37"/>
  <c r="C37"/>
  <c r="D37"/>
  <c r="F37"/>
  <c r="G37"/>
  <c r="O37"/>
  <c r="P37"/>
  <c r="Q37"/>
  <c r="B1" i="22"/>
  <c r="B2"/>
  <c r="B7" i="21"/>
  <c r="B21" s="1"/>
  <c r="C7"/>
  <c r="I7"/>
  <c r="J21"/>
  <c r="J37" s="1"/>
  <c r="L23"/>
  <c r="M19"/>
  <c r="M35" s="1"/>
  <c r="S7"/>
  <c r="B8"/>
  <c r="C8"/>
  <c r="C19" s="1"/>
  <c r="E19"/>
  <c r="E35" s="1"/>
  <c r="I8"/>
  <c r="J19"/>
  <c r="J35" s="1"/>
  <c r="L24"/>
  <c r="N8"/>
  <c r="N24" s="1"/>
  <c r="S8"/>
  <c r="B9"/>
  <c r="C9"/>
  <c r="E25"/>
  <c r="I9"/>
  <c r="I25" s="1"/>
  <c r="N9"/>
  <c r="N25" s="1"/>
  <c r="S9"/>
  <c r="S25" s="1"/>
  <c r="B10"/>
  <c r="C10"/>
  <c r="C20" s="1"/>
  <c r="G26"/>
  <c r="I10"/>
  <c r="N10"/>
  <c r="N26" s="1"/>
  <c r="O20"/>
  <c r="O36" s="1"/>
  <c r="S10"/>
  <c r="B11"/>
  <c r="B20" s="1"/>
  <c r="C11"/>
  <c r="G20"/>
  <c r="G36" s="1"/>
  <c r="I11"/>
  <c r="I27" s="1"/>
  <c r="L20"/>
  <c r="L36" s="1"/>
  <c r="N11"/>
  <c r="Q20"/>
  <c r="Q36" s="1"/>
  <c r="R19"/>
  <c r="R35" s="1"/>
  <c r="B12"/>
  <c r="C12"/>
  <c r="I12"/>
  <c r="I28" s="1"/>
  <c r="N12"/>
  <c r="N28" s="1"/>
  <c r="S12"/>
  <c r="B13"/>
  <c r="B19" s="1"/>
  <c r="C13"/>
  <c r="I13"/>
  <c r="I29" s="1"/>
  <c r="N13"/>
  <c r="N29" s="1"/>
  <c r="Q29"/>
  <c r="R29"/>
  <c r="B14"/>
  <c r="C14"/>
  <c r="I14"/>
  <c r="I30" s="1"/>
  <c r="J30"/>
  <c r="N14"/>
  <c r="S14"/>
  <c r="S30" s="1"/>
  <c r="B15"/>
  <c r="C15"/>
  <c r="H20"/>
  <c r="H36" s="1"/>
  <c r="L31"/>
  <c r="N15"/>
  <c r="N31" s="1"/>
  <c r="R20"/>
  <c r="R36" s="1"/>
  <c r="B16"/>
  <c r="C16"/>
  <c r="E32"/>
  <c r="I16"/>
  <c r="J32"/>
  <c r="L32"/>
  <c r="N16"/>
  <c r="N32" s="1"/>
  <c r="S16"/>
  <c r="B17"/>
  <c r="C17"/>
  <c r="E33"/>
  <c r="H21"/>
  <c r="H37" s="1"/>
  <c r="N17"/>
  <c r="N33" s="1"/>
  <c r="S17"/>
  <c r="S33" s="1"/>
  <c r="B18"/>
  <c r="C18"/>
  <c r="E34"/>
  <c r="G34"/>
  <c r="I18"/>
  <c r="I34" s="1"/>
  <c r="N18"/>
  <c r="N34" s="1"/>
  <c r="O21"/>
  <c r="O37" s="1"/>
  <c r="S18"/>
  <c r="S34" s="1"/>
  <c r="F19"/>
  <c r="F35" s="1"/>
  <c r="G19"/>
  <c r="K19"/>
  <c r="O19"/>
  <c r="P19"/>
  <c r="Q19"/>
  <c r="E20"/>
  <c r="E36" s="1"/>
  <c r="F20"/>
  <c r="J20"/>
  <c r="K20"/>
  <c r="M20"/>
  <c r="M36" s="1"/>
  <c r="P20"/>
  <c r="C21"/>
  <c r="E21"/>
  <c r="F21"/>
  <c r="G21"/>
  <c r="K21"/>
  <c r="L21"/>
  <c r="L37" s="1"/>
  <c r="M21"/>
  <c r="P21"/>
  <c r="Q21"/>
  <c r="E23"/>
  <c r="F23"/>
  <c r="G23"/>
  <c r="H23"/>
  <c r="J23"/>
  <c r="K23"/>
  <c r="M23"/>
  <c r="O23"/>
  <c r="P23"/>
  <c r="Q23"/>
  <c r="R23"/>
  <c r="F24"/>
  <c r="G24"/>
  <c r="H24"/>
  <c r="I24"/>
  <c r="J24"/>
  <c r="K24"/>
  <c r="O24"/>
  <c r="P24"/>
  <c r="Q24"/>
  <c r="R24"/>
  <c r="S24"/>
  <c r="F25"/>
  <c r="G25"/>
  <c r="H25"/>
  <c r="J25"/>
  <c r="K25"/>
  <c r="L25"/>
  <c r="O25"/>
  <c r="P25"/>
  <c r="Q25"/>
  <c r="R25"/>
  <c r="E26"/>
  <c r="F26"/>
  <c r="H26"/>
  <c r="J26"/>
  <c r="K26"/>
  <c r="L26"/>
  <c r="M26"/>
  <c r="P26"/>
  <c r="Q26"/>
  <c r="R26"/>
  <c r="E27"/>
  <c r="F27"/>
  <c r="J27"/>
  <c r="K27"/>
  <c r="L27"/>
  <c r="M27"/>
  <c r="O27"/>
  <c r="P27"/>
  <c r="Q27"/>
  <c r="R27"/>
  <c r="E28"/>
  <c r="F28"/>
  <c r="G28"/>
  <c r="H28"/>
  <c r="J28"/>
  <c r="K28"/>
  <c r="L28"/>
  <c r="M28"/>
  <c r="O28"/>
  <c r="P28"/>
  <c r="Q28"/>
  <c r="R28"/>
  <c r="S28"/>
  <c r="E29"/>
  <c r="F29"/>
  <c r="G29"/>
  <c r="H29"/>
  <c r="J29"/>
  <c r="K29"/>
  <c r="L29"/>
  <c r="M29"/>
  <c r="O29"/>
  <c r="P29"/>
  <c r="E30"/>
  <c r="F30"/>
  <c r="G30"/>
  <c r="H30"/>
  <c r="K30"/>
  <c r="L30"/>
  <c r="M30"/>
  <c r="N30"/>
  <c r="O30"/>
  <c r="P30"/>
  <c r="Q30"/>
  <c r="E31"/>
  <c r="F31"/>
  <c r="G31"/>
  <c r="H31"/>
  <c r="J31"/>
  <c r="K31"/>
  <c r="M31"/>
  <c r="O31"/>
  <c r="P31"/>
  <c r="Q31"/>
  <c r="R31"/>
  <c r="F32"/>
  <c r="G32"/>
  <c r="H32"/>
  <c r="I32"/>
  <c r="K32"/>
  <c r="O32"/>
  <c r="P32"/>
  <c r="Q32"/>
  <c r="R32"/>
  <c r="S32"/>
  <c r="F33"/>
  <c r="G33"/>
  <c r="H33"/>
  <c r="J33"/>
  <c r="K33"/>
  <c r="L33"/>
  <c r="O33"/>
  <c r="P33"/>
  <c r="Q33"/>
  <c r="R33"/>
  <c r="F34"/>
  <c r="H34"/>
  <c r="J34"/>
  <c r="K34"/>
  <c r="L34"/>
  <c r="M34"/>
  <c r="P34"/>
  <c r="Q34"/>
  <c r="R34"/>
  <c r="B35"/>
  <c r="C35"/>
  <c r="G35"/>
  <c r="K35"/>
  <c r="O35"/>
  <c r="P35"/>
  <c r="Q35"/>
  <c r="B36"/>
  <c r="C36"/>
  <c r="F36"/>
  <c r="J36"/>
  <c r="K36"/>
  <c r="P36"/>
  <c r="B37"/>
  <c r="C37"/>
  <c r="E37"/>
  <c r="F37"/>
  <c r="G37"/>
  <c r="K37"/>
  <c r="M37"/>
  <c r="P37"/>
  <c r="Q37"/>
  <c r="B1" i="20"/>
  <c r="B2"/>
  <c r="B7" i="19"/>
  <c r="B21" s="1"/>
  <c r="C7"/>
  <c r="C21" s="1"/>
  <c r="I7"/>
  <c r="N7"/>
  <c r="M23"/>
  <c r="S7"/>
  <c r="B8"/>
  <c r="C8"/>
  <c r="E19"/>
  <c r="E35" s="1"/>
  <c r="I8"/>
  <c r="L19"/>
  <c r="L35" s="1"/>
  <c r="N8"/>
  <c r="N24" s="1"/>
  <c r="S8"/>
  <c r="B9"/>
  <c r="C9"/>
  <c r="C19" s="1"/>
  <c r="G25"/>
  <c r="I9"/>
  <c r="I25" s="1"/>
  <c r="N9"/>
  <c r="N25" s="1"/>
  <c r="O25"/>
  <c r="S9"/>
  <c r="S25" s="1"/>
  <c r="B10"/>
  <c r="C10"/>
  <c r="E20"/>
  <c r="E36" s="1"/>
  <c r="G26"/>
  <c r="I10"/>
  <c r="L20"/>
  <c r="L36" s="1"/>
  <c r="N10"/>
  <c r="O26"/>
  <c r="S10"/>
  <c r="B11"/>
  <c r="C11"/>
  <c r="C20" s="1"/>
  <c r="I11"/>
  <c r="I27" s="1"/>
  <c r="N11"/>
  <c r="N27" s="1"/>
  <c r="R19"/>
  <c r="R35" s="1"/>
  <c r="B12"/>
  <c r="C12"/>
  <c r="I12"/>
  <c r="I28" s="1"/>
  <c r="J20"/>
  <c r="J36" s="1"/>
  <c r="N12"/>
  <c r="N28" s="1"/>
  <c r="Q28"/>
  <c r="S12"/>
  <c r="S28" s="1"/>
  <c r="B13"/>
  <c r="B20" s="1"/>
  <c r="C13"/>
  <c r="I13"/>
  <c r="I29" s="1"/>
  <c r="N13"/>
  <c r="N29" s="1"/>
  <c r="S13"/>
  <c r="S29" s="1"/>
  <c r="B14"/>
  <c r="C14"/>
  <c r="I14"/>
  <c r="I30" s="1"/>
  <c r="L30"/>
  <c r="N14"/>
  <c r="N30" s="1"/>
  <c r="Q20"/>
  <c r="Q36" s="1"/>
  <c r="S14"/>
  <c r="S30" s="1"/>
  <c r="B15"/>
  <c r="C15"/>
  <c r="H20"/>
  <c r="H36" s="1"/>
  <c r="L31"/>
  <c r="N15"/>
  <c r="N31" s="1"/>
  <c r="R20"/>
  <c r="R36" s="1"/>
  <c r="B16"/>
  <c r="C16"/>
  <c r="E32"/>
  <c r="I16"/>
  <c r="I32" s="1"/>
  <c r="J21"/>
  <c r="J37" s="1"/>
  <c r="N16"/>
  <c r="N32" s="1"/>
  <c r="S16"/>
  <c r="S32" s="1"/>
  <c r="B17"/>
  <c r="C17"/>
  <c r="G33"/>
  <c r="I17"/>
  <c r="I33" s="1"/>
  <c r="M33"/>
  <c r="O33"/>
  <c r="S17"/>
  <c r="S33" s="1"/>
  <c r="B18"/>
  <c r="C18"/>
  <c r="E34"/>
  <c r="G21"/>
  <c r="G37" s="1"/>
  <c r="I18"/>
  <c r="I34" s="1"/>
  <c r="N18"/>
  <c r="N34" s="1"/>
  <c r="O21"/>
  <c r="O37" s="1"/>
  <c r="Q21"/>
  <c r="Q37" s="1"/>
  <c r="S18"/>
  <c r="S34" s="1"/>
  <c r="F19"/>
  <c r="G19"/>
  <c r="G35" s="1"/>
  <c r="H19"/>
  <c r="K19"/>
  <c r="O19"/>
  <c r="O35" s="1"/>
  <c r="P19"/>
  <c r="F20"/>
  <c r="F36" s="1"/>
  <c r="G20"/>
  <c r="K20"/>
  <c r="O20"/>
  <c r="P20"/>
  <c r="E21"/>
  <c r="E37" s="1"/>
  <c r="F21"/>
  <c r="K21"/>
  <c r="M21"/>
  <c r="M37" s="1"/>
  <c r="P21"/>
  <c r="E23"/>
  <c r="F23"/>
  <c r="G23"/>
  <c r="H23"/>
  <c r="I23"/>
  <c r="J23"/>
  <c r="K23"/>
  <c r="O23"/>
  <c r="P23"/>
  <c r="Q23"/>
  <c r="R23"/>
  <c r="S23"/>
  <c r="F24"/>
  <c r="G24"/>
  <c r="H24"/>
  <c r="J24"/>
  <c r="K24"/>
  <c r="L24"/>
  <c r="O24"/>
  <c r="P24"/>
  <c r="Q24"/>
  <c r="R24"/>
  <c r="E25"/>
  <c r="F25"/>
  <c r="H25"/>
  <c r="J25"/>
  <c r="K25"/>
  <c r="L25"/>
  <c r="M25"/>
  <c r="P25"/>
  <c r="Q25"/>
  <c r="R25"/>
  <c r="E26"/>
  <c r="F26"/>
  <c r="J26"/>
  <c r="K26"/>
  <c r="L26"/>
  <c r="M26"/>
  <c r="P26"/>
  <c r="Q26"/>
  <c r="R26"/>
  <c r="E27"/>
  <c r="F27"/>
  <c r="G27"/>
  <c r="J27"/>
  <c r="K27"/>
  <c r="L27"/>
  <c r="M27"/>
  <c r="O27"/>
  <c r="P27"/>
  <c r="Q27"/>
  <c r="R27"/>
  <c r="E28"/>
  <c r="F28"/>
  <c r="G28"/>
  <c r="H28"/>
  <c r="K28"/>
  <c r="L28"/>
  <c r="M28"/>
  <c r="O28"/>
  <c r="P28"/>
  <c r="R28"/>
  <c r="E29"/>
  <c r="F29"/>
  <c r="G29"/>
  <c r="H29"/>
  <c r="J29"/>
  <c r="K29"/>
  <c r="L29"/>
  <c r="M29"/>
  <c r="O29"/>
  <c r="P29"/>
  <c r="Q29"/>
  <c r="E30"/>
  <c r="F30"/>
  <c r="G30"/>
  <c r="H30"/>
  <c r="J30"/>
  <c r="K30"/>
  <c r="M30"/>
  <c r="O30"/>
  <c r="P30"/>
  <c r="Q30"/>
  <c r="R30"/>
  <c r="E31"/>
  <c r="F31"/>
  <c r="G31"/>
  <c r="H31"/>
  <c r="J31"/>
  <c r="K31"/>
  <c r="O31"/>
  <c r="P31"/>
  <c r="Q31"/>
  <c r="R31"/>
  <c r="F32"/>
  <c r="G32"/>
  <c r="H32"/>
  <c r="J32"/>
  <c r="K32"/>
  <c r="L32"/>
  <c r="O32"/>
  <c r="P32"/>
  <c r="Q32"/>
  <c r="R32"/>
  <c r="E33"/>
  <c r="F33"/>
  <c r="H33"/>
  <c r="J33"/>
  <c r="K33"/>
  <c r="L33"/>
  <c r="P33"/>
  <c r="Q33"/>
  <c r="R33"/>
  <c r="F34"/>
  <c r="J34"/>
  <c r="K34"/>
  <c r="L34"/>
  <c r="M34"/>
  <c r="P34"/>
  <c r="Q34"/>
  <c r="R34"/>
  <c r="B35"/>
  <c r="C35"/>
  <c r="F35"/>
  <c r="H35"/>
  <c r="K35"/>
  <c r="P35"/>
  <c r="B36"/>
  <c r="C36"/>
  <c r="G36"/>
  <c r="K36"/>
  <c r="O36"/>
  <c r="P36"/>
  <c r="B37"/>
  <c r="C37"/>
  <c r="F37"/>
  <c r="K37"/>
  <c r="P37"/>
  <c r="B1" i="18"/>
  <c r="B2"/>
  <c r="B7" i="17"/>
  <c r="C7"/>
  <c r="C21" s="1"/>
  <c r="E21"/>
  <c r="E37" s="1"/>
  <c r="I7"/>
  <c r="J19"/>
  <c r="J35" s="1"/>
  <c r="L21"/>
  <c r="L37" s="1"/>
  <c r="N7"/>
  <c r="O19"/>
  <c r="O35" s="1"/>
  <c r="S7"/>
  <c r="B8"/>
  <c r="C8"/>
  <c r="G19"/>
  <c r="G35" s="1"/>
  <c r="H21"/>
  <c r="H37" s="1"/>
  <c r="L19"/>
  <c r="L35" s="1"/>
  <c r="N8"/>
  <c r="N24" s="1"/>
  <c r="O24"/>
  <c r="R21"/>
  <c r="R37" s="1"/>
  <c r="B9"/>
  <c r="C9"/>
  <c r="C19" s="1"/>
  <c r="E25"/>
  <c r="G25"/>
  <c r="I9"/>
  <c r="I25" s="1"/>
  <c r="J21"/>
  <c r="J37" s="1"/>
  <c r="N9"/>
  <c r="O25"/>
  <c r="S9"/>
  <c r="S25" s="1"/>
  <c r="B10"/>
  <c r="B20" s="1"/>
  <c r="C10"/>
  <c r="I10"/>
  <c r="N10"/>
  <c r="Q20"/>
  <c r="Q36" s="1"/>
  <c r="S10"/>
  <c r="B11"/>
  <c r="C11"/>
  <c r="E27"/>
  <c r="I11"/>
  <c r="I27" s="1"/>
  <c r="J20"/>
  <c r="J36" s="1"/>
  <c r="N11"/>
  <c r="N27" s="1"/>
  <c r="O27"/>
  <c r="S11"/>
  <c r="B12"/>
  <c r="B19" s="1"/>
  <c r="C12"/>
  <c r="H28"/>
  <c r="N12"/>
  <c r="N28" s="1"/>
  <c r="R20"/>
  <c r="R36" s="1"/>
  <c r="B13"/>
  <c r="C13"/>
  <c r="I13"/>
  <c r="I29" s="1"/>
  <c r="N13"/>
  <c r="O29"/>
  <c r="S13"/>
  <c r="S29" s="1"/>
  <c r="B14"/>
  <c r="C14"/>
  <c r="I14"/>
  <c r="I30" s="1"/>
  <c r="L30"/>
  <c r="M30"/>
  <c r="R30"/>
  <c r="B15"/>
  <c r="C15"/>
  <c r="E31"/>
  <c r="I15"/>
  <c r="J31"/>
  <c r="N15"/>
  <c r="N31" s="1"/>
  <c r="O20"/>
  <c r="O36" s="1"/>
  <c r="S15"/>
  <c r="B16"/>
  <c r="C16"/>
  <c r="G32"/>
  <c r="I16"/>
  <c r="I32" s="1"/>
  <c r="N16"/>
  <c r="N32" s="1"/>
  <c r="O32"/>
  <c r="R32"/>
  <c r="B17"/>
  <c r="C17"/>
  <c r="E33"/>
  <c r="G33"/>
  <c r="I17"/>
  <c r="I33" s="1"/>
  <c r="N17"/>
  <c r="O33"/>
  <c r="S17"/>
  <c r="S33" s="1"/>
  <c r="B18"/>
  <c r="C18"/>
  <c r="I18"/>
  <c r="I34" s="1"/>
  <c r="M34"/>
  <c r="Q21"/>
  <c r="Q37" s="1"/>
  <c r="S18"/>
  <c r="S34" s="1"/>
  <c r="E19"/>
  <c r="E35" s="1"/>
  <c r="F19"/>
  <c r="K19"/>
  <c r="M19"/>
  <c r="M35" s="1"/>
  <c r="P19"/>
  <c r="P35" s="1"/>
  <c r="Q19"/>
  <c r="C20"/>
  <c r="F20"/>
  <c r="G20"/>
  <c r="G36" s="1"/>
  <c r="H20"/>
  <c r="K20"/>
  <c r="L20"/>
  <c r="L36" s="1"/>
  <c r="P20"/>
  <c r="B21"/>
  <c r="F21"/>
  <c r="F37" s="1"/>
  <c r="G21"/>
  <c r="K21"/>
  <c r="K37" s="1"/>
  <c r="O21"/>
  <c r="P21"/>
  <c r="F23"/>
  <c r="G23"/>
  <c r="H23"/>
  <c r="I23"/>
  <c r="J23"/>
  <c r="K23"/>
  <c r="L23"/>
  <c r="O23"/>
  <c r="P23"/>
  <c r="Q23"/>
  <c r="R23"/>
  <c r="S23"/>
  <c r="E24"/>
  <c r="F24"/>
  <c r="H24"/>
  <c r="J24"/>
  <c r="K24"/>
  <c r="L24"/>
  <c r="M24"/>
  <c r="P24"/>
  <c r="Q24"/>
  <c r="R24"/>
  <c r="F25"/>
  <c r="J25"/>
  <c r="K25"/>
  <c r="L25"/>
  <c r="M25"/>
  <c r="N25"/>
  <c r="P25"/>
  <c r="Q25"/>
  <c r="R25"/>
  <c r="E26"/>
  <c r="F26"/>
  <c r="G26"/>
  <c r="J26"/>
  <c r="K26"/>
  <c r="L26"/>
  <c r="M26"/>
  <c r="O26"/>
  <c r="P26"/>
  <c r="R26"/>
  <c r="F27"/>
  <c r="G27"/>
  <c r="H27"/>
  <c r="K27"/>
  <c r="L27"/>
  <c r="M27"/>
  <c r="P27"/>
  <c r="Q27"/>
  <c r="R27"/>
  <c r="S27"/>
  <c r="E28"/>
  <c r="F28"/>
  <c r="G28"/>
  <c r="J28"/>
  <c r="K28"/>
  <c r="L28"/>
  <c r="M28"/>
  <c r="O28"/>
  <c r="P28"/>
  <c r="Q28"/>
  <c r="E29"/>
  <c r="F29"/>
  <c r="G29"/>
  <c r="H29"/>
  <c r="J29"/>
  <c r="K29"/>
  <c r="L29"/>
  <c r="M29"/>
  <c r="N29"/>
  <c r="P29"/>
  <c r="Q29"/>
  <c r="R29"/>
  <c r="E30"/>
  <c r="F30"/>
  <c r="G30"/>
  <c r="J30"/>
  <c r="K30"/>
  <c r="O30"/>
  <c r="P30"/>
  <c r="Q30"/>
  <c r="F31"/>
  <c r="G31"/>
  <c r="H31"/>
  <c r="I31"/>
  <c r="K31"/>
  <c r="L31"/>
  <c r="O31"/>
  <c r="P31"/>
  <c r="Q31"/>
  <c r="R31"/>
  <c r="S31"/>
  <c r="E32"/>
  <c r="F32"/>
  <c r="H32"/>
  <c r="J32"/>
  <c r="K32"/>
  <c r="L32"/>
  <c r="M32"/>
  <c r="P32"/>
  <c r="Q32"/>
  <c r="F33"/>
  <c r="J33"/>
  <c r="K33"/>
  <c r="L33"/>
  <c r="M33"/>
  <c r="N33"/>
  <c r="P33"/>
  <c r="Q33"/>
  <c r="R33"/>
  <c r="E34"/>
  <c r="F34"/>
  <c r="G34"/>
  <c r="J34"/>
  <c r="K34"/>
  <c r="L34"/>
  <c r="O34"/>
  <c r="P34"/>
  <c r="R34"/>
  <c r="B35"/>
  <c r="C35"/>
  <c r="F35"/>
  <c r="K35"/>
  <c r="Q35"/>
  <c r="B36"/>
  <c r="C36"/>
  <c r="F36"/>
  <c r="H36"/>
  <c r="K36"/>
  <c r="P36"/>
  <c r="B37"/>
  <c r="C37"/>
  <c r="G37"/>
  <c r="O37"/>
  <c r="P37"/>
  <c r="B1" i="16"/>
  <c r="B2"/>
  <c r="C7" i="15"/>
  <c r="C19" s="1"/>
  <c r="E19"/>
  <c r="E35" s="1"/>
  <c r="H19"/>
  <c r="H35" s="1"/>
  <c r="L19"/>
  <c r="L35" s="1"/>
  <c r="N7"/>
  <c r="R19"/>
  <c r="R35" s="1"/>
  <c r="C8"/>
  <c r="I8"/>
  <c r="I24" s="1"/>
  <c r="N8"/>
  <c r="N24" s="1"/>
  <c r="O24"/>
  <c r="Q19"/>
  <c r="Q35" s="1"/>
  <c r="S8"/>
  <c r="S24" s="1"/>
  <c r="C9"/>
  <c r="I9"/>
  <c r="J19"/>
  <c r="J35" s="1"/>
  <c r="N9"/>
  <c r="O25"/>
  <c r="S9"/>
  <c r="C10"/>
  <c r="C20" s="1"/>
  <c r="E20"/>
  <c r="E36" s="1"/>
  <c r="H26"/>
  <c r="I10"/>
  <c r="M20"/>
  <c r="M36" s="1"/>
  <c r="N10"/>
  <c r="Q26"/>
  <c r="S10"/>
  <c r="C11"/>
  <c r="I11"/>
  <c r="I27" s="1"/>
  <c r="J27"/>
  <c r="L20"/>
  <c r="L36" s="1"/>
  <c r="M27"/>
  <c r="Q20"/>
  <c r="Q36" s="1"/>
  <c r="R20"/>
  <c r="R36" s="1"/>
  <c r="C12"/>
  <c r="G28"/>
  <c r="J20"/>
  <c r="J36" s="1"/>
  <c r="N12"/>
  <c r="N28" s="1"/>
  <c r="S12"/>
  <c r="S28" s="1"/>
  <c r="C13"/>
  <c r="I13"/>
  <c r="N13"/>
  <c r="O29"/>
  <c r="S13"/>
  <c r="S29" s="1"/>
  <c r="C14"/>
  <c r="I14"/>
  <c r="I30" s="1"/>
  <c r="L30"/>
  <c r="M30"/>
  <c r="N14"/>
  <c r="S14"/>
  <c r="C15"/>
  <c r="E31"/>
  <c r="I15"/>
  <c r="I31" s="1"/>
  <c r="N15"/>
  <c r="N31" s="1"/>
  <c r="R31"/>
  <c r="C16"/>
  <c r="I16"/>
  <c r="I32" s="1"/>
  <c r="L32"/>
  <c r="N16"/>
  <c r="N32" s="1"/>
  <c r="O32"/>
  <c r="Q21"/>
  <c r="Q37" s="1"/>
  <c r="S16"/>
  <c r="S32" s="1"/>
  <c r="C17"/>
  <c r="E33"/>
  <c r="I17"/>
  <c r="J21"/>
  <c r="J37" s="1"/>
  <c r="N17"/>
  <c r="O19"/>
  <c r="O35" s="1"/>
  <c r="S17"/>
  <c r="S33" s="1"/>
  <c r="C18"/>
  <c r="H34"/>
  <c r="I18"/>
  <c r="I34" s="1"/>
  <c r="M34"/>
  <c r="Q34"/>
  <c r="S18"/>
  <c r="F19"/>
  <c r="G19"/>
  <c r="K19"/>
  <c r="P19"/>
  <c r="P35" s="1"/>
  <c r="F20"/>
  <c r="G20"/>
  <c r="K20"/>
  <c r="O20"/>
  <c r="P20"/>
  <c r="P36" s="1"/>
  <c r="F21"/>
  <c r="G21"/>
  <c r="K21"/>
  <c r="P21"/>
  <c r="P37" s="1"/>
  <c r="R21"/>
  <c r="F23"/>
  <c r="G23"/>
  <c r="H23"/>
  <c r="J23"/>
  <c r="K23"/>
  <c r="L23"/>
  <c r="O23"/>
  <c r="P23"/>
  <c r="Q23"/>
  <c r="E24"/>
  <c r="F24"/>
  <c r="H24"/>
  <c r="J24"/>
  <c r="K24"/>
  <c r="L24"/>
  <c r="M24"/>
  <c r="P24"/>
  <c r="Q24"/>
  <c r="R24"/>
  <c r="E25"/>
  <c r="F25"/>
  <c r="G25"/>
  <c r="H25"/>
  <c r="I25"/>
  <c r="J25"/>
  <c r="K25"/>
  <c r="L25"/>
  <c r="M25"/>
  <c r="N25"/>
  <c r="P25"/>
  <c r="Q25"/>
  <c r="R25"/>
  <c r="S25"/>
  <c r="E26"/>
  <c r="F26"/>
  <c r="G26"/>
  <c r="J26"/>
  <c r="K26"/>
  <c r="L26"/>
  <c r="M26"/>
  <c r="N26"/>
  <c r="O26"/>
  <c r="P26"/>
  <c r="R26"/>
  <c r="S26"/>
  <c r="E27"/>
  <c r="F27"/>
  <c r="G27"/>
  <c r="H27"/>
  <c r="K27"/>
  <c r="L27"/>
  <c r="O27"/>
  <c r="P27"/>
  <c r="E28"/>
  <c r="F28"/>
  <c r="H28"/>
  <c r="K28"/>
  <c r="L28"/>
  <c r="M28"/>
  <c r="O28"/>
  <c r="P28"/>
  <c r="Q28"/>
  <c r="R28"/>
  <c r="E29"/>
  <c r="F29"/>
  <c r="G29"/>
  <c r="H29"/>
  <c r="I29"/>
  <c r="J29"/>
  <c r="K29"/>
  <c r="L29"/>
  <c r="M29"/>
  <c r="N29"/>
  <c r="P29"/>
  <c r="Q29"/>
  <c r="R29"/>
  <c r="E30"/>
  <c r="F30"/>
  <c r="G30"/>
  <c r="H30"/>
  <c r="J30"/>
  <c r="K30"/>
  <c r="N30"/>
  <c r="O30"/>
  <c r="P30"/>
  <c r="Q30"/>
  <c r="R30"/>
  <c r="S30"/>
  <c r="F31"/>
  <c r="G31"/>
  <c r="H31"/>
  <c r="J31"/>
  <c r="K31"/>
  <c r="L31"/>
  <c r="O31"/>
  <c r="P31"/>
  <c r="Q31"/>
  <c r="E32"/>
  <c r="F32"/>
  <c r="H32"/>
  <c r="J32"/>
  <c r="K32"/>
  <c r="M32"/>
  <c r="P32"/>
  <c r="Q32"/>
  <c r="R32"/>
  <c r="F33"/>
  <c r="G33"/>
  <c r="H33"/>
  <c r="I33"/>
  <c r="J33"/>
  <c r="K33"/>
  <c r="L33"/>
  <c r="M33"/>
  <c r="N33"/>
  <c r="P33"/>
  <c r="Q33"/>
  <c r="R33"/>
  <c r="E34"/>
  <c r="F34"/>
  <c r="G34"/>
  <c r="J34"/>
  <c r="K34"/>
  <c r="L34"/>
  <c r="O34"/>
  <c r="P34"/>
  <c r="R34"/>
  <c r="S34"/>
  <c r="C35"/>
  <c r="F35"/>
  <c r="G35"/>
  <c r="K35"/>
  <c r="C36"/>
  <c r="F36"/>
  <c r="G36"/>
  <c r="K36"/>
  <c r="O36"/>
  <c r="C37"/>
  <c r="F37"/>
  <c r="G37"/>
  <c r="K37"/>
  <c r="R37"/>
  <c r="B1" i="14"/>
  <c r="B2"/>
  <c r="B7" i="13"/>
  <c r="C7"/>
  <c r="D7"/>
  <c r="E19"/>
  <c r="E35" s="1"/>
  <c r="I7"/>
  <c r="N7"/>
  <c r="Q21"/>
  <c r="Q37" s="1"/>
  <c r="R21"/>
  <c r="R37" s="1"/>
  <c r="S7"/>
  <c r="S23" s="1"/>
  <c r="B8"/>
  <c r="C8"/>
  <c r="D8"/>
  <c r="I8"/>
  <c r="J21"/>
  <c r="J37" s="1"/>
  <c r="N8"/>
  <c r="S8"/>
  <c r="S24" s="1"/>
  <c r="B9"/>
  <c r="B21" s="1"/>
  <c r="C9"/>
  <c r="D9"/>
  <c r="E25"/>
  <c r="I9"/>
  <c r="L25"/>
  <c r="N9"/>
  <c r="N25" s="1"/>
  <c r="S9"/>
  <c r="B10"/>
  <c r="C10"/>
  <c r="C20" s="1"/>
  <c r="D10"/>
  <c r="G20"/>
  <c r="G36" s="1"/>
  <c r="H20"/>
  <c r="H36" s="1"/>
  <c r="L20"/>
  <c r="L36" s="1"/>
  <c r="N10"/>
  <c r="R19"/>
  <c r="R35" s="1"/>
  <c r="B11"/>
  <c r="C11"/>
  <c r="D11"/>
  <c r="D20" s="1"/>
  <c r="I11"/>
  <c r="I27" s="1"/>
  <c r="N11"/>
  <c r="N27" s="1"/>
  <c r="S11"/>
  <c r="S27" s="1"/>
  <c r="B12"/>
  <c r="C12"/>
  <c r="D12"/>
  <c r="I12"/>
  <c r="J19"/>
  <c r="J35" s="1"/>
  <c r="N12"/>
  <c r="O28"/>
  <c r="S12"/>
  <c r="B13"/>
  <c r="B19" s="1"/>
  <c r="C13"/>
  <c r="D13"/>
  <c r="I13"/>
  <c r="I29" s="1"/>
  <c r="N13"/>
  <c r="N29" s="1"/>
  <c r="Q29"/>
  <c r="S13"/>
  <c r="S29" s="1"/>
  <c r="B14"/>
  <c r="C14"/>
  <c r="C19" s="1"/>
  <c r="D14"/>
  <c r="I14"/>
  <c r="I30" s="1"/>
  <c r="N14"/>
  <c r="N30" s="1"/>
  <c r="Q30"/>
  <c r="R30"/>
  <c r="B15"/>
  <c r="C15"/>
  <c r="D15"/>
  <c r="D19" s="1"/>
  <c r="I15"/>
  <c r="N15"/>
  <c r="N31" s="1"/>
  <c r="R31"/>
  <c r="S15"/>
  <c r="S31" s="1"/>
  <c r="B16"/>
  <c r="C16"/>
  <c r="D16"/>
  <c r="E21"/>
  <c r="E37" s="1"/>
  <c r="I16"/>
  <c r="N16"/>
  <c r="S16"/>
  <c r="S32" s="1"/>
  <c r="B17"/>
  <c r="C17"/>
  <c r="D17"/>
  <c r="E33"/>
  <c r="G21"/>
  <c r="G37" s="1"/>
  <c r="L33"/>
  <c r="N17"/>
  <c r="N33" s="1"/>
  <c r="O21"/>
  <c r="O37" s="1"/>
  <c r="S17"/>
  <c r="S33" s="1"/>
  <c r="B18"/>
  <c r="C18"/>
  <c r="D18"/>
  <c r="H21"/>
  <c r="H37" s="1"/>
  <c r="M21"/>
  <c r="M37" s="1"/>
  <c r="S18"/>
  <c r="S34" s="1"/>
  <c r="F19"/>
  <c r="G19"/>
  <c r="H19"/>
  <c r="K19"/>
  <c r="K35" s="1"/>
  <c r="L19"/>
  <c r="L35" s="1"/>
  <c r="O19"/>
  <c r="P19"/>
  <c r="B20"/>
  <c r="E20"/>
  <c r="E36" s="1"/>
  <c r="F20"/>
  <c r="F36" s="1"/>
  <c r="J20"/>
  <c r="J36" s="1"/>
  <c r="K20"/>
  <c r="M20"/>
  <c r="M36" s="1"/>
  <c r="O20"/>
  <c r="P20"/>
  <c r="Q20"/>
  <c r="Q36" s="1"/>
  <c r="R20"/>
  <c r="R36" s="1"/>
  <c r="C21"/>
  <c r="D21"/>
  <c r="F21"/>
  <c r="K21"/>
  <c r="K37" s="1"/>
  <c r="L21"/>
  <c r="L37" s="1"/>
  <c r="P21"/>
  <c r="P37" s="1"/>
  <c r="E23"/>
  <c r="F23"/>
  <c r="G23"/>
  <c r="H23"/>
  <c r="I23"/>
  <c r="J23"/>
  <c r="K23"/>
  <c r="L23"/>
  <c r="M23"/>
  <c r="O23"/>
  <c r="P23"/>
  <c r="Q23"/>
  <c r="E24"/>
  <c r="F24"/>
  <c r="G24"/>
  <c r="H24"/>
  <c r="I24"/>
  <c r="J24"/>
  <c r="K24"/>
  <c r="L24"/>
  <c r="M24"/>
  <c r="N24"/>
  <c r="O24"/>
  <c r="P24"/>
  <c r="Q24"/>
  <c r="R24"/>
  <c r="F25"/>
  <c r="G25"/>
  <c r="H25"/>
  <c r="J25"/>
  <c r="K25"/>
  <c r="M25"/>
  <c r="O25"/>
  <c r="P25"/>
  <c r="Q25"/>
  <c r="R25"/>
  <c r="E26"/>
  <c r="F26"/>
  <c r="G26"/>
  <c r="H26"/>
  <c r="J26"/>
  <c r="K26"/>
  <c r="L26"/>
  <c r="O26"/>
  <c r="P26"/>
  <c r="Q26"/>
  <c r="R26"/>
  <c r="E27"/>
  <c r="F27"/>
  <c r="G27"/>
  <c r="H27"/>
  <c r="J27"/>
  <c r="K27"/>
  <c r="L27"/>
  <c r="M27"/>
  <c r="O27"/>
  <c r="P27"/>
  <c r="Q27"/>
  <c r="R27"/>
  <c r="E28"/>
  <c r="F28"/>
  <c r="G28"/>
  <c r="H28"/>
  <c r="I28"/>
  <c r="J28"/>
  <c r="K28"/>
  <c r="L28"/>
  <c r="M28"/>
  <c r="N28"/>
  <c r="P28"/>
  <c r="Q28"/>
  <c r="R28"/>
  <c r="S28"/>
  <c r="E29"/>
  <c r="F29"/>
  <c r="G29"/>
  <c r="H29"/>
  <c r="J29"/>
  <c r="K29"/>
  <c r="L29"/>
  <c r="M29"/>
  <c r="O29"/>
  <c r="P29"/>
  <c r="R29"/>
  <c r="E30"/>
  <c r="F30"/>
  <c r="G30"/>
  <c r="H30"/>
  <c r="J30"/>
  <c r="K30"/>
  <c r="L30"/>
  <c r="M30"/>
  <c r="O30"/>
  <c r="P30"/>
  <c r="E31"/>
  <c r="F31"/>
  <c r="G31"/>
  <c r="H31"/>
  <c r="I31"/>
  <c r="J31"/>
  <c r="K31"/>
  <c r="L31"/>
  <c r="M31"/>
  <c r="O31"/>
  <c r="P31"/>
  <c r="Q31"/>
  <c r="E32"/>
  <c r="F32"/>
  <c r="G32"/>
  <c r="H32"/>
  <c r="I32"/>
  <c r="J32"/>
  <c r="K32"/>
  <c r="L32"/>
  <c r="M32"/>
  <c r="N32"/>
  <c r="O32"/>
  <c r="P32"/>
  <c r="Q32"/>
  <c r="R32"/>
  <c r="F33"/>
  <c r="G33"/>
  <c r="H33"/>
  <c r="J33"/>
  <c r="K33"/>
  <c r="M33"/>
  <c r="O33"/>
  <c r="P33"/>
  <c r="Q33"/>
  <c r="R33"/>
  <c r="E34"/>
  <c r="F34"/>
  <c r="G34"/>
  <c r="H34"/>
  <c r="J34"/>
  <c r="K34"/>
  <c r="L34"/>
  <c r="O34"/>
  <c r="P34"/>
  <c r="Q34"/>
  <c r="R34"/>
  <c r="B35"/>
  <c r="C35"/>
  <c r="D35"/>
  <c r="F35"/>
  <c r="G35"/>
  <c r="H35"/>
  <c r="O35"/>
  <c r="P35"/>
  <c r="B36"/>
  <c r="C36"/>
  <c r="D36"/>
  <c r="K36"/>
  <c r="O36"/>
  <c r="P36"/>
  <c r="B37"/>
  <c r="C37"/>
  <c r="D37"/>
  <c r="F37"/>
  <c r="B1" i="12"/>
  <c r="B2"/>
  <c r="C7" i="11"/>
  <c r="C21" s="1"/>
  <c r="E21"/>
  <c r="E37" s="1"/>
  <c r="G19"/>
  <c r="G35" s="1"/>
  <c r="H19"/>
  <c r="H35" s="1"/>
  <c r="I7"/>
  <c r="I23" s="1"/>
  <c r="J23"/>
  <c r="N7"/>
  <c r="O21"/>
  <c r="O37" s="1"/>
  <c r="Q19"/>
  <c r="Q35" s="1"/>
  <c r="R19"/>
  <c r="R35" s="1"/>
  <c r="S7"/>
  <c r="S23" s="1"/>
  <c r="C8"/>
  <c r="I8"/>
  <c r="N8"/>
  <c r="S8"/>
  <c r="C9"/>
  <c r="I9"/>
  <c r="L19"/>
  <c r="L35" s="1"/>
  <c r="M19"/>
  <c r="M35" s="1"/>
  <c r="S9"/>
  <c r="C10"/>
  <c r="E19"/>
  <c r="E35" s="1"/>
  <c r="I10"/>
  <c r="J20"/>
  <c r="J36" s="1"/>
  <c r="L20"/>
  <c r="L36" s="1"/>
  <c r="N10"/>
  <c r="O19"/>
  <c r="O35" s="1"/>
  <c r="S10"/>
  <c r="C11"/>
  <c r="I11"/>
  <c r="I27" s="1"/>
  <c r="J27"/>
  <c r="N11"/>
  <c r="S11"/>
  <c r="S27" s="1"/>
  <c r="C12"/>
  <c r="C19" s="1"/>
  <c r="E28"/>
  <c r="I12"/>
  <c r="N12"/>
  <c r="N28" s="1"/>
  <c r="O28"/>
  <c r="S12"/>
  <c r="C13"/>
  <c r="H20"/>
  <c r="H36" s="1"/>
  <c r="J29"/>
  <c r="N13"/>
  <c r="N29" s="1"/>
  <c r="R20"/>
  <c r="R36" s="1"/>
  <c r="C14"/>
  <c r="E30"/>
  <c r="I14"/>
  <c r="I30" s="1"/>
  <c r="J30"/>
  <c r="N14"/>
  <c r="N30" s="1"/>
  <c r="O30"/>
  <c r="S14"/>
  <c r="S30" s="1"/>
  <c r="C15"/>
  <c r="E31"/>
  <c r="I15"/>
  <c r="I31" s="1"/>
  <c r="J31"/>
  <c r="N15"/>
  <c r="N31" s="1"/>
  <c r="O31"/>
  <c r="S15"/>
  <c r="S31" s="1"/>
  <c r="C16"/>
  <c r="I16"/>
  <c r="I32" s="1"/>
  <c r="N16"/>
  <c r="N32" s="1"/>
  <c r="S16"/>
  <c r="S32" s="1"/>
  <c r="C17"/>
  <c r="I17"/>
  <c r="I33" s="1"/>
  <c r="L21"/>
  <c r="L37" s="1"/>
  <c r="M21"/>
  <c r="M37" s="1"/>
  <c r="S17"/>
  <c r="S33" s="1"/>
  <c r="C18"/>
  <c r="E34"/>
  <c r="I18"/>
  <c r="I34" s="1"/>
  <c r="J21"/>
  <c r="J37" s="1"/>
  <c r="N18"/>
  <c r="N34" s="1"/>
  <c r="O34"/>
  <c r="S18"/>
  <c r="S34" s="1"/>
  <c r="J19"/>
  <c r="C20"/>
  <c r="M20"/>
  <c r="M36" s="1"/>
  <c r="G21"/>
  <c r="G37" s="1"/>
  <c r="H21"/>
  <c r="Q21"/>
  <c r="Q37" s="1"/>
  <c r="R21"/>
  <c r="E23"/>
  <c r="G23"/>
  <c r="H23"/>
  <c r="L23"/>
  <c r="M23"/>
  <c r="N23"/>
  <c r="O23"/>
  <c r="Q23"/>
  <c r="R23"/>
  <c r="E24"/>
  <c r="G24"/>
  <c r="H24"/>
  <c r="I24"/>
  <c r="J24"/>
  <c r="L24"/>
  <c r="M24"/>
  <c r="O24"/>
  <c r="Q24"/>
  <c r="R24"/>
  <c r="S24"/>
  <c r="E25"/>
  <c r="G25"/>
  <c r="H25"/>
  <c r="J25"/>
  <c r="L25"/>
  <c r="M25"/>
  <c r="O25"/>
  <c r="Q25"/>
  <c r="R25"/>
  <c r="G26"/>
  <c r="H26"/>
  <c r="J26"/>
  <c r="L26"/>
  <c r="M26"/>
  <c r="Q26"/>
  <c r="R26"/>
  <c r="E27"/>
  <c r="G27"/>
  <c r="H27"/>
  <c r="L27"/>
  <c r="M27"/>
  <c r="N27"/>
  <c r="O27"/>
  <c r="Q27"/>
  <c r="R27"/>
  <c r="G28"/>
  <c r="H28"/>
  <c r="I28"/>
  <c r="J28"/>
  <c r="L28"/>
  <c r="M28"/>
  <c r="Q28"/>
  <c r="R28"/>
  <c r="S28"/>
  <c r="E29"/>
  <c r="G29"/>
  <c r="H29"/>
  <c r="L29"/>
  <c r="M29"/>
  <c r="O29"/>
  <c r="Q29"/>
  <c r="R29"/>
  <c r="G30"/>
  <c r="H30"/>
  <c r="L30"/>
  <c r="M30"/>
  <c r="Q30"/>
  <c r="R30"/>
  <c r="G31"/>
  <c r="H31"/>
  <c r="L31"/>
  <c r="M31"/>
  <c r="Q31"/>
  <c r="R31"/>
  <c r="E32"/>
  <c r="G32"/>
  <c r="H32"/>
  <c r="J32"/>
  <c r="L32"/>
  <c r="M32"/>
  <c r="O32"/>
  <c r="Q32"/>
  <c r="R32"/>
  <c r="E33"/>
  <c r="G33"/>
  <c r="H33"/>
  <c r="J33"/>
  <c r="L33"/>
  <c r="M33"/>
  <c r="O33"/>
  <c r="Q33"/>
  <c r="R33"/>
  <c r="G34"/>
  <c r="H34"/>
  <c r="J34"/>
  <c r="L34"/>
  <c r="M34"/>
  <c r="Q34"/>
  <c r="R34"/>
  <c r="C35"/>
  <c r="J35"/>
  <c r="C36"/>
  <c r="C37"/>
  <c r="H37"/>
  <c r="R37"/>
  <c r="B1" i="10"/>
  <c r="B2"/>
  <c r="B7" i="9"/>
  <c r="C7"/>
  <c r="H21"/>
  <c r="H37" s="1"/>
  <c r="I7"/>
  <c r="J23"/>
  <c r="N7"/>
  <c r="Q21"/>
  <c r="Q37" s="1"/>
  <c r="R23"/>
  <c r="S7"/>
  <c r="B8"/>
  <c r="B19" s="1"/>
  <c r="C8"/>
  <c r="H19"/>
  <c r="H35" s="1"/>
  <c r="J24"/>
  <c r="N8"/>
  <c r="S8"/>
  <c r="B9"/>
  <c r="C9"/>
  <c r="I9"/>
  <c r="L25"/>
  <c r="N9"/>
  <c r="S9"/>
  <c r="S25" s="1"/>
  <c r="B10"/>
  <c r="C10"/>
  <c r="E26"/>
  <c r="I10"/>
  <c r="L26"/>
  <c r="N10"/>
  <c r="Q20"/>
  <c r="Q36" s="1"/>
  <c r="R20"/>
  <c r="R36" s="1"/>
  <c r="B11"/>
  <c r="C11"/>
  <c r="E20"/>
  <c r="E36" s="1"/>
  <c r="I11"/>
  <c r="J20"/>
  <c r="J36" s="1"/>
  <c r="N11"/>
  <c r="N27" s="1"/>
  <c r="O20"/>
  <c r="O36" s="1"/>
  <c r="S11"/>
  <c r="B12"/>
  <c r="C12"/>
  <c r="G20"/>
  <c r="G36" s="1"/>
  <c r="H20"/>
  <c r="H36" s="1"/>
  <c r="N12"/>
  <c r="N28" s="1"/>
  <c r="S12"/>
  <c r="S28" s="1"/>
  <c r="B13"/>
  <c r="C13"/>
  <c r="I13"/>
  <c r="N13"/>
  <c r="O29"/>
  <c r="S13"/>
  <c r="B14"/>
  <c r="C14"/>
  <c r="I14"/>
  <c r="I30" s="1"/>
  <c r="N14"/>
  <c r="N30" s="1"/>
  <c r="Q30"/>
  <c r="S14"/>
  <c r="S30" s="1"/>
  <c r="B15"/>
  <c r="C15"/>
  <c r="E31"/>
  <c r="I15"/>
  <c r="I31" s="1"/>
  <c r="J31"/>
  <c r="N15"/>
  <c r="Q31"/>
  <c r="S15"/>
  <c r="S31" s="1"/>
  <c r="B16"/>
  <c r="C16"/>
  <c r="G21"/>
  <c r="G37" s="1"/>
  <c r="I16"/>
  <c r="I32" s="1"/>
  <c r="J32"/>
  <c r="N16"/>
  <c r="N32" s="1"/>
  <c r="Q19"/>
  <c r="Q35" s="1"/>
  <c r="S16"/>
  <c r="S32" s="1"/>
  <c r="B17"/>
  <c r="C17"/>
  <c r="I17"/>
  <c r="J33"/>
  <c r="L33"/>
  <c r="N17"/>
  <c r="N33" s="1"/>
  <c r="S17"/>
  <c r="S33" s="1"/>
  <c r="B18"/>
  <c r="C18"/>
  <c r="E34"/>
  <c r="I18"/>
  <c r="I34" s="1"/>
  <c r="L21"/>
  <c r="L37" s="1"/>
  <c r="M21"/>
  <c r="M37" s="1"/>
  <c r="S18"/>
  <c r="S34" s="1"/>
  <c r="C19"/>
  <c r="E19"/>
  <c r="F19"/>
  <c r="K19"/>
  <c r="L19"/>
  <c r="L35" s="1"/>
  <c r="M19"/>
  <c r="P19"/>
  <c r="B20"/>
  <c r="C20"/>
  <c r="F20"/>
  <c r="K20"/>
  <c r="K36" s="1"/>
  <c r="L20"/>
  <c r="P20"/>
  <c r="B21"/>
  <c r="C21"/>
  <c r="E21"/>
  <c r="F21"/>
  <c r="J21"/>
  <c r="J37" s="1"/>
  <c r="K21"/>
  <c r="O21"/>
  <c r="P21"/>
  <c r="R21"/>
  <c r="R37" s="1"/>
  <c r="E23"/>
  <c r="F23"/>
  <c r="G23"/>
  <c r="H23"/>
  <c r="K23"/>
  <c r="L23"/>
  <c r="M23"/>
  <c r="N23"/>
  <c r="O23"/>
  <c r="P23"/>
  <c r="S23"/>
  <c r="E24"/>
  <c r="F24"/>
  <c r="G24"/>
  <c r="H24"/>
  <c r="K24"/>
  <c r="L24"/>
  <c r="M24"/>
  <c r="O24"/>
  <c r="P24"/>
  <c r="Q24"/>
  <c r="E25"/>
  <c r="F25"/>
  <c r="G25"/>
  <c r="H25"/>
  <c r="I25"/>
  <c r="J25"/>
  <c r="K25"/>
  <c r="M25"/>
  <c r="N25"/>
  <c r="O25"/>
  <c r="P25"/>
  <c r="Q25"/>
  <c r="R25"/>
  <c r="F26"/>
  <c r="G26"/>
  <c r="H26"/>
  <c r="J26"/>
  <c r="K26"/>
  <c r="O26"/>
  <c r="P26"/>
  <c r="Q26"/>
  <c r="R26"/>
  <c r="F27"/>
  <c r="G27"/>
  <c r="H27"/>
  <c r="I27"/>
  <c r="J27"/>
  <c r="K27"/>
  <c r="L27"/>
  <c r="M27"/>
  <c r="O27"/>
  <c r="P27"/>
  <c r="Q27"/>
  <c r="R27"/>
  <c r="S27"/>
  <c r="E28"/>
  <c r="F28"/>
  <c r="H28"/>
  <c r="J28"/>
  <c r="K28"/>
  <c r="L28"/>
  <c r="M28"/>
  <c r="O28"/>
  <c r="P28"/>
  <c r="Q28"/>
  <c r="R28"/>
  <c r="E29"/>
  <c r="F29"/>
  <c r="G29"/>
  <c r="H29"/>
  <c r="I29"/>
  <c r="J29"/>
  <c r="K29"/>
  <c r="L29"/>
  <c r="M29"/>
  <c r="N29"/>
  <c r="P29"/>
  <c r="Q29"/>
  <c r="R29"/>
  <c r="S29"/>
  <c r="E30"/>
  <c r="F30"/>
  <c r="G30"/>
  <c r="J30"/>
  <c r="K30"/>
  <c r="L30"/>
  <c r="M30"/>
  <c r="O30"/>
  <c r="P30"/>
  <c r="R30"/>
  <c r="F31"/>
  <c r="G31"/>
  <c r="H31"/>
  <c r="K31"/>
  <c r="L31"/>
  <c r="M31"/>
  <c r="N31"/>
  <c r="O31"/>
  <c r="P31"/>
  <c r="E32"/>
  <c r="F32"/>
  <c r="G32"/>
  <c r="H32"/>
  <c r="K32"/>
  <c r="L32"/>
  <c r="M32"/>
  <c r="O32"/>
  <c r="P32"/>
  <c r="Q32"/>
  <c r="E33"/>
  <c r="F33"/>
  <c r="G33"/>
  <c r="H33"/>
  <c r="I33"/>
  <c r="K33"/>
  <c r="M33"/>
  <c r="O33"/>
  <c r="P33"/>
  <c r="Q33"/>
  <c r="R33"/>
  <c r="F34"/>
  <c r="G34"/>
  <c r="H34"/>
  <c r="J34"/>
  <c r="K34"/>
  <c r="O34"/>
  <c r="P34"/>
  <c r="Q34"/>
  <c r="R34"/>
  <c r="B35"/>
  <c r="C35"/>
  <c r="E35"/>
  <c r="F35"/>
  <c r="K35"/>
  <c r="M35"/>
  <c r="P35"/>
  <c r="B36"/>
  <c r="C36"/>
  <c r="F36"/>
  <c r="L36"/>
  <c r="P36"/>
  <c r="B37"/>
  <c r="C37"/>
  <c r="E37"/>
  <c r="F37"/>
  <c r="K37"/>
  <c r="O37"/>
  <c r="P37"/>
  <c r="B1" i="8"/>
  <c r="B2"/>
  <c r="C7" i="7"/>
  <c r="G21"/>
  <c r="G37" s="1"/>
  <c r="H19"/>
  <c r="H35" s="1"/>
  <c r="J19"/>
  <c r="J35" s="1"/>
  <c r="L23"/>
  <c r="M23"/>
  <c r="Q21"/>
  <c r="Q37" s="1"/>
  <c r="R19"/>
  <c r="R35" s="1"/>
  <c r="C8"/>
  <c r="G24"/>
  <c r="I8"/>
  <c r="I24" s="1"/>
  <c r="L21"/>
  <c r="L37" s="1"/>
  <c r="N8"/>
  <c r="N24" s="1"/>
  <c r="Q24"/>
  <c r="S8"/>
  <c r="S24" s="1"/>
  <c r="C9"/>
  <c r="C21" s="1"/>
  <c r="E21"/>
  <c r="E37" s="1"/>
  <c r="I9"/>
  <c r="N9"/>
  <c r="O21"/>
  <c r="O37" s="1"/>
  <c r="S9"/>
  <c r="C10"/>
  <c r="C20" s="1"/>
  <c r="H20"/>
  <c r="H36" s="1"/>
  <c r="I10"/>
  <c r="M20"/>
  <c r="M36" s="1"/>
  <c r="N10"/>
  <c r="R20"/>
  <c r="R36" s="1"/>
  <c r="S10"/>
  <c r="C11"/>
  <c r="I11"/>
  <c r="I27" s="1"/>
  <c r="L20"/>
  <c r="L36" s="1"/>
  <c r="N11"/>
  <c r="N27" s="1"/>
  <c r="S11"/>
  <c r="S27" s="1"/>
  <c r="C12"/>
  <c r="E28"/>
  <c r="G19"/>
  <c r="G35" s="1"/>
  <c r="H28"/>
  <c r="N12"/>
  <c r="N28" s="1"/>
  <c r="O28"/>
  <c r="Q19"/>
  <c r="Q35" s="1"/>
  <c r="R28"/>
  <c r="C13"/>
  <c r="I13"/>
  <c r="I29" s="1"/>
  <c r="J29"/>
  <c r="L29"/>
  <c r="M29"/>
  <c r="N13"/>
  <c r="S13"/>
  <c r="S29" s="1"/>
  <c r="C14"/>
  <c r="G30"/>
  <c r="H30"/>
  <c r="I14"/>
  <c r="M30"/>
  <c r="Q30"/>
  <c r="R30"/>
  <c r="S14"/>
  <c r="C15"/>
  <c r="G31"/>
  <c r="H31"/>
  <c r="L31"/>
  <c r="M31"/>
  <c r="Q31"/>
  <c r="R31"/>
  <c r="C16"/>
  <c r="I16"/>
  <c r="I32" s="1"/>
  <c r="L32"/>
  <c r="N16"/>
  <c r="N32" s="1"/>
  <c r="S16"/>
  <c r="S32" s="1"/>
  <c r="C17"/>
  <c r="I17"/>
  <c r="N17"/>
  <c r="S17"/>
  <c r="C18"/>
  <c r="H34"/>
  <c r="I18"/>
  <c r="N18"/>
  <c r="R34"/>
  <c r="S18"/>
  <c r="L19"/>
  <c r="L35" s="1"/>
  <c r="M19"/>
  <c r="E20"/>
  <c r="E36" s="1"/>
  <c r="G20"/>
  <c r="O20"/>
  <c r="O36" s="1"/>
  <c r="Q20"/>
  <c r="J21"/>
  <c r="M21"/>
  <c r="E23"/>
  <c r="G23"/>
  <c r="H23"/>
  <c r="J23"/>
  <c r="O23"/>
  <c r="Q23"/>
  <c r="R23"/>
  <c r="E24"/>
  <c r="H24"/>
  <c r="J24"/>
  <c r="L24"/>
  <c r="M24"/>
  <c r="O24"/>
  <c r="R24"/>
  <c r="E25"/>
  <c r="G25"/>
  <c r="H25"/>
  <c r="I25"/>
  <c r="J25"/>
  <c r="L25"/>
  <c r="M25"/>
  <c r="N25"/>
  <c r="O25"/>
  <c r="Q25"/>
  <c r="R25"/>
  <c r="S25"/>
  <c r="E26"/>
  <c r="G26"/>
  <c r="I26"/>
  <c r="J26"/>
  <c r="L26"/>
  <c r="M26"/>
  <c r="N26"/>
  <c r="O26"/>
  <c r="Q26"/>
  <c r="S26"/>
  <c r="E27"/>
  <c r="G27"/>
  <c r="H27"/>
  <c r="J27"/>
  <c r="O27"/>
  <c r="Q27"/>
  <c r="R27"/>
  <c r="J28"/>
  <c r="L28"/>
  <c r="M28"/>
  <c r="E29"/>
  <c r="G29"/>
  <c r="H29"/>
  <c r="N29"/>
  <c r="O29"/>
  <c r="Q29"/>
  <c r="R29"/>
  <c r="E30"/>
  <c r="I30"/>
  <c r="J30"/>
  <c r="L30"/>
  <c r="O30"/>
  <c r="S30"/>
  <c r="E31"/>
  <c r="J31"/>
  <c r="O31"/>
  <c r="E32"/>
  <c r="H32"/>
  <c r="J32"/>
  <c r="M32"/>
  <c r="O32"/>
  <c r="R32"/>
  <c r="E33"/>
  <c r="G33"/>
  <c r="H33"/>
  <c r="I33"/>
  <c r="J33"/>
  <c r="L33"/>
  <c r="M33"/>
  <c r="N33"/>
  <c r="O33"/>
  <c r="Q33"/>
  <c r="R33"/>
  <c r="S33"/>
  <c r="E34"/>
  <c r="G34"/>
  <c r="I34"/>
  <c r="J34"/>
  <c r="L34"/>
  <c r="M34"/>
  <c r="N34"/>
  <c r="O34"/>
  <c r="Q34"/>
  <c r="S34"/>
  <c r="C35"/>
  <c r="M35"/>
  <c r="C36"/>
  <c r="G36"/>
  <c r="Q36"/>
  <c r="C37"/>
  <c r="J37"/>
  <c r="M37"/>
  <c r="B1" i="6"/>
  <c r="B2"/>
  <c r="B7" i="5"/>
  <c r="C7"/>
  <c r="D7"/>
  <c r="E19"/>
  <c r="E35" s="1"/>
  <c r="G19"/>
  <c r="G35" s="1"/>
  <c r="I7"/>
  <c r="L21"/>
  <c r="L37" s="1"/>
  <c r="N7"/>
  <c r="O19"/>
  <c r="O35" s="1"/>
  <c r="S7"/>
  <c r="B8"/>
  <c r="C8"/>
  <c r="C21" s="1"/>
  <c r="D8"/>
  <c r="I8"/>
  <c r="I24" s="1"/>
  <c r="N8"/>
  <c r="N24" s="1"/>
  <c r="S8"/>
  <c r="S24" s="1"/>
  <c r="B9"/>
  <c r="C9"/>
  <c r="D9"/>
  <c r="D21" s="1"/>
  <c r="H21"/>
  <c r="H37" s="1"/>
  <c r="I9"/>
  <c r="N9"/>
  <c r="N25" s="1"/>
  <c r="S9"/>
  <c r="B10"/>
  <c r="C10"/>
  <c r="D10"/>
  <c r="E20"/>
  <c r="E36" s="1"/>
  <c r="I10"/>
  <c r="J20"/>
  <c r="J36" s="1"/>
  <c r="N10"/>
  <c r="O26"/>
  <c r="S10"/>
  <c r="B11"/>
  <c r="B20" s="1"/>
  <c r="C11"/>
  <c r="D11"/>
  <c r="I11"/>
  <c r="I27" s="1"/>
  <c r="L20"/>
  <c r="L36" s="1"/>
  <c r="S11"/>
  <c r="S27" s="1"/>
  <c r="B12"/>
  <c r="C12"/>
  <c r="C20" s="1"/>
  <c r="D12"/>
  <c r="I12"/>
  <c r="I28" s="1"/>
  <c r="M19"/>
  <c r="M35" s="1"/>
  <c r="Q28"/>
  <c r="R28"/>
  <c r="B13"/>
  <c r="C13"/>
  <c r="D13"/>
  <c r="D20" s="1"/>
  <c r="I13"/>
  <c r="N13"/>
  <c r="R29"/>
  <c r="S13"/>
  <c r="S29" s="1"/>
  <c r="B14"/>
  <c r="C14"/>
  <c r="D14"/>
  <c r="I14"/>
  <c r="I30" s="1"/>
  <c r="N14"/>
  <c r="S14"/>
  <c r="S30" s="1"/>
  <c r="B15"/>
  <c r="C15"/>
  <c r="D15"/>
  <c r="E31"/>
  <c r="I15"/>
  <c r="I31" s="1"/>
  <c r="L31"/>
  <c r="N15"/>
  <c r="N31" s="1"/>
  <c r="Q20"/>
  <c r="Q36" s="1"/>
  <c r="S15"/>
  <c r="S31" s="1"/>
  <c r="B16"/>
  <c r="C16"/>
  <c r="D16"/>
  <c r="G21"/>
  <c r="G37" s="1"/>
  <c r="I16"/>
  <c r="I32" s="1"/>
  <c r="N16"/>
  <c r="N32" s="1"/>
  <c r="Q21"/>
  <c r="Q37" s="1"/>
  <c r="R21"/>
  <c r="R37" s="1"/>
  <c r="B17"/>
  <c r="C17"/>
  <c r="D17"/>
  <c r="I17"/>
  <c r="N17"/>
  <c r="N33" s="1"/>
  <c r="S17"/>
  <c r="B18"/>
  <c r="C18"/>
  <c r="D18"/>
  <c r="I18"/>
  <c r="J21"/>
  <c r="J37" s="1"/>
  <c r="N18"/>
  <c r="O34"/>
  <c r="S18"/>
  <c r="B19"/>
  <c r="F19"/>
  <c r="F35" s="1"/>
  <c r="J19"/>
  <c r="K19"/>
  <c r="P19"/>
  <c r="Q19"/>
  <c r="R19"/>
  <c r="F20"/>
  <c r="G20"/>
  <c r="H20"/>
  <c r="K20"/>
  <c r="K36" s="1"/>
  <c r="O20"/>
  <c r="P20"/>
  <c r="R20"/>
  <c r="B21"/>
  <c r="E21"/>
  <c r="F21"/>
  <c r="K21"/>
  <c r="M21"/>
  <c r="O21"/>
  <c r="P21"/>
  <c r="F23"/>
  <c r="G23"/>
  <c r="H23"/>
  <c r="J23"/>
  <c r="K23"/>
  <c r="M23"/>
  <c r="O23"/>
  <c r="P23"/>
  <c r="Q23"/>
  <c r="R23"/>
  <c r="E24"/>
  <c r="F24"/>
  <c r="G24"/>
  <c r="H24"/>
  <c r="J24"/>
  <c r="K24"/>
  <c r="L24"/>
  <c r="O24"/>
  <c r="P24"/>
  <c r="Q24"/>
  <c r="R24"/>
  <c r="E25"/>
  <c r="F25"/>
  <c r="G25"/>
  <c r="H25"/>
  <c r="I25"/>
  <c r="J25"/>
  <c r="K25"/>
  <c r="L25"/>
  <c r="M25"/>
  <c r="O25"/>
  <c r="P25"/>
  <c r="Q25"/>
  <c r="R25"/>
  <c r="S25"/>
  <c r="E26"/>
  <c r="F26"/>
  <c r="G26"/>
  <c r="H26"/>
  <c r="I26"/>
  <c r="J26"/>
  <c r="K26"/>
  <c r="L26"/>
  <c r="M26"/>
  <c r="P26"/>
  <c r="Q26"/>
  <c r="R26"/>
  <c r="S26"/>
  <c r="E27"/>
  <c r="F27"/>
  <c r="G27"/>
  <c r="H27"/>
  <c r="J27"/>
  <c r="K27"/>
  <c r="L27"/>
  <c r="M27"/>
  <c r="O27"/>
  <c r="P27"/>
  <c r="R27"/>
  <c r="E28"/>
  <c r="F28"/>
  <c r="G28"/>
  <c r="H28"/>
  <c r="J28"/>
  <c r="K28"/>
  <c r="L28"/>
  <c r="M28"/>
  <c r="O28"/>
  <c r="P28"/>
  <c r="E29"/>
  <c r="F29"/>
  <c r="G29"/>
  <c r="H29"/>
  <c r="I29"/>
  <c r="J29"/>
  <c r="K29"/>
  <c r="L29"/>
  <c r="M29"/>
  <c r="N29"/>
  <c r="O29"/>
  <c r="P29"/>
  <c r="Q29"/>
  <c r="E30"/>
  <c r="F30"/>
  <c r="G30"/>
  <c r="H30"/>
  <c r="J30"/>
  <c r="K30"/>
  <c r="L30"/>
  <c r="M30"/>
  <c r="N30"/>
  <c r="O30"/>
  <c r="P30"/>
  <c r="Q30"/>
  <c r="R30"/>
  <c r="F31"/>
  <c r="G31"/>
  <c r="H31"/>
  <c r="J31"/>
  <c r="K31"/>
  <c r="M31"/>
  <c r="O31"/>
  <c r="P31"/>
  <c r="Q31"/>
  <c r="R31"/>
  <c r="E32"/>
  <c r="F32"/>
  <c r="G32"/>
  <c r="H32"/>
  <c r="J32"/>
  <c r="K32"/>
  <c r="L32"/>
  <c r="O32"/>
  <c r="P32"/>
  <c r="Q32"/>
  <c r="R32"/>
  <c r="E33"/>
  <c r="F33"/>
  <c r="G33"/>
  <c r="H33"/>
  <c r="I33"/>
  <c r="J33"/>
  <c r="K33"/>
  <c r="L33"/>
  <c r="M33"/>
  <c r="O33"/>
  <c r="P33"/>
  <c r="Q33"/>
  <c r="R33"/>
  <c r="S33"/>
  <c r="E34"/>
  <c r="F34"/>
  <c r="G34"/>
  <c r="H34"/>
  <c r="I34"/>
  <c r="J34"/>
  <c r="K34"/>
  <c r="L34"/>
  <c r="M34"/>
  <c r="N34"/>
  <c r="P34"/>
  <c r="Q34"/>
  <c r="R34"/>
  <c r="S34"/>
  <c r="B35"/>
  <c r="C35"/>
  <c r="D35"/>
  <c r="J35"/>
  <c r="K35"/>
  <c r="P35"/>
  <c r="Q35"/>
  <c r="R35"/>
  <c r="B36"/>
  <c r="C36"/>
  <c r="D36"/>
  <c r="F36"/>
  <c r="G36"/>
  <c r="H36"/>
  <c r="O36"/>
  <c r="P36"/>
  <c r="R36"/>
  <c r="B37"/>
  <c r="C37"/>
  <c r="D37"/>
  <c r="E37"/>
  <c r="F37"/>
  <c r="K37"/>
  <c r="M37"/>
  <c r="O37"/>
  <c r="P37"/>
  <c r="B1" i="4"/>
  <c r="B2"/>
  <c r="B7" i="3"/>
  <c r="C7"/>
  <c r="G19"/>
  <c r="G35" s="1"/>
  <c r="I7"/>
  <c r="J21"/>
  <c r="J37" s="1"/>
  <c r="L19"/>
  <c r="L35" s="1"/>
  <c r="N7"/>
  <c r="O19"/>
  <c r="O35" s="1"/>
  <c r="Q19"/>
  <c r="Q35" s="1"/>
  <c r="S7"/>
  <c r="B8"/>
  <c r="B19" s="1"/>
  <c r="C8"/>
  <c r="C19" s="1"/>
  <c r="H21"/>
  <c r="H37" s="1"/>
  <c r="L24"/>
  <c r="N8"/>
  <c r="N24" s="1"/>
  <c r="R19"/>
  <c r="R35" s="1"/>
  <c r="B9"/>
  <c r="C9"/>
  <c r="E25"/>
  <c r="I9"/>
  <c r="I25" s="1"/>
  <c r="J19"/>
  <c r="J35" s="1"/>
  <c r="L25"/>
  <c r="N9"/>
  <c r="N25" s="1"/>
  <c r="S9"/>
  <c r="S25" s="1"/>
  <c r="B10"/>
  <c r="B20" s="1"/>
  <c r="C10"/>
  <c r="E26"/>
  <c r="I10"/>
  <c r="N10"/>
  <c r="S10"/>
  <c r="B11"/>
  <c r="C11"/>
  <c r="E27"/>
  <c r="G20"/>
  <c r="G36" s="1"/>
  <c r="I11"/>
  <c r="I27" s="1"/>
  <c r="J20"/>
  <c r="J36" s="1"/>
  <c r="N11"/>
  <c r="N27" s="1"/>
  <c r="O20"/>
  <c r="O36" s="1"/>
  <c r="Q20"/>
  <c r="Q36" s="1"/>
  <c r="S11"/>
  <c r="S27" s="1"/>
  <c r="B12"/>
  <c r="C12"/>
  <c r="H20"/>
  <c r="H36" s="1"/>
  <c r="N12"/>
  <c r="N28" s="1"/>
  <c r="S12"/>
  <c r="S28" s="1"/>
  <c r="B13"/>
  <c r="C13"/>
  <c r="I13"/>
  <c r="I29" s="1"/>
  <c r="N13"/>
  <c r="N29" s="1"/>
  <c r="Q29"/>
  <c r="S13"/>
  <c r="S29" s="1"/>
  <c r="B14"/>
  <c r="C14"/>
  <c r="I14"/>
  <c r="I30" s="1"/>
  <c r="M30"/>
  <c r="Q30"/>
  <c r="S14"/>
  <c r="S30" s="1"/>
  <c r="B15"/>
  <c r="C15"/>
  <c r="I15"/>
  <c r="I31" s="1"/>
  <c r="J31"/>
  <c r="N15"/>
  <c r="N31" s="1"/>
  <c r="O31"/>
  <c r="S15"/>
  <c r="S31" s="1"/>
  <c r="B16"/>
  <c r="C16"/>
  <c r="H32"/>
  <c r="L32"/>
  <c r="N16"/>
  <c r="N32" s="1"/>
  <c r="R32"/>
  <c r="B17"/>
  <c r="C17"/>
  <c r="E33"/>
  <c r="I17"/>
  <c r="I33" s="1"/>
  <c r="J33"/>
  <c r="L33"/>
  <c r="N17"/>
  <c r="N33" s="1"/>
  <c r="S17"/>
  <c r="S33" s="1"/>
  <c r="B18"/>
  <c r="C18"/>
  <c r="E34"/>
  <c r="I18"/>
  <c r="I34" s="1"/>
  <c r="M21"/>
  <c r="M37" s="1"/>
  <c r="S18"/>
  <c r="S34" s="1"/>
  <c r="E19"/>
  <c r="E35" s="1"/>
  <c r="F19"/>
  <c r="K19"/>
  <c r="M19"/>
  <c r="M35" s="1"/>
  <c r="P19"/>
  <c r="C20"/>
  <c r="E20"/>
  <c r="F20"/>
  <c r="K20"/>
  <c r="L20"/>
  <c r="L36" s="1"/>
  <c r="M20"/>
  <c r="P20"/>
  <c r="B21"/>
  <c r="C21"/>
  <c r="E21"/>
  <c r="F21"/>
  <c r="G21"/>
  <c r="K21"/>
  <c r="K37" s="1"/>
  <c r="L21"/>
  <c r="O21"/>
  <c r="P21"/>
  <c r="E23"/>
  <c r="F23"/>
  <c r="G23"/>
  <c r="H23"/>
  <c r="K23"/>
  <c r="L23"/>
  <c r="M23"/>
  <c r="O23"/>
  <c r="P23"/>
  <c r="Q23"/>
  <c r="E24"/>
  <c r="F24"/>
  <c r="G24"/>
  <c r="H24"/>
  <c r="J24"/>
  <c r="K24"/>
  <c r="M24"/>
  <c r="O24"/>
  <c r="P24"/>
  <c r="Q24"/>
  <c r="R24"/>
  <c r="F25"/>
  <c r="G25"/>
  <c r="H25"/>
  <c r="J25"/>
  <c r="K25"/>
  <c r="O25"/>
  <c r="P25"/>
  <c r="Q25"/>
  <c r="R25"/>
  <c r="F26"/>
  <c r="G26"/>
  <c r="H26"/>
  <c r="J26"/>
  <c r="K26"/>
  <c r="L26"/>
  <c r="O26"/>
  <c r="P26"/>
  <c r="Q26"/>
  <c r="R26"/>
  <c r="F27"/>
  <c r="H27"/>
  <c r="J27"/>
  <c r="K27"/>
  <c r="L27"/>
  <c r="M27"/>
  <c r="P27"/>
  <c r="Q27"/>
  <c r="R27"/>
  <c r="E28"/>
  <c r="F28"/>
  <c r="G28"/>
  <c r="J28"/>
  <c r="K28"/>
  <c r="L28"/>
  <c r="M28"/>
  <c r="O28"/>
  <c r="P28"/>
  <c r="Q28"/>
  <c r="R28"/>
  <c r="E29"/>
  <c r="F29"/>
  <c r="G29"/>
  <c r="H29"/>
  <c r="J29"/>
  <c r="K29"/>
  <c r="L29"/>
  <c r="M29"/>
  <c r="O29"/>
  <c r="P29"/>
  <c r="R29"/>
  <c r="E30"/>
  <c r="F30"/>
  <c r="G30"/>
  <c r="H30"/>
  <c r="J30"/>
  <c r="K30"/>
  <c r="L30"/>
  <c r="O30"/>
  <c r="P30"/>
  <c r="E31"/>
  <c r="F31"/>
  <c r="G31"/>
  <c r="H31"/>
  <c r="K31"/>
  <c r="L31"/>
  <c r="M31"/>
  <c r="P31"/>
  <c r="Q31"/>
  <c r="E32"/>
  <c r="F32"/>
  <c r="G32"/>
  <c r="J32"/>
  <c r="K32"/>
  <c r="M32"/>
  <c r="O32"/>
  <c r="P32"/>
  <c r="Q32"/>
  <c r="F33"/>
  <c r="G33"/>
  <c r="H33"/>
  <c r="K33"/>
  <c r="O33"/>
  <c r="P33"/>
  <c r="Q33"/>
  <c r="R33"/>
  <c r="F34"/>
  <c r="G34"/>
  <c r="H34"/>
  <c r="J34"/>
  <c r="K34"/>
  <c r="L34"/>
  <c r="O34"/>
  <c r="P34"/>
  <c r="Q34"/>
  <c r="R34"/>
  <c r="B35"/>
  <c r="C35"/>
  <c r="F35"/>
  <c r="K35"/>
  <c r="P35"/>
  <c r="B36"/>
  <c r="C36"/>
  <c r="E36"/>
  <c r="F36"/>
  <c r="K36"/>
  <c r="M36"/>
  <c r="P36"/>
  <c r="B37"/>
  <c r="C37"/>
  <c r="E37"/>
  <c r="F37"/>
  <c r="G37"/>
  <c r="L37"/>
  <c r="O37"/>
  <c r="P37"/>
  <c r="B1" i="2"/>
  <c r="B2"/>
  <c r="C7" i="1"/>
  <c r="H19"/>
  <c r="H35" s="1"/>
  <c r="J19"/>
  <c r="J35" s="1"/>
  <c r="L19"/>
  <c r="L35" s="1"/>
  <c r="N7"/>
  <c r="R19"/>
  <c r="R35" s="1"/>
  <c r="C8"/>
  <c r="I8"/>
  <c r="I24" s="1"/>
  <c r="N8"/>
  <c r="N24" s="1"/>
  <c r="S8"/>
  <c r="S24" s="1"/>
  <c r="C9"/>
  <c r="E21"/>
  <c r="E37" s="1"/>
  <c r="G21"/>
  <c r="G37" s="1"/>
  <c r="I9"/>
  <c r="I25" s="1"/>
  <c r="N9"/>
  <c r="N25" s="1"/>
  <c r="O21"/>
  <c r="O37" s="1"/>
  <c r="Q21"/>
  <c r="Q37" s="1"/>
  <c r="S9"/>
  <c r="S25" s="1"/>
  <c r="C10"/>
  <c r="C20" s="1"/>
  <c r="E20"/>
  <c r="E36" s="1"/>
  <c r="I10"/>
  <c r="I20" s="1"/>
  <c r="I36" s="1"/>
  <c r="J20"/>
  <c r="J36" s="1"/>
  <c r="N10"/>
  <c r="O20"/>
  <c r="O36" s="1"/>
  <c r="S10"/>
  <c r="C11"/>
  <c r="I11"/>
  <c r="I27" s="1"/>
  <c r="M20"/>
  <c r="M36" s="1"/>
  <c r="S11"/>
  <c r="S27" s="1"/>
  <c r="C12"/>
  <c r="G28"/>
  <c r="I12"/>
  <c r="I28" s="1"/>
  <c r="N12"/>
  <c r="N28" s="1"/>
  <c r="Q28"/>
  <c r="S12"/>
  <c r="S28" s="1"/>
  <c r="C13"/>
  <c r="I13"/>
  <c r="I29" s="1"/>
  <c r="J29"/>
  <c r="L29"/>
  <c r="N13"/>
  <c r="N29" s="1"/>
  <c r="S13"/>
  <c r="S29" s="1"/>
  <c r="C14"/>
  <c r="E30"/>
  <c r="I14"/>
  <c r="I30" s="1"/>
  <c r="N14"/>
  <c r="N30" s="1"/>
  <c r="O30"/>
  <c r="S14"/>
  <c r="S30" s="1"/>
  <c r="C15"/>
  <c r="H31"/>
  <c r="I15"/>
  <c r="I31" s="1"/>
  <c r="N15"/>
  <c r="N31" s="1"/>
  <c r="R31"/>
  <c r="C16"/>
  <c r="I16"/>
  <c r="I32" s="1"/>
  <c r="N16"/>
  <c r="N32" s="1"/>
  <c r="S16"/>
  <c r="S32" s="1"/>
  <c r="C17"/>
  <c r="I17"/>
  <c r="I33" s="1"/>
  <c r="N17"/>
  <c r="N33" s="1"/>
  <c r="S17"/>
  <c r="S33" s="1"/>
  <c r="C18"/>
  <c r="I18"/>
  <c r="I34" s="1"/>
  <c r="N18"/>
  <c r="N34" s="1"/>
  <c r="S18"/>
  <c r="S34" s="1"/>
  <c r="C19"/>
  <c r="M19"/>
  <c r="M35" s="1"/>
  <c r="G20"/>
  <c r="G36" s="1"/>
  <c r="H20"/>
  <c r="Q20"/>
  <c r="Q36" s="1"/>
  <c r="R20"/>
  <c r="C21"/>
  <c r="J21"/>
  <c r="J37" s="1"/>
  <c r="L21"/>
  <c r="E23"/>
  <c r="G23"/>
  <c r="J23"/>
  <c r="L23"/>
  <c r="O23"/>
  <c r="Q23"/>
  <c r="E24"/>
  <c r="G24"/>
  <c r="J24"/>
  <c r="L24"/>
  <c r="O24"/>
  <c r="Q24"/>
  <c r="E25"/>
  <c r="G25"/>
  <c r="H25"/>
  <c r="J25"/>
  <c r="L25"/>
  <c r="M25"/>
  <c r="O25"/>
  <c r="Q25"/>
  <c r="R25"/>
  <c r="E26"/>
  <c r="G26"/>
  <c r="H26"/>
  <c r="J26"/>
  <c r="L26"/>
  <c r="M26"/>
  <c r="O26"/>
  <c r="Q26"/>
  <c r="R26"/>
  <c r="E27"/>
  <c r="G27"/>
  <c r="H27"/>
  <c r="J27"/>
  <c r="L27"/>
  <c r="O27"/>
  <c r="Q27"/>
  <c r="R27"/>
  <c r="E28"/>
  <c r="J28"/>
  <c r="L28"/>
  <c r="M28"/>
  <c r="O28"/>
  <c r="E29"/>
  <c r="G29"/>
  <c r="H29"/>
  <c r="O29"/>
  <c r="Q29"/>
  <c r="R29"/>
  <c r="G30"/>
  <c r="J30"/>
  <c r="L30"/>
  <c r="M30"/>
  <c r="Q30"/>
  <c r="E31"/>
  <c r="G31"/>
  <c r="J31"/>
  <c r="L31"/>
  <c r="O31"/>
  <c r="Q31"/>
  <c r="E32"/>
  <c r="G32"/>
  <c r="J32"/>
  <c r="L32"/>
  <c r="O32"/>
  <c r="Q32"/>
  <c r="E33"/>
  <c r="G33"/>
  <c r="H33"/>
  <c r="J33"/>
  <c r="L33"/>
  <c r="M33"/>
  <c r="O33"/>
  <c r="Q33"/>
  <c r="R33"/>
  <c r="E34"/>
  <c r="G34"/>
  <c r="H34"/>
  <c r="J34"/>
  <c r="L34"/>
  <c r="M34"/>
  <c r="O34"/>
  <c r="Q34"/>
  <c r="R34"/>
  <c r="C35"/>
  <c r="C36"/>
  <c r="H36"/>
  <c r="R36"/>
  <c r="C37"/>
  <c r="L37"/>
  <c r="N26" l="1"/>
  <c r="S26" i="3"/>
  <c r="S20"/>
  <c r="S36" s="1"/>
  <c r="I21" i="5"/>
  <c r="I37" s="1"/>
  <c r="I23"/>
  <c r="I19"/>
  <c r="I35" s="1"/>
  <c r="S21" i="9"/>
  <c r="S37" s="1"/>
  <c r="S24"/>
  <c r="I21" i="11"/>
  <c r="I37" s="1"/>
  <c r="I25"/>
  <c r="N24"/>
  <c r="N26" i="17"/>
  <c r="I23" i="23"/>
  <c r="S27" i="25"/>
  <c r="S20"/>
  <c r="S36" s="1"/>
  <c r="I23"/>
  <c r="N27" i="29"/>
  <c r="N20"/>
  <c r="N36" s="1"/>
  <c r="S26"/>
  <c r="I27" i="35"/>
  <c r="I20"/>
  <c r="I36" s="1"/>
  <c r="N26"/>
  <c r="I23" i="37"/>
  <c r="I21"/>
  <c r="I37" s="1"/>
  <c r="I19"/>
  <c r="I35" s="1"/>
  <c r="AI48" i="39"/>
  <c r="BB44"/>
  <c r="BC44" s="1"/>
  <c r="AT34"/>
  <c r="BB12"/>
  <c r="BC12" s="1"/>
  <c r="N21" i="1"/>
  <c r="N37" s="1"/>
  <c r="N23"/>
  <c r="I23" i="3"/>
  <c r="I26" i="11"/>
  <c r="I21" i="19"/>
  <c r="I37" s="1"/>
  <c r="I24"/>
  <c r="I23" i="21"/>
  <c r="N26" i="23"/>
  <c r="N20"/>
  <c r="N36" s="1"/>
  <c r="S26" i="27"/>
  <c r="I20" i="29"/>
  <c r="I36" s="1"/>
  <c r="I26"/>
  <c r="I23" i="31"/>
  <c r="I21"/>
  <c r="I37" s="1"/>
  <c r="N19" i="33"/>
  <c r="N35" s="1"/>
  <c r="N21"/>
  <c r="N37" s="1"/>
  <c r="N23"/>
  <c r="AI33" i="39"/>
  <c r="AT49"/>
  <c r="AF49"/>
  <c r="I26" i="3"/>
  <c r="N26" i="5"/>
  <c r="S25" i="13"/>
  <c r="S21"/>
  <c r="S37" s="1"/>
  <c r="N26" i="19"/>
  <c r="N20"/>
  <c r="N36" s="1"/>
  <c r="I27" i="25"/>
  <c r="I20"/>
  <c r="I36" s="1"/>
  <c r="N26"/>
  <c r="N20"/>
  <c r="N36" s="1"/>
  <c r="S21" i="27"/>
  <c r="S37" s="1"/>
  <c r="S23"/>
  <c r="S27" i="31"/>
  <c r="BA34" i="39"/>
  <c r="BB24"/>
  <c r="Z33"/>
  <c r="Z35"/>
  <c r="BG49"/>
  <c r="BJ34"/>
  <c r="N21" i="5"/>
  <c r="N37" s="1"/>
  <c r="N23"/>
  <c r="I26" i="9"/>
  <c r="S26" i="17"/>
  <c r="N27" i="21"/>
  <c r="N20"/>
  <c r="N36" s="1"/>
  <c r="S26"/>
  <c r="N21" i="25"/>
  <c r="N37" s="1"/>
  <c r="N19"/>
  <c r="N35" s="1"/>
  <c r="N23"/>
  <c r="I26" i="27"/>
  <c r="S23" i="35"/>
  <c r="AL48" i="39"/>
  <c r="H48"/>
  <c r="BC9"/>
  <c r="W49"/>
  <c r="BJ49"/>
  <c r="AT19"/>
  <c r="N23" i="3"/>
  <c r="N20" i="13"/>
  <c r="N36" s="1"/>
  <c r="N26"/>
  <c r="I25"/>
  <c r="N23"/>
  <c r="I26" i="21"/>
  <c r="S20" i="23"/>
  <c r="S36" s="1"/>
  <c r="S26"/>
  <c r="I21" i="27"/>
  <c r="I37" s="1"/>
  <c r="I23"/>
  <c r="S21" i="29"/>
  <c r="S37" s="1"/>
  <c r="S23"/>
  <c r="I27" i="31"/>
  <c r="N26"/>
  <c r="S23" i="33"/>
  <c r="N21" i="37"/>
  <c r="N37" s="1"/>
  <c r="N23"/>
  <c r="BG48" i="39"/>
  <c r="BG50"/>
  <c r="Q33"/>
  <c r="Q35"/>
  <c r="S21" i="19"/>
  <c r="S37" s="1"/>
  <c r="Q34" i="39"/>
  <c r="N26" i="3"/>
  <c r="N24" i="9"/>
  <c r="N20" i="11"/>
  <c r="N36" s="1"/>
  <c r="N26"/>
  <c r="I20" i="17"/>
  <c r="I36" s="1"/>
  <c r="I26"/>
  <c r="N23"/>
  <c r="S26" i="19"/>
  <c r="S27" i="33"/>
  <c r="I23" i="35"/>
  <c r="S27" i="37"/>
  <c r="S20"/>
  <c r="S36" s="1"/>
  <c r="AF48" i="39"/>
  <c r="AF50"/>
  <c r="BB46"/>
  <c r="BC46" s="1"/>
  <c r="Z49"/>
  <c r="Z34"/>
  <c r="S23" i="5"/>
  <c r="N20" i="9"/>
  <c r="N36" s="1"/>
  <c r="N26"/>
  <c r="S21" i="11"/>
  <c r="S37" s="1"/>
  <c r="S25"/>
  <c r="I26" i="23"/>
  <c r="S23"/>
  <c r="S23" i="25"/>
  <c r="N26" i="27"/>
  <c r="N20"/>
  <c r="N36" s="1"/>
  <c r="I23" i="29"/>
  <c r="N26" i="33"/>
  <c r="N20"/>
  <c r="N36" s="1"/>
  <c r="I21"/>
  <c r="I37" s="1"/>
  <c r="I23"/>
  <c r="I19"/>
  <c r="I35" s="1"/>
  <c r="S27" i="35"/>
  <c r="S20"/>
  <c r="S36" s="1"/>
  <c r="S23" i="37"/>
  <c r="S21"/>
  <c r="S37" s="1"/>
  <c r="S19"/>
  <c r="S35" s="1"/>
  <c r="AT33" i="39"/>
  <c r="AT35"/>
  <c r="AT18"/>
  <c r="AT20"/>
  <c r="S20" i="5"/>
  <c r="S36" s="1"/>
  <c r="BB43" i="39"/>
  <c r="BC43" s="1"/>
  <c r="AZ49"/>
  <c r="Q49"/>
  <c r="AZ34"/>
  <c r="AZ19"/>
  <c r="BJ19"/>
  <c r="S23" i="3"/>
  <c r="S26" i="11"/>
  <c r="N23" i="15"/>
  <c r="I26" i="19"/>
  <c r="S24"/>
  <c r="N23"/>
  <c r="S21" i="21"/>
  <c r="S37" s="1"/>
  <c r="S23"/>
  <c r="S23" i="31"/>
  <c r="S21"/>
  <c r="S37" s="1"/>
  <c r="I20" i="33"/>
  <c r="I36" s="1"/>
  <c r="I27"/>
  <c r="I27" i="37"/>
  <c r="I20"/>
  <c r="I36" s="1"/>
  <c r="BB39" i="39"/>
  <c r="BJ48"/>
  <c r="BJ50"/>
  <c r="BG33"/>
  <c r="BG35"/>
  <c r="I20" i="5"/>
  <c r="I36" s="1"/>
  <c r="BB40" i="39"/>
  <c r="BC40" s="1"/>
  <c r="W48"/>
  <c r="BB29"/>
  <c r="BC29" s="1"/>
  <c r="BB28"/>
  <c r="BC28" s="1"/>
  <c r="BB25"/>
  <c r="BC25" s="1"/>
  <c r="BB11"/>
  <c r="BC11" s="1"/>
  <c r="AM17"/>
  <c r="BA17" s="1"/>
  <c r="AX17"/>
  <c r="AZ17" s="1"/>
  <c r="AM8"/>
  <c r="BA8" s="1"/>
  <c r="BB8" s="1"/>
  <c r="BC8" s="1"/>
  <c r="AX8"/>
  <c r="AZ8" s="1"/>
  <c r="W18"/>
  <c r="W20"/>
  <c r="W35" i="43"/>
  <c r="W33"/>
  <c r="N48" i="47"/>
  <c r="N50"/>
  <c r="R32" i="1"/>
  <c r="H32"/>
  <c r="M31"/>
  <c r="R30"/>
  <c r="H30"/>
  <c r="M29"/>
  <c r="R28"/>
  <c r="H28"/>
  <c r="M27"/>
  <c r="R24"/>
  <c r="H24"/>
  <c r="M23"/>
  <c r="R21"/>
  <c r="R37" s="1"/>
  <c r="H21"/>
  <c r="H37" s="1"/>
  <c r="M34" i="3"/>
  <c r="R31"/>
  <c r="M26"/>
  <c r="R23"/>
  <c r="J23"/>
  <c r="Q21"/>
  <c r="Q37" s="1"/>
  <c r="R20"/>
  <c r="R36" s="1"/>
  <c r="M32" i="5"/>
  <c r="M24"/>
  <c r="L23"/>
  <c r="M20"/>
  <c r="M36" s="1"/>
  <c r="S12"/>
  <c r="S28" s="1"/>
  <c r="Q32" i="7"/>
  <c r="G32"/>
  <c r="Q28"/>
  <c r="G28"/>
  <c r="L27"/>
  <c r="N15"/>
  <c r="N31" s="1"/>
  <c r="N7"/>
  <c r="L34" i="9"/>
  <c r="R32"/>
  <c r="H30"/>
  <c r="E27"/>
  <c r="R24"/>
  <c r="Q23"/>
  <c r="I23"/>
  <c r="R19"/>
  <c r="R35" s="1"/>
  <c r="J19"/>
  <c r="J35" s="1"/>
  <c r="S10"/>
  <c r="S19" s="1"/>
  <c r="S35" s="1"/>
  <c r="M34" i="13"/>
  <c r="M26"/>
  <c r="R23"/>
  <c r="M19"/>
  <c r="M35" s="1"/>
  <c r="N18"/>
  <c r="N34" s="1"/>
  <c r="S14"/>
  <c r="S30" s="1"/>
  <c r="O33" i="15"/>
  <c r="M31"/>
  <c r="J28"/>
  <c r="Q27"/>
  <c r="M23"/>
  <c r="E23"/>
  <c r="L21"/>
  <c r="L37" s="1"/>
  <c r="C21"/>
  <c r="S15"/>
  <c r="S31" s="1"/>
  <c r="N11"/>
  <c r="N19" s="1"/>
  <c r="N35" s="1"/>
  <c r="S7"/>
  <c r="I7"/>
  <c r="H34" i="17"/>
  <c r="M31"/>
  <c r="R28"/>
  <c r="H26"/>
  <c r="M23"/>
  <c r="E23"/>
  <c r="M20"/>
  <c r="M36" s="1"/>
  <c r="E20"/>
  <c r="E36" s="1"/>
  <c r="N18"/>
  <c r="N34" s="1"/>
  <c r="S16"/>
  <c r="S32" s="1"/>
  <c r="N14"/>
  <c r="N30" s="1"/>
  <c r="S12"/>
  <c r="S28" s="1"/>
  <c r="I12"/>
  <c r="I28" s="1"/>
  <c r="S8"/>
  <c r="I8"/>
  <c r="O34" i="19"/>
  <c r="G34"/>
  <c r="M32"/>
  <c r="R29"/>
  <c r="H27"/>
  <c r="M24"/>
  <c r="E24"/>
  <c r="L23"/>
  <c r="M19"/>
  <c r="M35" s="1"/>
  <c r="M33" i="21"/>
  <c r="R30"/>
  <c r="G27"/>
  <c r="M25"/>
  <c r="R21"/>
  <c r="R37" s="1"/>
  <c r="L19"/>
  <c r="L35" s="1"/>
  <c r="I17"/>
  <c r="I33" s="1"/>
  <c r="S13"/>
  <c r="S29" s="1"/>
  <c r="N7"/>
  <c r="M31" i="23"/>
  <c r="M23"/>
  <c r="H19"/>
  <c r="H35" s="1"/>
  <c r="S11"/>
  <c r="S27" s="1"/>
  <c r="N7"/>
  <c r="R32" i="25"/>
  <c r="H32"/>
  <c r="M31"/>
  <c r="R30"/>
  <c r="H30"/>
  <c r="M29"/>
  <c r="R28"/>
  <c r="H28"/>
  <c r="M27"/>
  <c r="R24"/>
  <c r="H24"/>
  <c r="M23"/>
  <c r="R21"/>
  <c r="R37" s="1"/>
  <c r="H21"/>
  <c r="H37" s="1"/>
  <c r="M31" i="27"/>
  <c r="R28"/>
  <c r="M23"/>
  <c r="H19"/>
  <c r="H35" s="1"/>
  <c r="S11"/>
  <c r="S27" s="1"/>
  <c r="N7"/>
  <c r="M33" i="29"/>
  <c r="R30"/>
  <c r="M25"/>
  <c r="R21"/>
  <c r="R37" s="1"/>
  <c r="L19"/>
  <c r="L35" s="1"/>
  <c r="I17"/>
  <c r="I33" s="1"/>
  <c r="S13"/>
  <c r="S29" s="1"/>
  <c r="N7"/>
  <c r="Q32" i="31"/>
  <c r="G32"/>
  <c r="Q30"/>
  <c r="G30"/>
  <c r="Q28"/>
  <c r="G28"/>
  <c r="G24"/>
  <c r="M20"/>
  <c r="M36" s="1"/>
  <c r="N15"/>
  <c r="N31" s="1"/>
  <c r="N7"/>
  <c r="M32" i="33"/>
  <c r="L31"/>
  <c r="R29"/>
  <c r="M24"/>
  <c r="L23"/>
  <c r="M20"/>
  <c r="M36" s="1"/>
  <c r="S12"/>
  <c r="S28" s="1"/>
  <c r="Q32" i="35"/>
  <c r="G32"/>
  <c r="Q30"/>
  <c r="G30"/>
  <c r="Q28"/>
  <c r="G28"/>
  <c r="Q24"/>
  <c r="G24"/>
  <c r="M20"/>
  <c r="M36" s="1"/>
  <c r="N15"/>
  <c r="N31" s="1"/>
  <c r="N7"/>
  <c r="N10" i="37"/>
  <c r="BF50" i="39"/>
  <c r="AD50"/>
  <c r="V50"/>
  <c r="F50"/>
  <c r="BF49"/>
  <c r="AL49"/>
  <c r="AD49"/>
  <c r="Y48"/>
  <c r="P48"/>
  <c r="AL47"/>
  <c r="C47"/>
  <c r="K45"/>
  <c r="K43"/>
  <c r="AL41"/>
  <c r="K41"/>
  <c r="AX38"/>
  <c r="AZ38" s="1"/>
  <c r="AM38"/>
  <c r="BA38" s="1"/>
  <c r="C38"/>
  <c r="AL36"/>
  <c r="C36"/>
  <c r="AS35"/>
  <c r="AG35"/>
  <c r="X35"/>
  <c r="X33"/>
  <c r="AI28"/>
  <c r="C23"/>
  <c r="K21"/>
  <c r="R20"/>
  <c r="BH19"/>
  <c r="R19"/>
  <c r="BH18"/>
  <c r="AI18"/>
  <c r="Z34" i="41"/>
  <c r="Z33"/>
  <c r="Z35"/>
  <c r="AF19"/>
  <c r="N34" i="43"/>
  <c r="N19"/>
  <c r="Z49" i="45"/>
  <c r="Z34"/>
  <c r="Q49" i="47"/>
  <c r="AM7" i="39"/>
  <c r="BA7" s="1"/>
  <c r="BB7" s="1"/>
  <c r="BC7" s="1"/>
  <c r="AX7"/>
  <c r="AZ7" s="1"/>
  <c r="AM6"/>
  <c r="AX6"/>
  <c r="AF20" i="41"/>
  <c r="AF18"/>
  <c r="AG35" i="45"/>
  <c r="Q35" i="47"/>
  <c r="S26" i="1"/>
  <c r="I26"/>
  <c r="M33" i="3"/>
  <c r="R30"/>
  <c r="H28"/>
  <c r="O27"/>
  <c r="G27"/>
  <c r="M25"/>
  <c r="R21"/>
  <c r="R37" s="1"/>
  <c r="Q27" i="5"/>
  <c r="E23"/>
  <c r="H19"/>
  <c r="H35" s="1"/>
  <c r="M27" i="7"/>
  <c r="R26"/>
  <c r="H26"/>
  <c r="R21"/>
  <c r="R37" s="1"/>
  <c r="H21"/>
  <c r="H37" s="1"/>
  <c r="M34" i="9"/>
  <c r="R31"/>
  <c r="G28"/>
  <c r="M26"/>
  <c r="O26" i="11"/>
  <c r="E26"/>
  <c r="G32" i="15"/>
  <c r="R27"/>
  <c r="I26"/>
  <c r="G24"/>
  <c r="M21"/>
  <c r="M37" s="1"/>
  <c r="E21"/>
  <c r="E37" s="1"/>
  <c r="M19"/>
  <c r="M35" s="1"/>
  <c r="I12"/>
  <c r="I28" s="1"/>
  <c r="Q34" i="17"/>
  <c r="H33"/>
  <c r="J27"/>
  <c r="Q26"/>
  <c r="H25"/>
  <c r="G24"/>
  <c r="M21"/>
  <c r="M37" s="1"/>
  <c r="H34" i="19"/>
  <c r="M31"/>
  <c r="J28"/>
  <c r="H26"/>
  <c r="L21"/>
  <c r="L37" s="1"/>
  <c r="M20"/>
  <c r="M36" s="1"/>
  <c r="O34" i="21"/>
  <c r="M32"/>
  <c r="H27"/>
  <c r="O26"/>
  <c r="M24"/>
  <c r="E24"/>
  <c r="E30" i="23"/>
  <c r="Q26"/>
  <c r="G20"/>
  <c r="G36" s="1"/>
  <c r="Q34" i="27"/>
  <c r="Q26"/>
  <c r="G20"/>
  <c r="G36" s="1"/>
  <c r="O34" i="29"/>
  <c r="M32"/>
  <c r="H27"/>
  <c r="M24"/>
  <c r="E24"/>
  <c r="M29" i="31"/>
  <c r="M27"/>
  <c r="R21"/>
  <c r="R37" s="1"/>
  <c r="H21"/>
  <c r="H37" s="1"/>
  <c r="Q27" i="33"/>
  <c r="H19"/>
  <c r="H35" s="1"/>
  <c r="M29" i="35"/>
  <c r="M27"/>
  <c r="R21"/>
  <c r="R37" s="1"/>
  <c r="H21"/>
  <c r="H37" s="1"/>
  <c r="Q34" i="37"/>
  <c r="G34"/>
  <c r="Q28"/>
  <c r="G28"/>
  <c r="Q21"/>
  <c r="Q37" s="1"/>
  <c r="G21"/>
  <c r="G37" s="1"/>
  <c r="AX49" i="39"/>
  <c r="AM49"/>
  <c r="I48"/>
  <c r="C48" s="1"/>
  <c r="AX47"/>
  <c r="AZ47" s="1"/>
  <c r="AM47"/>
  <c r="BA47" s="1"/>
  <c r="AL45"/>
  <c r="AL43"/>
  <c r="AM41"/>
  <c r="BA41" s="1"/>
  <c r="BB41" s="1"/>
  <c r="BC41" s="1"/>
  <c r="AC49"/>
  <c r="T39"/>
  <c r="T49" s="1"/>
  <c r="AX36"/>
  <c r="AM36"/>
  <c r="Y35"/>
  <c r="P35"/>
  <c r="P33"/>
  <c r="T32"/>
  <c r="AI30"/>
  <c r="T29"/>
  <c r="AI27"/>
  <c r="C22"/>
  <c r="AA18"/>
  <c r="I18"/>
  <c r="C18" s="1"/>
  <c r="AI15"/>
  <c r="AI14"/>
  <c r="BG19"/>
  <c r="AI9"/>
  <c r="T47" i="41"/>
  <c r="AF46"/>
  <c r="AC49"/>
  <c r="N34"/>
  <c r="AC18"/>
  <c r="Q49" i="43"/>
  <c r="W34"/>
  <c r="N33"/>
  <c r="AM23" i="39"/>
  <c r="BA23" s="1"/>
  <c r="AX23"/>
  <c r="AZ23" s="1"/>
  <c r="AM22"/>
  <c r="BA22" s="1"/>
  <c r="AX22"/>
  <c r="AZ22" s="1"/>
  <c r="AC35" i="41"/>
  <c r="AC33"/>
  <c r="AI18"/>
  <c r="Q33" i="43"/>
  <c r="Q35"/>
  <c r="C48" i="47"/>
  <c r="AC34"/>
  <c r="H34"/>
  <c r="C34"/>
  <c r="H19" i="17"/>
  <c r="H35" s="1"/>
  <c r="AC19" i="39"/>
  <c r="T49" i="41"/>
  <c r="Z50"/>
  <c r="Q50"/>
  <c r="Q34"/>
  <c r="N19"/>
  <c r="Z19"/>
  <c r="Z19" i="43"/>
  <c r="Q49" i="45"/>
  <c r="W18"/>
  <c r="T34" i="47"/>
  <c r="BG18" i="39"/>
  <c r="BG20"/>
  <c r="Z20" i="41"/>
  <c r="Z18"/>
  <c r="W35" i="45"/>
  <c r="W33"/>
  <c r="Z18"/>
  <c r="Z20"/>
  <c r="S15" i="1"/>
  <c r="S31" s="1"/>
  <c r="N11"/>
  <c r="N27" s="1"/>
  <c r="S7"/>
  <c r="I7"/>
  <c r="N18" i="3"/>
  <c r="N34" s="1"/>
  <c r="S16"/>
  <c r="S32" s="1"/>
  <c r="I16"/>
  <c r="I32" s="1"/>
  <c r="N14"/>
  <c r="N30" s="1"/>
  <c r="I12"/>
  <c r="I28" s="1"/>
  <c r="S8"/>
  <c r="S24" s="1"/>
  <c r="I8"/>
  <c r="I24" s="1"/>
  <c r="N14" i="7"/>
  <c r="N30" s="1"/>
  <c r="O21" i="15"/>
  <c r="O37" s="1"/>
  <c r="N18"/>
  <c r="N34" s="1"/>
  <c r="N17" i="19"/>
  <c r="N33" s="1"/>
  <c r="S15"/>
  <c r="S31" s="1"/>
  <c r="I15"/>
  <c r="I31" s="1"/>
  <c r="S11"/>
  <c r="S27" s="1"/>
  <c r="S16" i="23"/>
  <c r="S32" s="1"/>
  <c r="I16"/>
  <c r="I32" s="1"/>
  <c r="T37" i="39"/>
  <c r="T50" s="1"/>
  <c r="BJ31"/>
  <c r="BJ35" s="1"/>
  <c r="BJ16"/>
  <c r="BJ20" s="1"/>
  <c r="Z12"/>
  <c r="Z18" s="1"/>
  <c r="Q11"/>
  <c r="Q19" s="1"/>
  <c r="T19"/>
  <c r="T48" i="41"/>
  <c r="T35"/>
  <c r="Z34" i="43"/>
  <c r="Q19"/>
  <c r="T49" i="45"/>
  <c r="K34"/>
  <c r="W19"/>
  <c r="AM21" i="39"/>
  <c r="AX21"/>
  <c r="AC18"/>
  <c r="AC20"/>
  <c r="T18"/>
  <c r="T20"/>
  <c r="W35" i="41"/>
  <c r="W33"/>
  <c r="Q20"/>
  <c r="Q18"/>
  <c r="W48" i="43"/>
  <c r="W50"/>
  <c r="C48" i="45"/>
  <c r="AC48"/>
  <c r="W50"/>
  <c r="AC35"/>
  <c r="Q18"/>
  <c r="Q20"/>
  <c r="M32" i="1"/>
  <c r="M24"/>
  <c r="R23"/>
  <c r="H23"/>
  <c r="M21"/>
  <c r="M37" s="1"/>
  <c r="O19"/>
  <c r="O35" s="1"/>
  <c r="E19"/>
  <c r="E35" s="1"/>
  <c r="C19" i="5"/>
  <c r="S16"/>
  <c r="S32" s="1"/>
  <c r="N12"/>
  <c r="N28" s="1"/>
  <c r="C19" i="7"/>
  <c r="S15"/>
  <c r="S31" s="1"/>
  <c r="I15"/>
  <c r="I31" s="1"/>
  <c r="S7"/>
  <c r="I7"/>
  <c r="M20" i="9"/>
  <c r="M36" s="1"/>
  <c r="N18"/>
  <c r="N34" s="1"/>
  <c r="I12"/>
  <c r="I28" s="1"/>
  <c r="I8"/>
  <c r="I21" s="1"/>
  <c r="I37" s="1"/>
  <c r="O20" i="11"/>
  <c r="O36" s="1"/>
  <c r="E20"/>
  <c r="E36" s="1"/>
  <c r="N17"/>
  <c r="N33" s="1"/>
  <c r="S13"/>
  <c r="S29" s="1"/>
  <c r="I13"/>
  <c r="I29" s="1"/>
  <c r="N9"/>
  <c r="N25" s="1"/>
  <c r="Q19" i="13"/>
  <c r="Q35" s="1"/>
  <c r="I18"/>
  <c r="I34" s="1"/>
  <c r="S10"/>
  <c r="I10"/>
  <c r="H21" i="15"/>
  <c r="H37" s="1"/>
  <c r="H20"/>
  <c r="H36" s="1"/>
  <c r="S11"/>
  <c r="H30" i="17"/>
  <c r="R19"/>
  <c r="R35" s="1"/>
  <c r="S14"/>
  <c r="S30" s="1"/>
  <c r="Q19" i="19"/>
  <c r="Q35" s="1"/>
  <c r="H19" i="21"/>
  <c r="H35" s="1"/>
  <c r="S15"/>
  <c r="S31" s="1"/>
  <c r="I15"/>
  <c r="I31" s="1"/>
  <c r="S11"/>
  <c r="S27" s="1"/>
  <c r="R20" i="23"/>
  <c r="R36" s="1"/>
  <c r="L19" i="27"/>
  <c r="L35" s="1"/>
  <c r="H19" i="29"/>
  <c r="H35" s="1"/>
  <c r="S15"/>
  <c r="S31" s="1"/>
  <c r="S15" i="31"/>
  <c r="S31" s="1"/>
  <c r="I15"/>
  <c r="I31" s="1"/>
  <c r="S16" i="33"/>
  <c r="S32" s="1"/>
  <c r="H47" i="39"/>
  <c r="K46"/>
  <c r="K50" s="1"/>
  <c r="K44"/>
  <c r="H38"/>
  <c r="K31"/>
  <c r="K27"/>
  <c r="K26"/>
  <c r="AC34"/>
  <c r="T34"/>
  <c r="AI23"/>
  <c r="AI22"/>
  <c r="BJ17"/>
  <c r="K17"/>
  <c r="C17"/>
  <c r="K15"/>
  <c r="K14"/>
  <c r="K10"/>
  <c r="K9"/>
  <c r="W49" i="41"/>
  <c r="S48"/>
  <c r="AC19"/>
  <c r="Q19"/>
  <c r="Q34" i="43"/>
  <c r="T19"/>
  <c r="W18"/>
  <c r="N33" i="45"/>
  <c r="N35" i="41"/>
  <c r="N33"/>
  <c r="AL20"/>
  <c r="Z18" i="43"/>
  <c r="Z20"/>
  <c r="Q33" i="45"/>
  <c r="Q35"/>
  <c r="Z50" i="49"/>
  <c r="Q19" i="1"/>
  <c r="Q35" s="1"/>
  <c r="G19"/>
  <c r="G35" s="1"/>
  <c r="H19" i="3"/>
  <c r="H35" s="1"/>
  <c r="L19" i="5"/>
  <c r="L35" s="1"/>
  <c r="D19"/>
  <c r="N11"/>
  <c r="N27" s="1"/>
  <c r="O19" i="7"/>
  <c r="O35" s="1"/>
  <c r="E19"/>
  <c r="E35" s="1"/>
  <c r="S12"/>
  <c r="S28" s="1"/>
  <c r="I12"/>
  <c r="I28" s="1"/>
  <c r="O19" i="9"/>
  <c r="O35" s="1"/>
  <c r="G19"/>
  <c r="G35" s="1"/>
  <c r="Q20" i="11"/>
  <c r="Q36" s="1"/>
  <c r="G20"/>
  <c r="G36" s="1"/>
  <c r="I17" i="13"/>
  <c r="I33" s="1"/>
  <c r="R23" i="15"/>
  <c r="H21" i="19"/>
  <c r="H37" s="1"/>
  <c r="J19"/>
  <c r="J35" s="1"/>
  <c r="I14" i="23"/>
  <c r="I30" s="1"/>
  <c r="Q19" i="25"/>
  <c r="Q35" s="1"/>
  <c r="G19"/>
  <c r="G35" s="1"/>
  <c r="S17"/>
  <c r="S33" s="1"/>
  <c r="I17"/>
  <c r="I33" s="1"/>
  <c r="I14" i="27"/>
  <c r="I30" s="1"/>
  <c r="O19" i="31"/>
  <c r="O35" s="1"/>
  <c r="E19"/>
  <c r="E35" s="1"/>
  <c r="O19" i="35"/>
  <c r="O35" s="1"/>
  <c r="E19"/>
  <c r="E35" s="1"/>
  <c r="C19" i="37"/>
  <c r="AT47" i="39"/>
  <c r="AT48" s="1"/>
  <c r="AI47"/>
  <c r="Z47"/>
  <c r="Z50" s="1"/>
  <c r="Q47"/>
  <c r="Q48" s="1"/>
  <c r="K40"/>
  <c r="K48" s="1"/>
  <c r="K25"/>
  <c r="K24"/>
  <c r="K34" s="1"/>
  <c r="K13"/>
  <c r="K12"/>
  <c r="K11"/>
  <c r="C9"/>
  <c r="K8"/>
  <c r="K6"/>
  <c r="T50" i="41"/>
  <c r="H50"/>
  <c r="AF48"/>
  <c r="J50"/>
  <c r="AF34"/>
  <c r="T19"/>
  <c r="T34" i="43"/>
  <c r="N34" i="45"/>
  <c r="N19"/>
  <c r="AM32" i="39"/>
  <c r="BA32" s="1"/>
  <c r="BB32" s="1"/>
  <c r="BC32" s="1"/>
  <c r="AX32"/>
  <c r="AZ32" s="1"/>
  <c r="AM16"/>
  <c r="BA16" s="1"/>
  <c r="BB16" s="1"/>
  <c r="BC16" s="1"/>
  <c r="AX16"/>
  <c r="AZ16" s="1"/>
  <c r="AG35" i="43"/>
  <c r="Q18"/>
  <c r="Q20"/>
  <c r="L20" i="1"/>
  <c r="L36" s="1"/>
  <c r="J20" i="7"/>
  <c r="J36" s="1"/>
  <c r="B19" i="19"/>
  <c r="R19" i="29"/>
  <c r="R35" s="1"/>
  <c r="G19" i="31"/>
  <c r="G35" s="1"/>
  <c r="M19" i="33"/>
  <c r="M35" s="1"/>
  <c r="S17" i="35"/>
  <c r="S33" s="1"/>
  <c r="I17"/>
  <c r="I33" s="1"/>
  <c r="AC48" i="39"/>
  <c r="T48"/>
  <c r="AI21"/>
  <c r="W19"/>
  <c r="K7"/>
  <c r="N49" i="41"/>
  <c r="W48"/>
  <c r="AE50"/>
  <c r="AC34"/>
  <c r="W34"/>
  <c r="W49" i="43"/>
  <c r="K34"/>
  <c r="W19"/>
  <c r="W34" i="45"/>
  <c r="Q49" i="49"/>
  <c r="AM31" i="39"/>
  <c r="BA31" s="1"/>
  <c r="BB31" s="1"/>
  <c r="BC31" s="1"/>
  <c r="AX31"/>
  <c r="AZ31" s="1"/>
  <c r="AC33"/>
  <c r="AC35"/>
  <c r="T33"/>
  <c r="T35"/>
  <c r="AM35" i="41"/>
  <c r="N50" i="43"/>
  <c r="N48"/>
  <c r="AC35"/>
  <c r="R21" i="19"/>
  <c r="R37" s="1"/>
  <c r="AR33" i="39"/>
  <c r="AI29"/>
  <c r="AA20"/>
  <c r="AA19"/>
  <c r="AM19"/>
  <c r="AF50" i="41"/>
  <c r="W50"/>
  <c r="AC20"/>
  <c r="Z49" i="43"/>
  <c r="N49"/>
  <c r="Z19" i="45"/>
  <c r="W36" i="47"/>
  <c r="U50"/>
  <c r="U48"/>
  <c r="C32"/>
  <c r="AC32"/>
  <c r="AG15"/>
  <c r="AF14"/>
  <c r="AC11"/>
  <c r="H7"/>
  <c r="AF7"/>
  <c r="AG47" i="49"/>
  <c r="AF46"/>
  <c r="T42"/>
  <c r="R49"/>
  <c r="AG39"/>
  <c r="AG49" s="1"/>
  <c r="AA49"/>
  <c r="AF38"/>
  <c r="Y48"/>
  <c r="Z37"/>
  <c r="Z48" s="1"/>
  <c r="D50"/>
  <c r="AC36"/>
  <c r="AG30"/>
  <c r="C25"/>
  <c r="K25"/>
  <c r="H14"/>
  <c r="C14"/>
  <c r="N12"/>
  <c r="L19"/>
  <c r="AG7"/>
  <c r="AA18"/>
  <c r="L18"/>
  <c r="N6"/>
  <c r="Q33" i="53"/>
  <c r="Q35"/>
  <c r="Q48" i="55"/>
  <c r="Q50"/>
  <c r="AL18" i="57"/>
  <c r="H18"/>
  <c r="AJ49" i="41"/>
  <c r="L49"/>
  <c r="D49"/>
  <c r="AG48"/>
  <c r="Y48"/>
  <c r="I48"/>
  <c r="AI46"/>
  <c r="K46"/>
  <c r="H45"/>
  <c r="AM42"/>
  <c r="Q40"/>
  <c r="Q49" s="1"/>
  <c r="K38"/>
  <c r="K50" s="1"/>
  <c r="H37"/>
  <c r="AC36"/>
  <c r="J35"/>
  <c r="O34"/>
  <c r="AJ33"/>
  <c r="AB33"/>
  <c r="T33"/>
  <c r="L33"/>
  <c r="D33"/>
  <c r="H29"/>
  <c r="T25"/>
  <c r="T34" s="1"/>
  <c r="AL23"/>
  <c r="AF21"/>
  <c r="H21"/>
  <c r="M20"/>
  <c r="R19"/>
  <c r="AE18"/>
  <c r="W18"/>
  <c r="O18"/>
  <c r="H13"/>
  <c r="W10"/>
  <c r="W19" s="1"/>
  <c r="AI6"/>
  <c r="K6"/>
  <c r="O50" i="43"/>
  <c r="AD49"/>
  <c r="F49"/>
  <c r="AC48"/>
  <c r="U48"/>
  <c r="M48"/>
  <c r="AG44"/>
  <c r="AF43"/>
  <c r="H43"/>
  <c r="AC40"/>
  <c r="K38"/>
  <c r="AG36"/>
  <c r="Q36"/>
  <c r="X35"/>
  <c r="P35"/>
  <c r="H35"/>
  <c r="AD33"/>
  <c r="V33"/>
  <c r="F33"/>
  <c r="AC32"/>
  <c r="AG28"/>
  <c r="AF27"/>
  <c r="H27"/>
  <c r="AC24"/>
  <c r="Z21"/>
  <c r="Y20"/>
  <c r="I20"/>
  <c r="P19"/>
  <c r="H19"/>
  <c r="O18"/>
  <c r="AC16"/>
  <c r="AG12"/>
  <c r="H11"/>
  <c r="AC8"/>
  <c r="K6"/>
  <c r="O50" i="45"/>
  <c r="AD49"/>
  <c r="F49"/>
  <c r="U48"/>
  <c r="AG44"/>
  <c r="AF43"/>
  <c r="H43"/>
  <c r="AC40"/>
  <c r="AG36"/>
  <c r="Q36"/>
  <c r="AF35"/>
  <c r="X35"/>
  <c r="P35"/>
  <c r="H35"/>
  <c r="AD33"/>
  <c r="V33"/>
  <c r="F33"/>
  <c r="AC32"/>
  <c r="AG28"/>
  <c r="AF27"/>
  <c r="H27"/>
  <c r="AC24"/>
  <c r="Z21"/>
  <c r="Y20"/>
  <c r="I20"/>
  <c r="P19"/>
  <c r="H19"/>
  <c r="O18"/>
  <c r="AC16"/>
  <c r="K14"/>
  <c r="K19" s="1"/>
  <c r="AG12"/>
  <c r="AF11"/>
  <c r="H11"/>
  <c r="AC8"/>
  <c r="K6"/>
  <c r="F50" i="47"/>
  <c r="Y48"/>
  <c r="O48"/>
  <c r="AF45"/>
  <c r="AG44"/>
  <c r="Z42"/>
  <c r="K41"/>
  <c r="AC39"/>
  <c r="T39"/>
  <c r="T49" s="1"/>
  <c r="AF38"/>
  <c r="Q38"/>
  <c r="J33"/>
  <c r="AF29"/>
  <c r="AG28"/>
  <c r="U34"/>
  <c r="K25"/>
  <c r="C25"/>
  <c r="Q24"/>
  <c r="H24"/>
  <c r="AC23"/>
  <c r="T23"/>
  <c r="AF22"/>
  <c r="X35"/>
  <c r="AG14"/>
  <c r="AG19" s="1"/>
  <c r="H12"/>
  <c r="T11"/>
  <c r="H10"/>
  <c r="Q9"/>
  <c r="Q19" s="1"/>
  <c r="Y20"/>
  <c r="AD50" i="49"/>
  <c r="M49"/>
  <c r="Q48"/>
  <c r="R34"/>
  <c r="W30"/>
  <c r="K27"/>
  <c r="AF26"/>
  <c r="T23"/>
  <c r="Z20"/>
  <c r="J20"/>
  <c r="Y19"/>
  <c r="I19"/>
  <c r="X18"/>
  <c r="C13"/>
  <c r="AG11"/>
  <c r="C11"/>
  <c r="V19"/>
  <c r="N19"/>
  <c r="AF8"/>
  <c r="V20"/>
  <c r="C48" i="53"/>
  <c r="T19"/>
  <c r="C48" i="55"/>
  <c r="T34"/>
  <c r="Q19"/>
  <c r="T19"/>
  <c r="Q49" i="57"/>
  <c r="AF33"/>
  <c r="Q19"/>
  <c r="N34" i="59"/>
  <c r="W48" i="61"/>
  <c r="M50" i="47"/>
  <c r="M48"/>
  <c r="C17"/>
  <c r="K17"/>
  <c r="AD19"/>
  <c r="AG7"/>
  <c r="AA18"/>
  <c r="AF6"/>
  <c r="F20"/>
  <c r="AC43" i="49"/>
  <c r="C41"/>
  <c r="K41"/>
  <c r="C32"/>
  <c r="AC32"/>
  <c r="J33"/>
  <c r="K22"/>
  <c r="K35" s="1"/>
  <c r="H15"/>
  <c r="AF15"/>
  <c r="Z18" i="55"/>
  <c r="Z20"/>
  <c r="N35" i="57"/>
  <c r="N33"/>
  <c r="T48" i="59"/>
  <c r="T50"/>
  <c r="U49" i="41"/>
  <c r="Z48"/>
  <c r="R48"/>
  <c r="J48"/>
  <c r="AI43"/>
  <c r="C43"/>
  <c r="H42"/>
  <c r="AL36"/>
  <c r="N36"/>
  <c r="X34"/>
  <c r="H34"/>
  <c r="U33"/>
  <c r="M33"/>
  <c r="AI27"/>
  <c r="H26"/>
  <c r="Q21"/>
  <c r="AA19"/>
  <c r="X18"/>
  <c r="P18"/>
  <c r="AI11"/>
  <c r="H10"/>
  <c r="T6"/>
  <c r="X50" i="43"/>
  <c r="P50"/>
  <c r="H50"/>
  <c r="AD48"/>
  <c r="F48"/>
  <c r="C45"/>
  <c r="H42"/>
  <c r="T38"/>
  <c r="T50" s="1"/>
  <c r="K37"/>
  <c r="C37"/>
  <c r="Z36"/>
  <c r="Y35"/>
  <c r="I35"/>
  <c r="C35" s="1"/>
  <c r="H34"/>
  <c r="O33"/>
  <c r="C29"/>
  <c r="H26"/>
  <c r="AC23"/>
  <c r="T22"/>
  <c r="K21"/>
  <c r="C21"/>
  <c r="R20"/>
  <c r="J20"/>
  <c r="X18"/>
  <c r="H18"/>
  <c r="C13"/>
  <c r="H10"/>
  <c r="N8"/>
  <c r="AC7"/>
  <c r="T6"/>
  <c r="X50" i="45"/>
  <c r="P50"/>
  <c r="H50"/>
  <c r="AD48"/>
  <c r="F48"/>
  <c r="C45"/>
  <c r="H42"/>
  <c r="T38"/>
  <c r="T50" s="1"/>
  <c r="K37"/>
  <c r="C37"/>
  <c r="Z36"/>
  <c r="Y35"/>
  <c r="I35"/>
  <c r="H34"/>
  <c r="O33"/>
  <c r="C29"/>
  <c r="H26"/>
  <c r="AC23"/>
  <c r="T22"/>
  <c r="K21"/>
  <c r="C21"/>
  <c r="R20"/>
  <c r="J20"/>
  <c r="X18"/>
  <c r="H18"/>
  <c r="C13"/>
  <c r="H10"/>
  <c r="N8"/>
  <c r="N20" s="1"/>
  <c r="AC7"/>
  <c r="T6"/>
  <c r="C6"/>
  <c r="R50" i="47"/>
  <c r="AA49"/>
  <c r="F48"/>
  <c r="H48" s="1"/>
  <c r="K40"/>
  <c r="AD49"/>
  <c r="K39"/>
  <c r="K49" s="1"/>
  <c r="C39"/>
  <c r="K37"/>
  <c r="K50" s="1"/>
  <c r="AF36"/>
  <c r="Y35"/>
  <c r="X34"/>
  <c r="AF32"/>
  <c r="K24"/>
  <c r="K34" s="1"/>
  <c r="K23"/>
  <c r="K33" s="1"/>
  <c r="P35"/>
  <c r="P20"/>
  <c r="AC15"/>
  <c r="T15"/>
  <c r="K14"/>
  <c r="K10"/>
  <c r="T19"/>
  <c r="AF50" i="49"/>
  <c r="O49"/>
  <c r="AC47"/>
  <c r="T47"/>
  <c r="K46"/>
  <c r="H44"/>
  <c r="T43"/>
  <c r="J49"/>
  <c r="AC39"/>
  <c r="T39"/>
  <c r="F34"/>
  <c r="N29"/>
  <c r="AG26"/>
  <c r="W26"/>
  <c r="U34"/>
  <c r="L34"/>
  <c r="AC21"/>
  <c r="S33"/>
  <c r="M19"/>
  <c r="N8"/>
  <c r="M18"/>
  <c r="W49" i="51"/>
  <c r="Q49" i="53"/>
  <c r="T34"/>
  <c r="N20" i="55"/>
  <c r="AC49" i="57"/>
  <c r="Z48"/>
  <c r="AC48"/>
  <c r="AF34"/>
  <c r="AC19"/>
  <c r="M34" i="47"/>
  <c r="N25"/>
  <c r="N34" s="1"/>
  <c r="C9"/>
  <c r="K9"/>
  <c r="AA48" i="49"/>
  <c r="AA50"/>
  <c r="AG36"/>
  <c r="AG15"/>
  <c r="AF14"/>
  <c r="AC12"/>
  <c r="D19"/>
  <c r="Z9"/>
  <c r="Z19" s="1"/>
  <c r="X19"/>
  <c r="Q50" i="51"/>
  <c r="AG35"/>
  <c r="W35"/>
  <c r="W48" i="53"/>
  <c r="W50"/>
  <c r="Q33" i="55"/>
  <c r="Q35"/>
  <c r="W35"/>
  <c r="W33"/>
  <c r="Q18"/>
  <c r="Q20"/>
  <c r="AG50" i="41"/>
  <c r="I50"/>
  <c r="C50" s="1"/>
  <c r="AD49"/>
  <c r="F49"/>
  <c r="H47"/>
  <c r="AM44"/>
  <c r="H39"/>
  <c r="AM36"/>
  <c r="AJ35"/>
  <c r="AB35"/>
  <c r="L35"/>
  <c r="D35"/>
  <c r="AG34"/>
  <c r="I34"/>
  <c r="C34" s="1"/>
  <c r="F33"/>
  <c r="AM28"/>
  <c r="AE20"/>
  <c r="O20"/>
  <c r="AJ19"/>
  <c r="L19"/>
  <c r="D19"/>
  <c r="X49" i="43"/>
  <c r="P49"/>
  <c r="H49"/>
  <c r="AG42"/>
  <c r="H41"/>
  <c r="Y34"/>
  <c r="I34"/>
  <c r="C34" s="1"/>
  <c r="H33"/>
  <c r="H25"/>
  <c r="R19"/>
  <c r="J19"/>
  <c r="H17"/>
  <c r="AG10"/>
  <c r="X49" i="45"/>
  <c r="P49"/>
  <c r="H49"/>
  <c r="AG42"/>
  <c r="H41"/>
  <c r="Y34"/>
  <c r="I34"/>
  <c r="H33"/>
  <c r="AG26"/>
  <c r="H25"/>
  <c r="R19"/>
  <c r="H17"/>
  <c r="AG10"/>
  <c r="H9"/>
  <c r="AD50" i="47"/>
  <c r="I50"/>
  <c r="C50" s="1"/>
  <c r="R49"/>
  <c r="AC44"/>
  <c r="AG43"/>
  <c r="H38"/>
  <c r="O35"/>
  <c r="D35"/>
  <c r="Y34"/>
  <c r="AC28"/>
  <c r="AG27"/>
  <c r="H22"/>
  <c r="T33"/>
  <c r="L33"/>
  <c r="AC13"/>
  <c r="K6"/>
  <c r="P49" i="49"/>
  <c r="O48"/>
  <c r="AF42"/>
  <c r="W42"/>
  <c r="L49"/>
  <c r="S49"/>
  <c r="I48"/>
  <c r="Y35"/>
  <c r="X34"/>
  <c r="Q32"/>
  <c r="Q35" s="1"/>
  <c r="AG29"/>
  <c r="C29"/>
  <c r="N25"/>
  <c r="N34" s="1"/>
  <c r="AF24"/>
  <c r="W22"/>
  <c r="AD35"/>
  <c r="T7"/>
  <c r="T20" s="1"/>
  <c r="Q20"/>
  <c r="T49" i="57"/>
  <c r="W34"/>
  <c r="AF19"/>
  <c r="T19"/>
  <c r="AF18"/>
  <c r="Z18"/>
  <c r="AD35" i="47"/>
  <c r="AD33"/>
  <c r="H21"/>
  <c r="D33"/>
  <c r="AG46" i="49"/>
  <c r="AG38"/>
  <c r="S48"/>
  <c r="S50"/>
  <c r="H30"/>
  <c r="C30"/>
  <c r="C24"/>
  <c r="D34"/>
  <c r="AC24"/>
  <c r="W21"/>
  <c r="U35"/>
  <c r="L33"/>
  <c r="N21"/>
  <c r="L35"/>
  <c r="C17"/>
  <c r="K17"/>
  <c r="F19"/>
  <c r="C8"/>
  <c r="H8"/>
  <c r="AC8"/>
  <c r="C50" i="51"/>
  <c r="Q18"/>
  <c r="Q20"/>
  <c r="AG35" i="53"/>
  <c r="W35"/>
  <c r="Q18"/>
  <c r="Q20"/>
  <c r="R50" i="41"/>
  <c r="D48"/>
  <c r="AI45"/>
  <c r="C45"/>
  <c r="H44"/>
  <c r="AM41"/>
  <c r="AM49" s="1"/>
  <c r="AI37"/>
  <c r="C37"/>
  <c r="H36"/>
  <c r="U35"/>
  <c r="AI29"/>
  <c r="C29"/>
  <c r="H28"/>
  <c r="AM25"/>
  <c r="AM34" s="1"/>
  <c r="AI21"/>
  <c r="C21"/>
  <c r="X20"/>
  <c r="H20"/>
  <c r="AM17"/>
  <c r="AM20" s="1"/>
  <c r="AI13"/>
  <c r="C13"/>
  <c r="H12"/>
  <c r="AM9"/>
  <c r="AM19" s="1"/>
  <c r="I49" i="43"/>
  <c r="C49" s="1"/>
  <c r="H48"/>
  <c r="C43"/>
  <c r="AG41"/>
  <c r="AG49" s="1"/>
  <c r="H40"/>
  <c r="R34"/>
  <c r="H32"/>
  <c r="AG25"/>
  <c r="AG34" s="1"/>
  <c r="H24"/>
  <c r="D20"/>
  <c r="AA19"/>
  <c r="C19"/>
  <c r="AG17"/>
  <c r="AG20" s="1"/>
  <c r="H16"/>
  <c r="C11"/>
  <c r="AG9"/>
  <c r="AG19" s="1"/>
  <c r="H8"/>
  <c r="I49" i="45"/>
  <c r="C49" s="1"/>
  <c r="C43"/>
  <c r="AG41"/>
  <c r="AG49" s="1"/>
  <c r="H40"/>
  <c r="C35"/>
  <c r="R34"/>
  <c r="H32"/>
  <c r="C27"/>
  <c r="AG25"/>
  <c r="AG34" s="1"/>
  <c r="H24"/>
  <c r="D20"/>
  <c r="AA19"/>
  <c r="C19"/>
  <c r="AG17"/>
  <c r="AG20" s="1"/>
  <c r="H16"/>
  <c r="C11"/>
  <c r="AG9"/>
  <c r="AG19" s="1"/>
  <c r="J50" i="47"/>
  <c r="AD48"/>
  <c r="R48"/>
  <c r="AC47"/>
  <c r="T47"/>
  <c r="T50" s="1"/>
  <c r="Q46"/>
  <c r="W44"/>
  <c r="C44"/>
  <c r="AG41"/>
  <c r="AG49" s="1"/>
  <c r="L49"/>
  <c r="V49"/>
  <c r="H37"/>
  <c r="Q36"/>
  <c r="AA35"/>
  <c r="Y33"/>
  <c r="O33"/>
  <c r="AC31"/>
  <c r="T31"/>
  <c r="Q30"/>
  <c r="W28"/>
  <c r="C28"/>
  <c r="AG25"/>
  <c r="AG33" s="1"/>
  <c r="AF23"/>
  <c r="W14"/>
  <c r="W10"/>
  <c r="U19"/>
  <c r="S18"/>
  <c r="T18"/>
  <c r="AF48" i="49"/>
  <c r="W46"/>
  <c r="AC45"/>
  <c r="N41"/>
  <c r="N49" s="1"/>
  <c r="AF40"/>
  <c r="K49"/>
  <c r="W38"/>
  <c r="AC37"/>
  <c r="X33"/>
  <c r="W34"/>
  <c r="AD18"/>
  <c r="T15"/>
  <c r="P19"/>
  <c r="S18"/>
  <c r="I20"/>
  <c r="C20" s="1"/>
  <c r="Z19" i="51"/>
  <c r="N19"/>
  <c r="T49" i="53"/>
  <c r="W34" i="55"/>
  <c r="N19"/>
  <c r="N18"/>
  <c r="AF49" i="57"/>
  <c r="N34"/>
  <c r="W19"/>
  <c r="N19"/>
  <c r="V35" i="47"/>
  <c r="V33"/>
  <c r="N35"/>
  <c r="N33"/>
  <c r="AC20"/>
  <c r="C16"/>
  <c r="AC16"/>
  <c r="N12"/>
  <c r="L19"/>
  <c r="AG6"/>
  <c r="AD20"/>
  <c r="U18"/>
  <c r="W6"/>
  <c r="U20"/>
  <c r="C48" i="49"/>
  <c r="AC48"/>
  <c r="C40"/>
  <c r="D49"/>
  <c r="AC40"/>
  <c r="H31"/>
  <c r="AF31"/>
  <c r="AC28"/>
  <c r="Q24"/>
  <c r="Q34" s="1"/>
  <c r="O34"/>
  <c r="AC11"/>
  <c r="H6"/>
  <c r="D18"/>
  <c r="AC6"/>
  <c r="C6"/>
  <c r="AF19" i="51"/>
  <c r="N50" i="53"/>
  <c r="W48" i="55"/>
  <c r="W50"/>
  <c r="T18"/>
  <c r="T20"/>
  <c r="AL48" i="57"/>
  <c r="Q35" i="59"/>
  <c r="C42" i="41"/>
  <c r="C26"/>
  <c r="C18"/>
  <c r="C10"/>
  <c r="C50" i="43"/>
  <c r="C42"/>
  <c r="C26"/>
  <c r="C18"/>
  <c r="C10"/>
  <c r="C50" i="45"/>
  <c r="C42"/>
  <c r="C34"/>
  <c r="C26"/>
  <c r="C18"/>
  <c r="C10"/>
  <c r="AF42" i="47"/>
  <c r="W42"/>
  <c r="W49" s="1"/>
  <c r="N49"/>
  <c r="F49"/>
  <c r="AF28"/>
  <c r="AF26"/>
  <c r="W26"/>
  <c r="N13"/>
  <c r="C13"/>
  <c r="V19"/>
  <c r="AF8"/>
  <c r="L18"/>
  <c r="T50" i="49"/>
  <c r="M35"/>
  <c r="T11"/>
  <c r="Q34" i="51"/>
  <c r="Z34" i="53"/>
  <c r="Z19"/>
  <c r="N19"/>
  <c r="Z49" i="55"/>
  <c r="N49"/>
  <c r="Q34"/>
  <c r="Z19"/>
  <c r="AC42" i="47"/>
  <c r="C40"/>
  <c r="D49"/>
  <c r="AC40"/>
  <c r="AA48"/>
  <c r="AG36"/>
  <c r="AC26"/>
  <c r="C24"/>
  <c r="AC24"/>
  <c r="M19"/>
  <c r="N9"/>
  <c r="N19" s="1"/>
  <c r="C8"/>
  <c r="AC8"/>
  <c r="M18"/>
  <c r="M20"/>
  <c r="AG31" i="49"/>
  <c r="AF30"/>
  <c r="H22"/>
  <c r="C22"/>
  <c r="H21"/>
  <c r="D33"/>
  <c r="D35"/>
  <c r="AG14"/>
  <c r="AD19"/>
  <c r="Z35" i="51"/>
  <c r="T18"/>
  <c r="T20"/>
  <c r="AF19" i="53"/>
  <c r="T18"/>
  <c r="T20"/>
  <c r="Z33" i="55"/>
  <c r="Z35"/>
  <c r="AF19"/>
  <c r="Q50" i="57"/>
  <c r="Q48"/>
  <c r="T35"/>
  <c r="T33"/>
  <c r="K31" i="41"/>
  <c r="K35" s="1"/>
  <c r="N16"/>
  <c r="N20" s="1"/>
  <c r="N44" i="45"/>
  <c r="C45" i="47"/>
  <c r="Z39"/>
  <c r="Z49" s="1"/>
  <c r="AC38"/>
  <c r="AC29"/>
  <c r="C29"/>
  <c r="Z23"/>
  <c r="Z33" s="1"/>
  <c r="AC22"/>
  <c r="W21"/>
  <c r="X20"/>
  <c r="H20"/>
  <c r="F18"/>
  <c r="Z17"/>
  <c r="Z20" s="1"/>
  <c r="Q16"/>
  <c r="V20"/>
  <c r="W39" i="49"/>
  <c r="W49" s="1"/>
  <c r="W50"/>
  <c r="K36"/>
  <c r="T19"/>
  <c r="Q19" i="51"/>
  <c r="W49" i="53"/>
  <c r="Q34"/>
  <c r="Q49" i="55"/>
  <c r="Z34" i="57"/>
  <c r="AC35"/>
  <c r="H14" i="47"/>
  <c r="C14"/>
  <c r="AC12"/>
  <c r="D19"/>
  <c r="Z9"/>
  <c r="Z19" s="1"/>
  <c r="X19"/>
  <c r="H46" i="49"/>
  <c r="C46"/>
  <c r="H38"/>
  <c r="C38"/>
  <c r="N36"/>
  <c r="L50"/>
  <c r="AC27"/>
  <c r="AA34"/>
  <c r="H23"/>
  <c r="AF23"/>
  <c r="AC20"/>
  <c r="C16"/>
  <c r="AC16"/>
  <c r="C9"/>
  <c r="K9"/>
  <c r="K19" s="1"/>
  <c r="W48" i="51"/>
  <c r="W50"/>
  <c r="Z18"/>
  <c r="Z20"/>
  <c r="AG20"/>
  <c r="Q48" i="53"/>
  <c r="Q50"/>
  <c r="Z33"/>
  <c r="Z35"/>
  <c r="N50" i="55"/>
  <c r="N48"/>
  <c r="AG35"/>
  <c r="AG20"/>
  <c r="W20" i="57"/>
  <c r="W18"/>
  <c r="C33" i="61"/>
  <c r="O48" i="41"/>
  <c r="AL45"/>
  <c r="AL37"/>
  <c r="R33"/>
  <c r="AL29"/>
  <c r="AL21"/>
  <c r="U18"/>
  <c r="AL13"/>
  <c r="AI12"/>
  <c r="AC50" i="43"/>
  <c r="AF45"/>
  <c r="AC42"/>
  <c r="AF37"/>
  <c r="AC34"/>
  <c r="AF29"/>
  <c r="AC26"/>
  <c r="AF21"/>
  <c r="AC18"/>
  <c r="AF13"/>
  <c r="AC10"/>
  <c r="AC50" i="45"/>
  <c r="AF45"/>
  <c r="W44"/>
  <c r="W49" s="1"/>
  <c r="N43"/>
  <c r="N48" s="1"/>
  <c r="AC42"/>
  <c r="AF37"/>
  <c r="AC34"/>
  <c r="AF29"/>
  <c r="AC26"/>
  <c r="AF21"/>
  <c r="AC18"/>
  <c r="AF13"/>
  <c r="AC10"/>
  <c r="K8"/>
  <c r="AF47" i="47"/>
  <c r="S48"/>
  <c r="W34"/>
  <c r="N20"/>
  <c r="Z49" i="49"/>
  <c r="C37"/>
  <c r="O33"/>
  <c r="AC31"/>
  <c r="T31"/>
  <c r="T35" s="1"/>
  <c r="K30"/>
  <c r="K34" s="1"/>
  <c r="H28"/>
  <c r="T27"/>
  <c r="T33" s="1"/>
  <c r="H26"/>
  <c r="Z33"/>
  <c r="W16"/>
  <c r="AF10"/>
  <c r="AG20"/>
  <c r="K6"/>
  <c r="Q19" i="53"/>
  <c r="W49" i="55"/>
  <c r="AG49"/>
  <c r="W49" i="57"/>
  <c r="AC34"/>
  <c r="Q34"/>
  <c r="AC33"/>
  <c r="Z19"/>
  <c r="Q49" i="59"/>
  <c r="W34"/>
  <c r="AC50" i="47"/>
  <c r="H15"/>
  <c r="AF15"/>
  <c r="F19"/>
  <c r="H6"/>
  <c r="D18"/>
  <c r="C6"/>
  <c r="H47" i="49"/>
  <c r="AF47"/>
  <c r="AC44"/>
  <c r="H39"/>
  <c r="AF39"/>
  <c r="F49"/>
  <c r="C26"/>
  <c r="K26"/>
  <c r="K33" s="1"/>
  <c r="AG23"/>
  <c r="AG35" s="1"/>
  <c r="AF22"/>
  <c r="Q33" i="51"/>
  <c r="Q35"/>
  <c r="C50" i="53"/>
  <c r="H50"/>
  <c r="Z18"/>
  <c r="Z20"/>
  <c r="AG20"/>
  <c r="W50" i="59"/>
  <c r="N50"/>
  <c r="W33"/>
  <c r="W35"/>
  <c r="X48" i="41"/>
  <c r="K41"/>
  <c r="K49" s="1"/>
  <c r="AA33"/>
  <c r="K25"/>
  <c r="K34" s="1"/>
  <c r="AD18"/>
  <c r="F18"/>
  <c r="H18" s="1"/>
  <c r="K17"/>
  <c r="K9"/>
  <c r="K19" s="1"/>
  <c r="K47" i="43"/>
  <c r="AF44"/>
  <c r="K39"/>
  <c r="K49" s="1"/>
  <c r="AF36"/>
  <c r="K31"/>
  <c r="AF28"/>
  <c r="K23"/>
  <c r="K15"/>
  <c r="K19" s="1"/>
  <c r="AF12"/>
  <c r="K7"/>
  <c r="K47" i="45"/>
  <c r="AF44"/>
  <c r="K39"/>
  <c r="K49" s="1"/>
  <c r="AF36"/>
  <c r="K31"/>
  <c r="AF28"/>
  <c r="K23"/>
  <c r="K15"/>
  <c r="AF12"/>
  <c r="AC9"/>
  <c r="K7"/>
  <c r="H42" i="47"/>
  <c r="AC41"/>
  <c r="Q37"/>
  <c r="AC36"/>
  <c r="AF34"/>
  <c r="H26"/>
  <c r="AC25"/>
  <c r="H16"/>
  <c r="P19"/>
  <c r="Q20"/>
  <c r="H48" i="49"/>
  <c r="H42"/>
  <c r="H40"/>
  <c r="O50"/>
  <c r="M50"/>
  <c r="S34"/>
  <c r="R33"/>
  <c r="AA33"/>
  <c r="AG10"/>
  <c r="AG19" s="1"/>
  <c r="U19"/>
  <c r="U18"/>
  <c r="AF50" i="51"/>
  <c r="H50"/>
  <c r="AG34"/>
  <c r="T19"/>
  <c r="Z49" i="53"/>
  <c r="T49" i="55"/>
  <c r="Z49" i="57"/>
  <c r="N49"/>
  <c r="T34"/>
  <c r="AF20"/>
  <c r="T49" i="59"/>
  <c r="Z26"/>
  <c r="H26"/>
  <c r="AC7"/>
  <c r="AD47" i="61"/>
  <c r="AC47"/>
  <c r="J48"/>
  <c r="J50"/>
  <c r="N36"/>
  <c r="M48"/>
  <c r="N9"/>
  <c r="L19"/>
  <c r="AC8"/>
  <c r="H8"/>
  <c r="V49" i="63"/>
  <c r="W40"/>
  <c r="S48"/>
  <c r="S50"/>
  <c r="AC27"/>
  <c r="R34"/>
  <c r="T25"/>
  <c r="T34" s="1"/>
  <c r="O33"/>
  <c r="O35"/>
  <c r="Q22"/>
  <c r="AD11"/>
  <c r="Z11"/>
  <c r="AD6"/>
  <c r="X18"/>
  <c r="F33" i="47"/>
  <c r="O18"/>
  <c r="H11"/>
  <c r="U48" i="49"/>
  <c r="M48"/>
  <c r="AD33"/>
  <c r="V33"/>
  <c r="F33"/>
  <c r="H27"/>
  <c r="O18"/>
  <c r="H11"/>
  <c r="AD49" i="51"/>
  <c r="F49"/>
  <c r="AC48"/>
  <c r="U48"/>
  <c r="M48"/>
  <c r="K46"/>
  <c r="C46"/>
  <c r="Z45"/>
  <c r="Z49" s="1"/>
  <c r="AG44"/>
  <c r="AG49" s="1"/>
  <c r="Q44"/>
  <c r="H43"/>
  <c r="AC40"/>
  <c r="T39"/>
  <c r="T49" s="1"/>
  <c r="C38"/>
  <c r="Z37"/>
  <c r="Z50" s="1"/>
  <c r="AG36"/>
  <c r="O34"/>
  <c r="AD33"/>
  <c r="V33"/>
  <c r="F33"/>
  <c r="AC32"/>
  <c r="C30"/>
  <c r="Z29"/>
  <c r="Z33" s="1"/>
  <c r="AG28"/>
  <c r="AG33" s="1"/>
  <c r="AC24"/>
  <c r="C22"/>
  <c r="X19"/>
  <c r="O18"/>
  <c r="AC16"/>
  <c r="C14"/>
  <c r="AG12"/>
  <c r="H11"/>
  <c r="AC8"/>
  <c r="C6"/>
  <c r="AD49" i="53"/>
  <c r="F49"/>
  <c r="AC48"/>
  <c r="U48"/>
  <c r="M48"/>
  <c r="C46"/>
  <c r="AG44"/>
  <c r="AG49" s="1"/>
  <c r="H43"/>
  <c r="AC40"/>
  <c r="C38"/>
  <c r="Z37"/>
  <c r="Z50" s="1"/>
  <c r="AG36"/>
  <c r="O34"/>
  <c r="AD33"/>
  <c r="V33"/>
  <c r="F33"/>
  <c r="AC32"/>
  <c r="C30"/>
  <c r="AG28"/>
  <c r="AG34" s="1"/>
  <c r="H27"/>
  <c r="AC24"/>
  <c r="C22"/>
  <c r="X19"/>
  <c r="O18"/>
  <c r="AC16"/>
  <c r="C14"/>
  <c r="AG12"/>
  <c r="H11"/>
  <c r="AC8"/>
  <c r="C6"/>
  <c r="AD49" i="55"/>
  <c r="F49"/>
  <c r="AC48"/>
  <c r="U48"/>
  <c r="M48"/>
  <c r="C46"/>
  <c r="AG44"/>
  <c r="H43"/>
  <c r="AC40"/>
  <c r="C38"/>
  <c r="Z37"/>
  <c r="Z50" s="1"/>
  <c r="AG36"/>
  <c r="O34"/>
  <c r="AD33"/>
  <c r="V33"/>
  <c r="F33"/>
  <c r="AC32"/>
  <c r="C30"/>
  <c r="AG28"/>
  <c r="H27"/>
  <c r="N25"/>
  <c r="AC24"/>
  <c r="K22"/>
  <c r="K35" s="1"/>
  <c r="C22"/>
  <c r="X19"/>
  <c r="O18"/>
  <c r="AC16"/>
  <c r="C14"/>
  <c r="AG12"/>
  <c r="H11"/>
  <c r="AC8"/>
  <c r="C6"/>
  <c r="AC50" i="57"/>
  <c r="U50"/>
  <c r="M50"/>
  <c r="R49"/>
  <c r="O48"/>
  <c r="AI44"/>
  <c r="C44"/>
  <c r="H43"/>
  <c r="AM40"/>
  <c r="AM49" s="1"/>
  <c r="AI36"/>
  <c r="K36"/>
  <c r="C36"/>
  <c r="AF35"/>
  <c r="X35"/>
  <c r="P35"/>
  <c r="U34"/>
  <c r="R33"/>
  <c r="AM32"/>
  <c r="AI28"/>
  <c r="C28"/>
  <c r="AM24"/>
  <c r="AM34" s="1"/>
  <c r="AA20"/>
  <c r="S20"/>
  <c r="C20"/>
  <c r="X19"/>
  <c r="U18"/>
  <c r="AM16"/>
  <c r="AI12"/>
  <c r="C12"/>
  <c r="AM8"/>
  <c r="AM18" s="1"/>
  <c r="Q6"/>
  <c r="R50" i="59"/>
  <c r="J50"/>
  <c r="F49"/>
  <c r="Z48"/>
  <c r="R48"/>
  <c r="AD47"/>
  <c r="Z46"/>
  <c r="AD45"/>
  <c r="Z44"/>
  <c r="AD43"/>
  <c r="Z42"/>
  <c r="AD41"/>
  <c r="Z40"/>
  <c r="AD39"/>
  <c r="Z38"/>
  <c r="AD37"/>
  <c r="AD50" s="1"/>
  <c r="Z36"/>
  <c r="R34"/>
  <c r="I34"/>
  <c r="P33"/>
  <c r="AD31"/>
  <c r="AC27"/>
  <c r="AD26"/>
  <c r="AD34" s="1"/>
  <c r="AD23"/>
  <c r="Q20"/>
  <c r="F20"/>
  <c r="X19"/>
  <c r="T17"/>
  <c r="AC16"/>
  <c r="AD11"/>
  <c r="C11"/>
  <c r="K10"/>
  <c r="K19" s="1"/>
  <c r="W8"/>
  <c r="W18" s="1"/>
  <c r="N6"/>
  <c r="U50" i="61"/>
  <c r="S49"/>
  <c r="U48"/>
  <c r="Q46"/>
  <c r="Q50" s="1"/>
  <c r="N45"/>
  <c r="Q44"/>
  <c r="S34"/>
  <c r="H26"/>
  <c r="P34"/>
  <c r="T47" i="63"/>
  <c r="T50" s="1"/>
  <c r="R35"/>
  <c r="H25"/>
  <c r="L18"/>
  <c r="W34" i="65"/>
  <c r="W18"/>
  <c r="Z16" i="59"/>
  <c r="H16"/>
  <c r="AC9"/>
  <c r="F19"/>
  <c r="AD6"/>
  <c r="X18"/>
  <c r="X20"/>
  <c r="AD39" i="61"/>
  <c r="AC39"/>
  <c r="N37"/>
  <c r="L48"/>
  <c r="L50"/>
  <c r="AC14"/>
  <c r="AD11"/>
  <c r="C44" i="63"/>
  <c r="Z44"/>
  <c r="H44"/>
  <c r="W37"/>
  <c r="U48"/>
  <c r="U50"/>
  <c r="V48"/>
  <c r="W36"/>
  <c r="V50"/>
  <c r="AC23"/>
  <c r="AA19"/>
  <c r="R19"/>
  <c r="T9"/>
  <c r="Q6"/>
  <c r="O18"/>
  <c r="O20"/>
  <c r="Q50" i="65"/>
  <c r="T46" i="51"/>
  <c r="K45"/>
  <c r="C45"/>
  <c r="Q43"/>
  <c r="Q48" s="1"/>
  <c r="N40"/>
  <c r="N48" s="1"/>
  <c r="AC39"/>
  <c r="C37"/>
  <c r="AC31"/>
  <c r="T30"/>
  <c r="T34" s="1"/>
  <c r="C29"/>
  <c r="W25"/>
  <c r="W34" s="1"/>
  <c r="N24"/>
  <c r="N34" s="1"/>
  <c r="AC23"/>
  <c r="T22"/>
  <c r="K21"/>
  <c r="AF10"/>
  <c r="H10"/>
  <c r="W9"/>
  <c r="W19" s="1"/>
  <c r="AC7"/>
  <c r="AC47" i="53"/>
  <c r="N40"/>
  <c r="N49" s="1"/>
  <c r="C37"/>
  <c r="W25"/>
  <c r="W34" s="1"/>
  <c r="N24"/>
  <c r="N34" s="1"/>
  <c r="AC23"/>
  <c r="T22"/>
  <c r="K21"/>
  <c r="AC15"/>
  <c r="K13"/>
  <c r="AF10"/>
  <c r="H10"/>
  <c r="W9"/>
  <c r="W19" s="1"/>
  <c r="AC7"/>
  <c r="AC47" i="55"/>
  <c r="K45"/>
  <c r="AC39"/>
  <c r="C37"/>
  <c r="AC31"/>
  <c r="C29"/>
  <c r="AG27"/>
  <c r="AG34" s="1"/>
  <c r="N24"/>
  <c r="N34" s="1"/>
  <c r="T22"/>
  <c r="T33" s="1"/>
  <c r="C21"/>
  <c r="P18"/>
  <c r="AC15"/>
  <c r="C13"/>
  <c r="AG11"/>
  <c r="AF10"/>
  <c r="H10"/>
  <c r="W9"/>
  <c r="W19" s="1"/>
  <c r="AC7"/>
  <c r="AI49" i="57"/>
  <c r="C49"/>
  <c r="AM45"/>
  <c r="AI41"/>
  <c r="C41"/>
  <c r="AM37"/>
  <c r="AI33"/>
  <c r="C33"/>
  <c r="AM29"/>
  <c r="AI25"/>
  <c r="C25"/>
  <c r="AM21"/>
  <c r="W21"/>
  <c r="AI17"/>
  <c r="C17"/>
  <c r="AM13"/>
  <c r="AM19" s="1"/>
  <c r="AI9"/>
  <c r="C9"/>
  <c r="C50" i="59"/>
  <c r="C48"/>
  <c r="C46"/>
  <c r="C44"/>
  <c r="C42"/>
  <c r="C40"/>
  <c r="C38"/>
  <c r="C36"/>
  <c r="AA33"/>
  <c r="T29"/>
  <c r="T34" s="1"/>
  <c r="K27"/>
  <c r="T21"/>
  <c r="N15"/>
  <c r="AC14"/>
  <c r="K12"/>
  <c r="Z9"/>
  <c r="W23" i="61"/>
  <c r="W33" s="1"/>
  <c r="P35" i="63"/>
  <c r="H9"/>
  <c r="Z28" i="59"/>
  <c r="H28"/>
  <c r="AC11"/>
  <c r="AD8"/>
  <c r="C6"/>
  <c r="P50" i="61"/>
  <c r="P48"/>
  <c r="AD31"/>
  <c r="AD25"/>
  <c r="AA34"/>
  <c r="H25"/>
  <c r="D34"/>
  <c r="Z25"/>
  <c r="N21"/>
  <c r="L33"/>
  <c r="O19"/>
  <c r="Q9"/>
  <c r="Q19" s="1"/>
  <c r="C40" i="63"/>
  <c r="D49"/>
  <c r="Z40"/>
  <c r="H40"/>
  <c r="J48"/>
  <c r="K37"/>
  <c r="J50"/>
  <c r="N50"/>
  <c r="C24"/>
  <c r="Z24"/>
  <c r="H24"/>
  <c r="D33"/>
  <c r="D34"/>
  <c r="AA18"/>
  <c r="AA20"/>
  <c r="Q34" i="65"/>
  <c r="Q33"/>
  <c r="H19" i="69"/>
  <c r="C19"/>
  <c r="X49" i="51"/>
  <c r="P49"/>
  <c r="AC46"/>
  <c r="C44"/>
  <c r="AC38"/>
  <c r="K36"/>
  <c r="C36"/>
  <c r="AC30"/>
  <c r="C28"/>
  <c r="AC22"/>
  <c r="T21"/>
  <c r="C20"/>
  <c r="AC14"/>
  <c r="C12"/>
  <c r="AG10"/>
  <c r="AG19" s="1"/>
  <c r="AC6"/>
  <c r="AC46" i="53"/>
  <c r="C44"/>
  <c r="AC38"/>
  <c r="K36"/>
  <c r="C36"/>
  <c r="AC30"/>
  <c r="C28"/>
  <c r="AC22"/>
  <c r="T21"/>
  <c r="C20"/>
  <c r="AC14"/>
  <c r="C12"/>
  <c r="AG10"/>
  <c r="AG19" s="1"/>
  <c r="AC46" i="55"/>
  <c r="C44"/>
  <c r="C36"/>
  <c r="C28"/>
  <c r="C20"/>
  <c r="C12"/>
  <c r="AG10"/>
  <c r="C46" i="57"/>
  <c r="C38"/>
  <c r="C14"/>
  <c r="C6"/>
  <c r="V19" i="59"/>
  <c r="N10"/>
  <c r="H9"/>
  <c r="Z6"/>
  <c r="T46" i="61"/>
  <c r="J49"/>
  <c r="H38"/>
  <c r="T31"/>
  <c r="AA19"/>
  <c r="H14"/>
  <c r="AC11"/>
  <c r="T11"/>
  <c r="T43" i="63"/>
  <c r="T39"/>
  <c r="AA35"/>
  <c r="AC13" i="59"/>
  <c r="AD10"/>
  <c r="C8"/>
  <c r="P18"/>
  <c r="P20"/>
  <c r="AD45" i="61"/>
  <c r="H45"/>
  <c r="Z45"/>
  <c r="AC28"/>
  <c r="W24"/>
  <c r="W34" s="1"/>
  <c r="U34"/>
  <c r="AC16"/>
  <c r="H16"/>
  <c r="C36" i="63"/>
  <c r="Z36"/>
  <c r="H36"/>
  <c r="D50"/>
  <c r="H29"/>
  <c r="C29"/>
  <c r="F33"/>
  <c r="F35"/>
  <c r="AC22"/>
  <c r="H22"/>
  <c r="Q11"/>
  <c r="P19"/>
  <c r="C8"/>
  <c r="Z8"/>
  <c r="D18"/>
  <c r="D20"/>
  <c r="H8"/>
  <c r="T35" i="65"/>
  <c r="H48" i="51"/>
  <c r="K43"/>
  <c r="H40"/>
  <c r="T36"/>
  <c r="H32"/>
  <c r="K27"/>
  <c r="H24"/>
  <c r="AC21"/>
  <c r="H16"/>
  <c r="AC13"/>
  <c r="K11"/>
  <c r="H8"/>
  <c r="N6"/>
  <c r="H48" i="53"/>
  <c r="K43"/>
  <c r="H40"/>
  <c r="T36"/>
  <c r="H32"/>
  <c r="K27"/>
  <c r="H24"/>
  <c r="AC21"/>
  <c r="H16"/>
  <c r="K11"/>
  <c r="H8"/>
  <c r="N6"/>
  <c r="H48" i="55"/>
  <c r="K43"/>
  <c r="AF40"/>
  <c r="AC37"/>
  <c r="T36"/>
  <c r="H8"/>
  <c r="W47" i="57"/>
  <c r="T38"/>
  <c r="T48" s="1"/>
  <c r="N36"/>
  <c r="W23"/>
  <c r="Q21"/>
  <c r="T6"/>
  <c r="Q37" i="59"/>
  <c r="L33"/>
  <c r="K21"/>
  <c r="H11"/>
  <c r="Z8"/>
  <c r="K39" i="61"/>
  <c r="AC38"/>
  <c r="O18"/>
  <c r="U18"/>
  <c r="Q7"/>
  <c r="L34" i="63"/>
  <c r="P34"/>
  <c r="Z30" i="59"/>
  <c r="H30"/>
  <c r="Z22"/>
  <c r="H22"/>
  <c r="D33"/>
  <c r="AD12"/>
  <c r="C10"/>
  <c r="D19"/>
  <c r="R18"/>
  <c r="R20"/>
  <c r="AD43" i="61"/>
  <c r="AD37"/>
  <c r="AA50"/>
  <c r="AA48"/>
  <c r="H37"/>
  <c r="D48"/>
  <c r="D50"/>
  <c r="Z37"/>
  <c r="N32"/>
  <c r="M35"/>
  <c r="Z30"/>
  <c r="AD30"/>
  <c r="AD28"/>
  <c r="O35"/>
  <c r="Q21"/>
  <c r="F20"/>
  <c r="AC6"/>
  <c r="F18"/>
  <c r="C46" i="63"/>
  <c r="Z46"/>
  <c r="H46"/>
  <c r="W39"/>
  <c r="W49" s="1"/>
  <c r="U49"/>
  <c r="Q50"/>
  <c r="Q48"/>
  <c r="S33"/>
  <c r="S35"/>
  <c r="H13"/>
  <c r="C13"/>
  <c r="P18"/>
  <c r="P20"/>
  <c r="C10" i="47"/>
  <c r="C42" i="49"/>
  <c r="U20"/>
  <c r="M20"/>
  <c r="C10"/>
  <c r="AF7"/>
  <c r="W6"/>
  <c r="AA50" i="51"/>
  <c r="S50"/>
  <c r="R49"/>
  <c r="AF47"/>
  <c r="AC44"/>
  <c r="C42"/>
  <c r="AF39"/>
  <c r="AC36"/>
  <c r="L35"/>
  <c r="D35"/>
  <c r="AA34"/>
  <c r="AF31"/>
  <c r="AC28"/>
  <c r="C26"/>
  <c r="AF23"/>
  <c r="N21"/>
  <c r="AC20"/>
  <c r="U20"/>
  <c r="M20"/>
  <c r="L19"/>
  <c r="D19"/>
  <c r="AA18"/>
  <c r="AF15"/>
  <c r="AC12"/>
  <c r="C10"/>
  <c r="AF7"/>
  <c r="W6"/>
  <c r="AA50" i="53"/>
  <c r="S50"/>
  <c r="R49"/>
  <c r="AF47"/>
  <c r="AC44"/>
  <c r="C42"/>
  <c r="AF39"/>
  <c r="AC36"/>
  <c r="L35"/>
  <c r="D35"/>
  <c r="AA34"/>
  <c r="AF31"/>
  <c r="AC28"/>
  <c r="C26"/>
  <c r="AF23"/>
  <c r="N21"/>
  <c r="AC20"/>
  <c r="U20"/>
  <c r="M20"/>
  <c r="L19"/>
  <c r="D19"/>
  <c r="AA18"/>
  <c r="AF15"/>
  <c r="AC12"/>
  <c r="C10"/>
  <c r="AF7"/>
  <c r="W6"/>
  <c r="AA50" i="55"/>
  <c r="S50"/>
  <c r="K50"/>
  <c r="R49"/>
  <c r="AF47"/>
  <c r="AC44"/>
  <c r="K42"/>
  <c r="AF39"/>
  <c r="AC36"/>
  <c r="T35"/>
  <c r="L35"/>
  <c r="D35"/>
  <c r="AA34"/>
  <c r="AF31"/>
  <c r="AC28"/>
  <c r="C26"/>
  <c r="AF23"/>
  <c r="N21"/>
  <c r="AC20"/>
  <c r="U20"/>
  <c r="M20"/>
  <c r="L19"/>
  <c r="D19"/>
  <c r="AA18"/>
  <c r="AF15"/>
  <c r="AC12"/>
  <c r="C10"/>
  <c r="AF7"/>
  <c r="W6"/>
  <c r="AG50" i="57"/>
  <c r="I50"/>
  <c r="C50" s="1"/>
  <c r="AD49"/>
  <c r="F49"/>
  <c r="H49" s="1"/>
  <c r="AA48"/>
  <c r="AF47"/>
  <c r="AF48" s="1"/>
  <c r="H47"/>
  <c r="C40"/>
  <c r="AM36"/>
  <c r="W36"/>
  <c r="AJ35"/>
  <c r="L35"/>
  <c r="D35"/>
  <c r="AG34"/>
  <c r="I34"/>
  <c r="C34" s="1"/>
  <c r="AD33"/>
  <c r="F33"/>
  <c r="H33" s="1"/>
  <c r="AI32"/>
  <c r="K32"/>
  <c r="C32"/>
  <c r="C24"/>
  <c r="Z21"/>
  <c r="O20"/>
  <c r="AJ19"/>
  <c r="L19"/>
  <c r="D19"/>
  <c r="AG18"/>
  <c r="I18"/>
  <c r="C18" s="1"/>
  <c r="AL17"/>
  <c r="N17"/>
  <c r="N18" s="1"/>
  <c r="K16"/>
  <c r="K20" s="1"/>
  <c r="C8"/>
  <c r="AC6"/>
  <c r="AD40" i="59"/>
  <c r="N40"/>
  <c r="N49" s="1"/>
  <c r="Z37"/>
  <c r="R35"/>
  <c r="J35"/>
  <c r="D34"/>
  <c r="U33"/>
  <c r="K32"/>
  <c r="AC31"/>
  <c r="AD27"/>
  <c r="Q26"/>
  <c r="Z25"/>
  <c r="Q25"/>
  <c r="Q34" s="1"/>
  <c r="K24"/>
  <c r="K34" s="1"/>
  <c r="AC23"/>
  <c r="R19"/>
  <c r="I19"/>
  <c r="O18"/>
  <c r="N14"/>
  <c r="H13"/>
  <c r="Z10"/>
  <c r="K7"/>
  <c r="AA49" i="61"/>
  <c r="M49"/>
  <c r="AC45"/>
  <c r="T43"/>
  <c r="U35"/>
  <c r="O33"/>
  <c r="K31"/>
  <c r="H28"/>
  <c r="T21" i="63"/>
  <c r="AD14" i="59"/>
  <c r="C12"/>
  <c r="F49" i="61"/>
  <c r="H49" s="1"/>
  <c r="AC40"/>
  <c r="C28"/>
  <c r="K28"/>
  <c r="I34"/>
  <c r="AD23"/>
  <c r="AA33"/>
  <c r="AD13"/>
  <c r="AC13"/>
  <c r="P20"/>
  <c r="Q6"/>
  <c r="P18"/>
  <c r="J49" i="63"/>
  <c r="K39"/>
  <c r="V34"/>
  <c r="W26"/>
  <c r="W34" s="1"/>
  <c r="J33"/>
  <c r="J35"/>
  <c r="K21"/>
  <c r="AD15"/>
  <c r="Z15"/>
  <c r="AD20" i="49"/>
  <c r="F20"/>
  <c r="H20" s="1"/>
  <c r="L50" i="51"/>
  <c r="AA49"/>
  <c r="K41"/>
  <c r="K49" s="1"/>
  <c r="U35"/>
  <c r="D34"/>
  <c r="K25"/>
  <c r="K34" s="1"/>
  <c r="AD20"/>
  <c r="F20"/>
  <c r="D18"/>
  <c r="K17"/>
  <c r="K20" s="1"/>
  <c r="K9"/>
  <c r="K19" s="1"/>
  <c r="L50" i="53"/>
  <c r="AA49"/>
  <c r="K41"/>
  <c r="K49" s="1"/>
  <c r="U35"/>
  <c r="D34"/>
  <c r="K25"/>
  <c r="K34" s="1"/>
  <c r="AD20"/>
  <c r="F20"/>
  <c r="D18"/>
  <c r="K17"/>
  <c r="K20" s="1"/>
  <c r="K9"/>
  <c r="K19" s="1"/>
  <c r="L50" i="55"/>
  <c r="D50"/>
  <c r="AA49"/>
  <c r="K41"/>
  <c r="K49" s="1"/>
  <c r="U35"/>
  <c r="D34"/>
  <c r="AA33"/>
  <c r="K25"/>
  <c r="K34" s="1"/>
  <c r="AD20"/>
  <c r="F20"/>
  <c r="D18"/>
  <c r="K17"/>
  <c r="K20" s="1"/>
  <c r="K9"/>
  <c r="K19" s="1"/>
  <c r="O49" i="57"/>
  <c r="D48"/>
  <c r="AL46"/>
  <c r="K45"/>
  <c r="K49" s="1"/>
  <c r="AL38"/>
  <c r="K37"/>
  <c r="R34"/>
  <c r="AL30"/>
  <c r="K29"/>
  <c r="K34" s="1"/>
  <c r="AL22"/>
  <c r="K21"/>
  <c r="U19"/>
  <c r="AL14"/>
  <c r="K13"/>
  <c r="K19" s="1"/>
  <c r="AL6"/>
  <c r="O50" i="59"/>
  <c r="K47"/>
  <c r="C47"/>
  <c r="K45"/>
  <c r="K43"/>
  <c r="W42"/>
  <c r="W48" s="1"/>
  <c r="K41"/>
  <c r="C41"/>
  <c r="K39"/>
  <c r="K49" s="1"/>
  <c r="K37"/>
  <c r="K48" s="1"/>
  <c r="AA35"/>
  <c r="AC32"/>
  <c r="K31"/>
  <c r="AC24"/>
  <c r="K23"/>
  <c r="V33"/>
  <c r="N22"/>
  <c r="N35" s="1"/>
  <c r="F18"/>
  <c r="H18" s="1"/>
  <c r="Z15"/>
  <c r="H15"/>
  <c r="H6"/>
  <c r="O49" i="61"/>
  <c r="AC43"/>
  <c r="P49"/>
  <c r="AC37"/>
  <c r="W35"/>
  <c r="C35"/>
  <c r="C29"/>
  <c r="K25"/>
  <c r="T23"/>
  <c r="T33" s="1"/>
  <c r="W8"/>
  <c r="W20" s="1"/>
  <c r="H6"/>
  <c r="T45" i="63"/>
  <c r="P33"/>
  <c r="T19" i="65"/>
  <c r="Z32" i="59"/>
  <c r="H32"/>
  <c r="Z24"/>
  <c r="H24"/>
  <c r="C14"/>
  <c r="Z42" i="61"/>
  <c r="AD42"/>
  <c r="AD40"/>
  <c r="C42" i="63"/>
  <c r="Z42"/>
  <c r="H42"/>
  <c r="L49"/>
  <c r="N39"/>
  <c r="N49" s="1"/>
  <c r="C38"/>
  <c r="Z38"/>
  <c r="H38"/>
  <c r="AD31"/>
  <c r="Z31"/>
  <c r="C25"/>
  <c r="V33"/>
  <c r="V35"/>
  <c r="W22"/>
  <c r="V19"/>
  <c r="W10"/>
  <c r="S18"/>
  <c r="S20"/>
  <c r="F35" i="47"/>
  <c r="O20"/>
  <c r="AC10"/>
  <c r="U50" i="49"/>
  <c r="AC42"/>
  <c r="F35"/>
  <c r="AC26"/>
  <c r="O20"/>
  <c r="AC10"/>
  <c r="U50" i="51"/>
  <c r="D49"/>
  <c r="AC42"/>
  <c r="F35"/>
  <c r="D33"/>
  <c r="AC26"/>
  <c r="O20"/>
  <c r="AC10"/>
  <c r="U50" i="53"/>
  <c r="D49"/>
  <c r="AC42"/>
  <c r="F35"/>
  <c r="D33"/>
  <c r="AC26"/>
  <c r="O20"/>
  <c r="AC10"/>
  <c r="U50" i="55"/>
  <c r="D49"/>
  <c r="AC42"/>
  <c r="F35"/>
  <c r="D33"/>
  <c r="AC26"/>
  <c r="O20"/>
  <c r="AC10"/>
  <c r="AI50" i="57"/>
  <c r="X49"/>
  <c r="AI42"/>
  <c r="F35"/>
  <c r="AI34"/>
  <c r="AA34"/>
  <c r="AI26"/>
  <c r="AG20"/>
  <c r="AD19"/>
  <c r="H17"/>
  <c r="AI10"/>
  <c r="X50" i="59"/>
  <c r="P50"/>
  <c r="D49"/>
  <c r="L35"/>
  <c r="D35"/>
  <c r="X34"/>
  <c r="F34"/>
  <c r="X33"/>
  <c r="M33"/>
  <c r="N31"/>
  <c r="N33" s="1"/>
  <c r="AD29"/>
  <c r="Z27"/>
  <c r="AC25"/>
  <c r="J34"/>
  <c r="N23"/>
  <c r="F33"/>
  <c r="AD21"/>
  <c r="D20"/>
  <c r="T15"/>
  <c r="T19" s="1"/>
  <c r="Z14"/>
  <c r="Q14"/>
  <c r="Q18" s="1"/>
  <c r="N19"/>
  <c r="H8"/>
  <c r="AD7"/>
  <c r="T6"/>
  <c r="K6"/>
  <c r="O48" i="61"/>
  <c r="K45"/>
  <c r="K43"/>
  <c r="Q40"/>
  <c r="Q49" s="1"/>
  <c r="H40"/>
  <c r="W49"/>
  <c r="AA35"/>
  <c r="O34"/>
  <c r="AC23"/>
  <c r="U20"/>
  <c r="U19"/>
  <c r="T41" i="63"/>
  <c r="J18" i="59"/>
  <c r="J20"/>
  <c r="C40" i="61"/>
  <c r="K40"/>
  <c r="N25"/>
  <c r="N34" s="1"/>
  <c r="L34"/>
  <c r="Z22"/>
  <c r="X33"/>
  <c r="X35"/>
  <c r="AD22"/>
  <c r="C48" i="63"/>
  <c r="AD27"/>
  <c r="Z27"/>
  <c r="X35"/>
  <c r="AD22"/>
  <c r="C9"/>
  <c r="D19"/>
  <c r="W6"/>
  <c r="V18"/>
  <c r="AD19" i="59"/>
  <c r="S48" i="61"/>
  <c r="J19"/>
  <c r="T48" i="63"/>
  <c r="H47" i="65"/>
  <c r="Z47"/>
  <c r="Z44"/>
  <c r="AD44"/>
  <c r="C36"/>
  <c r="K36"/>
  <c r="C26"/>
  <c r="K26"/>
  <c r="AA34"/>
  <c r="AD25"/>
  <c r="H21"/>
  <c r="Z21"/>
  <c r="H19"/>
  <c r="AD11"/>
  <c r="AC11"/>
  <c r="H9"/>
  <c r="Z9"/>
  <c r="I50" i="67"/>
  <c r="C50" s="1"/>
  <c r="K47"/>
  <c r="C40"/>
  <c r="K40"/>
  <c r="F48"/>
  <c r="H36"/>
  <c r="AF36"/>
  <c r="F50"/>
  <c r="F33"/>
  <c r="H21"/>
  <c r="AF21"/>
  <c r="F35"/>
  <c r="AF20"/>
  <c r="H13"/>
  <c r="AF13"/>
  <c r="C8"/>
  <c r="K8"/>
  <c r="X18"/>
  <c r="Z6"/>
  <c r="X20"/>
  <c r="T50" i="69"/>
  <c r="K50"/>
  <c r="Z31"/>
  <c r="H31"/>
  <c r="C31"/>
  <c r="P33"/>
  <c r="P35"/>
  <c r="Q22"/>
  <c r="W35"/>
  <c r="AC18"/>
  <c r="Q20"/>
  <c r="C28" i="71"/>
  <c r="K28"/>
  <c r="S33"/>
  <c r="S35"/>
  <c r="T22"/>
  <c r="L19"/>
  <c r="N9"/>
  <c r="N19" s="1"/>
  <c r="S18"/>
  <c r="T6"/>
  <c r="AD44" i="73"/>
  <c r="AC44"/>
  <c r="C43"/>
  <c r="K43"/>
  <c r="C23"/>
  <c r="K23"/>
  <c r="I35"/>
  <c r="M48" i="75"/>
  <c r="M50"/>
  <c r="N38"/>
  <c r="F35"/>
  <c r="AC32"/>
  <c r="AD43" i="77"/>
  <c r="AC43"/>
  <c r="J48"/>
  <c r="J50"/>
  <c r="K37"/>
  <c r="AC31"/>
  <c r="AA35"/>
  <c r="AA33"/>
  <c r="AI44" i="93"/>
  <c r="AM44"/>
  <c r="S48"/>
  <c r="S50"/>
  <c r="P50" i="67"/>
  <c r="Y35"/>
  <c r="N18"/>
  <c r="R48" i="61"/>
  <c r="R50"/>
  <c r="AD29" i="63"/>
  <c r="AA34"/>
  <c r="AC25"/>
  <c r="C22"/>
  <c r="Z22"/>
  <c r="AD13"/>
  <c r="R18"/>
  <c r="R20"/>
  <c r="C6"/>
  <c r="Z6"/>
  <c r="C42" i="65"/>
  <c r="K42"/>
  <c r="H37"/>
  <c r="D48"/>
  <c r="D50"/>
  <c r="Z37"/>
  <c r="C32"/>
  <c r="K32"/>
  <c r="H27"/>
  <c r="Z27"/>
  <c r="Z24"/>
  <c r="AD24"/>
  <c r="C16"/>
  <c r="K16"/>
  <c r="AD9"/>
  <c r="AC9"/>
  <c r="H7"/>
  <c r="D18"/>
  <c r="D20"/>
  <c r="Z7"/>
  <c r="H50" i="67"/>
  <c r="AC50"/>
  <c r="H42"/>
  <c r="AC42"/>
  <c r="D49"/>
  <c r="AD48"/>
  <c r="AD50"/>
  <c r="R35"/>
  <c r="T32"/>
  <c r="W11"/>
  <c r="W19" s="1"/>
  <c r="U18"/>
  <c r="H10"/>
  <c r="AC10"/>
  <c r="O18"/>
  <c r="Q6"/>
  <c r="O20"/>
  <c r="Z47" i="69"/>
  <c r="H47"/>
  <c r="C47"/>
  <c r="AD44"/>
  <c r="Z44"/>
  <c r="AD38"/>
  <c r="Z38"/>
  <c r="AC48"/>
  <c r="AD32"/>
  <c r="Z32"/>
  <c r="AD26"/>
  <c r="Z26"/>
  <c r="Z25"/>
  <c r="H25"/>
  <c r="D34"/>
  <c r="C25"/>
  <c r="N35"/>
  <c r="Z17"/>
  <c r="H17"/>
  <c r="C17"/>
  <c r="AD10"/>
  <c r="X19"/>
  <c r="Z10"/>
  <c r="Z9"/>
  <c r="H9"/>
  <c r="C9"/>
  <c r="T20"/>
  <c r="C42" i="71"/>
  <c r="K42"/>
  <c r="Q33"/>
  <c r="Q35"/>
  <c r="S19"/>
  <c r="T10"/>
  <c r="AC31" i="73"/>
  <c r="AD24"/>
  <c r="AC24"/>
  <c r="AA34"/>
  <c r="W26" i="75"/>
  <c r="U34"/>
  <c r="C43" i="77"/>
  <c r="K43"/>
  <c r="Q36"/>
  <c r="O50"/>
  <c r="O48"/>
  <c r="C31"/>
  <c r="K31"/>
  <c r="AI14" i="111"/>
  <c r="AM14"/>
  <c r="Z6"/>
  <c r="Y18"/>
  <c r="Y20"/>
  <c r="AD49" i="113"/>
  <c r="AD48"/>
  <c r="T44"/>
  <c r="R48"/>
  <c r="R49"/>
  <c r="H44"/>
  <c r="AC44"/>
  <c r="F48"/>
  <c r="F49"/>
  <c r="T18"/>
  <c r="T20"/>
  <c r="Q50" i="115"/>
  <c r="Q48"/>
  <c r="X50" i="61"/>
  <c r="F48"/>
  <c r="K42"/>
  <c r="V49"/>
  <c r="R35"/>
  <c r="X34"/>
  <c r="J33"/>
  <c r="K30"/>
  <c r="AD27"/>
  <c r="R34"/>
  <c r="K22"/>
  <c r="R19"/>
  <c r="X18"/>
  <c r="Z13"/>
  <c r="K10"/>
  <c r="K19" s="1"/>
  <c r="R49" i="63"/>
  <c r="F49"/>
  <c r="X48"/>
  <c r="AD47"/>
  <c r="AD46"/>
  <c r="AD45"/>
  <c r="AD44"/>
  <c r="AD43"/>
  <c r="AD42"/>
  <c r="AD41"/>
  <c r="AD40"/>
  <c r="AD39"/>
  <c r="AD38"/>
  <c r="AD37"/>
  <c r="AD36"/>
  <c r="AA33"/>
  <c r="AD30"/>
  <c r="Q27"/>
  <c r="H23"/>
  <c r="AD14"/>
  <c r="H7"/>
  <c r="N6"/>
  <c r="I50" i="65"/>
  <c r="I49"/>
  <c r="N46"/>
  <c r="AC45"/>
  <c r="T39"/>
  <c r="T49" s="1"/>
  <c r="M35"/>
  <c r="O34"/>
  <c r="N23"/>
  <c r="N17"/>
  <c r="F49" i="67"/>
  <c r="Q38"/>
  <c r="T35"/>
  <c r="Z31"/>
  <c r="O34"/>
  <c r="L19"/>
  <c r="V19"/>
  <c r="Y19"/>
  <c r="K9"/>
  <c r="F18"/>
  <c r="H18" s="1"/>
  <c r="Y20"/>
  <c r="L49" i="69"/>
  <c r="Q46"/>
  <c r="Q48" s="1"/>
  <c r="N45"/>
  <c r="P49"/>
  <c r="W49"/>
  <c r="I50" i="71"/>
  <c r="C50" s="1"/>
  <c r="H48"/>
  <c r="AD33"/>
  <c r="W34"/>
  <c r="W19" i="111"/>
  <c r="K34" i="113"/>
  <c r="H43" i="65"/>
  <c r="Z43"/>
  <c r="X49"/>
  <c r="Z40"/>
  <c r="AD40"/>
  <c r="H33"/>
  <c r="Z30"/>
  <c r="AD30"/>
  <c r="C22"/>
  <c r="K22"/>
  <c r="K35" s="1"/>
  <c r="H17"/>
  <c r="Z17"/>
  <c r="Z14"/>
  <c r="AD14"/>
  <c r="Z12"/>
  <c r="AD12"/>
  <c r="AA18"/>
  <c r="AA20"/>
  <c r="AD7"/>
  <c r="AC7"/>
  <c r="O48" i="67"/>
  <c r="Q37"/>
  <c r="Q48" s="1"/>
  <c r="C32"/>
  <c r="K32"/>
  <c r="H28"/>
  <c r="AF28"/>
  <c r="H27"/>
  <c r="C27"/>
  <c r="AG25"/>
  <c r="AG34" s="1"/>
  <c r="P18"/>
  <c r="P20"/>
  <c r="Z41" i="69"/>
  <c r="H41"/>
  <c r="C41"/>
  <c r="W50"/>
  <c r="H35"/>
  <c r="AC34"/>
  <c r="K20"/>
  <c r="AC48" i="71"/>
  <c r="M34"/>
  <c r="N27"/>
  <c r="N34" s="1"/>
  <c r="C26"/>
  <c r="K26"/>
  <c r="J33"/>
  <c r="J35"/>
  <c r="K22"/>
  <c r="Z33"/>
  <c r="H33"/>
  <c r="K6"/>
  <c r="J20"/>
  <c r="J18"/>
  <c r="W41" i="73"/>
  <c r="U49"/>
  <c r="H48"/>
  <c r="U35"/>
  <c r="W21"/>
  <c r="U33"/>
  <c r="W16"/>
  <c r="V20"/>
  <c r="I18"/>
  <c r="C6"/>
  <c r="K6"/>
  <c r="I20"/>
  <c r="U49" i="75"/>
  <c r="W40"/>
  <c r="U48"/>
  <c r="N48"/>
  <c r="N50"/>
  <c r="AD29"/>
  <c r="Z29"/>
  <c r="L34"/>
  <c r="N26"/>
  <c r="J18"/>
  <c r="J19"/>
  <c r="AD18" i="77"/>
  <c r="AD20"/>
  <c r="AC24" i="83"/>
  <c r="F34"/>
  <c r="H24"/>
  <c r="AC23"/>
  <c r="Q21"/>
  <c r="O35"/>
  <c r="O33"/>
  <c r="O49" i="65"/>
  <c r="W49"/>
  <c r="S34"/>
  <c r="N19" i="67"/>
  <c r="W49" i="71"/>
  <c r="W19" i="73"/>
  <c r="AD33" i="75"/>
  <c r="Q33"/>
  <c r="J19" i="81"/>
  <c r="Z40" i="61"/>
  <c r="X49"/>
  <c r="V33"/>
  <c r="V35"/>
  <c r="R18"/>
  <c r="R20"/>
  <c r="M48" i="63"/>
  <c r="M50"/>
  <c r="C26"/>
  <c r="Z26"/>
  <c r="W33"/>
  <c r="W35"/>
  <c r="AD17"/>
  <c r="C10"/>
  <c r="Z10"/>
  <c r="J18"/>
  <c r="J20"/>
  <c r="Z46" i="65"/>
  <c r="AD46"/>
  <c r="C38"/>
  <c r="K38"/>
  <c r="AA48"/>
  <c r="AA50"/>
  <c r="AD37"/>
  <c r="C28"/>
  <c r="K28"/>
  <c r="H23"/>
  <c r="Z23"/>
  <c r="X19"/>
  <c r="Z10"/>
  <c r="AD10"/>
  <c r="K39" i="67"/>
  <c r="K49" s="1"/>
  <c r="I49"/>
  <c r="U48"/>
  <c r="W36"/>
  <c r="U50"/>
  <c r="N26"/>
  <c r="L33"/>
  <c r="AD33"/>
  <c r="AG21"/>
  <c r="AD35"/>
  <c r="I18"/>
  <c r="C7"/>
  <c r="K7"/>
  <c r="I49" i="69"/>
  <c r="K40"/>
  <c r="K49" s="1"/>
  <c r="U48"/>
  <c r="U50"/>
  <c r="W37"/>
  <c r="W48" s="1"/>
  <c r="AD28"/>
  <c r="Z28"/>
  <c r="Z27"/>
  <c r="H27"/>
  <c r="C27"/>
  <c r="Q33"/>
  <c r="Q35"/>
  <c r="AD12"/>
  <c r="Z12"/>
  <c r="Z11"/>
  <c r="H11"/>
  <c r="C11"/>
  <c r="L18"/>
  <c r="L20"/>
  <c r="N7"/>
  <c r="I49" i="71"/>
  <c r="C40"/>
  <c r="K40"/>
  <c r="J19"/>
  <c r="K10"/>
  <c r="K35" i="73"/>
  <c r="AC46" i="75"/>
  <c r="F50"/>
  <c r="AD43"/>
  <c r="AD48" s="1"/>
  <c r="Z43"/>
  <c r="X49"/>
  <c r="L49"/>
  <c r="N40"/>
  <c r="T21"/>
  <c r="R33"/>
  <c r="R35"/>
  <c r="P18"/>
  <c r="P20"/>
  <c r="Q7"/>
  <c r="W6"/>
  <c r="U20"/>
  <c r="H36" i="77"/>
  <c r="F50"/>
  <c r="AC36"/>
  <c r="W16"/>
  <c r="U20"/>
  <c r="H6"/>
  <c r="F18"/>
  <c r="F20"/>
  <c r="AC6"/>
  <c r="AC18" i="79"/>
  <c r="K15"/>
  <c r="J19"/>
  <c r="V19"/>
  <c r="W10"/>
  <c r="V18"/>
  <c r="H6"/>
  <c r="AC6"/>
  <c r="F20"/>
  <c r="AD43" i="81"/>
  <c r="AC43"/>
  <c r="T39"/>
  <c r="T49" s="1"/>
  <c r="S49"/>
  <c r="AA48"/>
  <c r="AA50"/>
  <c r="AD37"/>
  <c r="AC37"/>
  <c r="T21"/>
  <c r="S33"/>
  <c r="S35"/>
  <c r="AE35" i="87"/>
  <c r="AF22"/>
  <c r="F50" i="61"/>
  <c r="Z47"/>
  <c r="AD44"/>
  <c r="Z39"/>
  <c r="T37"/>
  <c r="T48" s="1"/>
  <c r="AD36"/>
  <c r="F34"/>
  <c r="AD32"/>
  <c r="K32"/>
  <c r="Z27"/>
  <c r="T25"/>
  <c r="T34" s="1"/>
  <c r="AD24"/>
  <c r="AD34" s="1"/>
  <c r="K24"/>
  <c r="K34" s="1"/>
  <c r="AA18"/>
  <c r="Z15"/>
  <c r="AD12"/>
  <c r="K12"/>
  <c r="V19"/>
  <c r="X50" i="63"/>
  <c r="P48"/>
  <c r="F48"/>
  <c r="O49"/>
  <c r="D35"/>
  <c r="S34"/>
  <c r="Q24"/>
  <c r="L19"/>
  <c r="C17"/>
  <c r="Q8"/>
  <c r="T7"/>
  <c r="AA49" i="65"/>
  <c r="L49"/>
  <c r="O48"/>
  <c r="N45"/>
  <c r="P49"/>
  <c r="S35"/>
  <c r="D35"/>
  <c r="S33"/>
  <c r="N32"/>
  <c r="AC31"/>
  <c r="T25"/>
  <c r="T33" s="1"/>
  <c r="W20"/>
  <c r="I20"/>
  <c r="I19"/>
  <c r="AC15"/>
  <c r="Q12"/>
  <c r="AF37" i="67"/>
  <c r="AA34"/>
  <c r="Q30"/>
  <c r="T25"/>
  <c r="Z24"/>
  <c r="Z34" s="1"/>
  <c r="M18"/>
  <c r="I19"/>
  <c r="T20"/>
  <c r="T34" i="69"/>
  <c r="AD34" i="71"/>
  <c r="U48" i="73"/>
  <c r="N49" i="75"/>
  <c r="AD35"/>
  <c r="F33"/>
  <c r="T34" i="83"/>
  <c r="F33" i="61"/>
  <c r="H33" s="1"/>
  <c r="F35"/>
  <c r="J18"/>
  <c r="J20"/>
  <c r="C28" i="63"/>
  <c r="Z28"/>
  <c r="C12"/>
  <c r="Z12"/>
  <c r="O19"/>
  <c r="Q10"/>
  <c r="Q19" s="1"/>
  <c r="F19"/>
  <c r="AC10"/>
  <c r="C44" i="65"/>
  <c r="K44"/>
  <c r="H39"/>
  <c r="Z39"/>
  <c r="Z36"/>
  <c r="AD36"/>
  <c r="H29"/>
  <c r="Z29"/>
  <c r="Z26"/>
  <c r="AD26"/>
  <c r="L34"/>
  <c r="N25"/>
  <c r="N34" s="1"/>
  <c r="O19"/>
  <c r="Q10"/>
  <c r="Z8"/>
  <c r="AD8"/>
  <c r="S18"/>
  <c r="S20"/>
  <c r="V48" i="67"/>
  <c r="V50"/>
  <c r="T24"/>
  <c r="T34" s="1"/>
  <c r="R34"/>
  <c r="AA20"/>
  <c r="AG17"/>
  <c r="Z45" i="69"/>
  <c r="H45"/>
  <c r="C45"/>
  <c r="AD42"/>
  <c r="Z42"/>
  <c r="L48"/>
  <c r="L50"/>
  <c r="N37"/>
  <c r="AD36"/>
  <c r="Z36"/>
  <c r="P19"/>
  <c r="Q10"/>
  <c r="Q18" s="1"/>
  <c r="U48" i="71"/>
  <c r="U50"/>
  <c r="W37"/>
  <c r="C32"/>
  <c r="K32"/>
  <c r="H19"/>
  <c r="N7"/>
  <c r="N18" s="1"/>
  <c r="L18"/>
  <c r="AD36" i="73"/>
  <c r="AC36"/>
  <c r="AA50"/>
  <c r="C31"/>
  <c r="K31"/>
  <c r="P34"/>
  <c r="Q25"/>
  <c r="AA18"/>
  <c r="AC11"/>
  <c r="H8"/>
  <c r="Z8"/>
  <c r="D20"/>
  <c r="D18"/>
  <c r="C8"/>
  <c r="P34" i="75"/>
  <c r="Q25"/>
  <c r="K21"/>
  <c r="I33"/>
  <c r="I35"/>
  <c r="Z12"/>
  <c r="H12"/>
  <c r="C12"/>
  <c r="N6"/>
  <c r="L18"/>
  <c r="L20"/>
  <c r="H50" i="83"/>
  <c r="Z50"/>
  <c r="V49" i="85"/>
  <c r="W43"/>
  <c r="Q41"/>
  <c r="O49"/>
  <c r="T14" i="61"/>
  <c r="T19" s="1"/>
  <c r="N13"/>
  <c r="C13"/>
  <c r="F19"/>
  <c r="T6"/>
  <c r="AC34" i="63"/>
  <c r="J34"/>
  <c r="H6"/>
  <c r="P48" i="65"/>
  <c r="AC47"/>
  <c r="Q40"/>
  <c r="Q49" s="1"/>
  <c r="W32"/>
  <c r="W35" s="1"/>
  <c r="T34"/>
  <c r="AC21"/>
  <c r="X18"/>
  <c r="AA33" i="67"/>
  <c r="Z23"/>
  <c r="U19"/>
  <c r="P50" i="69"/>
  <c r="Q49"/>
  <c r="D33"/>
  <c r="K34"/>
  <c r="W19"/>
  <c r="S20" i="71"/>
  <c r="V18" i="73"/>
  <c r="AD34" i="75"/>
  <c r="T34"/>
  <c r="T18"/>
  <c r="Z10" i="61"/>
  <c r="X19"/>
  <c r="C30" i="63"/>
  <c r="Z30"/>
  <c r="AD21"/>
  <c r="C14"/>
  <c r="Z14"/>
  <c r="K18"/>
  <c r="K20"/>
  <c r="H45" i="65"/>
  <c r="Z45"/>
  <c r="Z42"/>
  <c r="AD42"/>
  <c r="AD49" s="1"/>
  <c r="S48"/>
  <c r="S50"/>
  <c r="Z32"/>
  <c r="AD32"/>
  <c r="C24"/>
  <c r="K24"/>
  <c r="Z16"/>
  <c r="AD16"/>
  <c r="Z6"/>
  <c r="AD6"/>
  <c r="H44" i="67"/>
  <c r="AF44"/>
  <c r="H43"/>
  <c r="C43"/>
  <c r="AA48"/>
  <c r="AG41"/>
  <c r="AG48" s="1"/>
  <c r="M48"/>
  <c r="M50"/>
  <c r="H35"/>
  <c r="I34"/>
  <c r="C24"/>
  <c r="K24"/>
  <c r="X33"/>
  <c r="Z22"/>
  <c r="Z33" s="1"/>
  <c r="V33"/>
  <c r="V35"/>
  <c r="H12"/>
  <c r="AF12"/>
  <c r="F19"/>
  <c r="H11"/>
  <c r="C11"/>
  <c r="AG9"/>
  <c r="AG19" s="1"/>
  <c r="AA19"/>
  <c r="Z39" i="69"/>
  <c r="H39"/>
  <c r="C39"/>
  <c r="M48"/>
  <c r="M50"/>
  <c r="AD30"/>
  <c r="Z30"/>
  <c r="Z29"/>
  <c r="H29"/>
  <c r="C29"/>
  <c r="L34"/>
  <c r="N25"/>
  <c r="N34" s="1"/>
  <c r="AD22"/>
  <c r="X33"/>
  <c r="X35"/>
  <c r="Z22"/>
  <c r="Z21"/>
  <c r="H21"/>
  <c r="C21"/>
  <c r="AD14"/>
  <c r="Z14"/>
  <c r="Z13"/>
  <c r="H13"/>
  <c r="C13"/>
  <c r="AD6"/>
  <c r="Z6"/>
  <c r="C46" i="71"/>
  <c r="K46"/>
  <c r="C38"/>
  <c r="K38"/>
  <c r="S34"/>
  <c r="T24"/>
  <c r="T34" s="1"/>
  <c r="T33"/>
  <c r="T35"/>
  <c r="AA49" i="73"/>
  <c r="AC43"/>
  <c r="AD32"/>
  <c r="AC32"/>
  <c r="AA33"/>
  <c r="AC23"/>
  <c r="L33"/>
  <c r="L35"/>
  <c r="N22"/>
  <c r="T11"/>
  <c r="R19"/>
  <c r="P49" i="75"/>
  <c r="Q39"/>
  <c r="Q49" s="1"/>
  <c r="AC25"/>
  <c r="F34"/>
  <c r="H25"/>
  <c r="W38" i="77"/>
  <c r="V50"/>
  <c r="V48"/>
  <c r="AC28" i="79"/>
  <c r="F34"/>
  <c r="J34"/>
  <c r="K25"/>
  <c r="F33"/>
  <c r="F35"/>
  <c r="AC22"/>
  <c r="T21"/>
  <c r="R33"/>
  <c r="Q38" i="83"/>
  <c r="P50"/>
  <c r="T50"/>
  <c r="Q11" i="87"/>
  <c r="O19"/>
  <c r="Q42" i="89"/>
  <c r="P48"/>
  <c r="L48"/>
  <c r="L50"/>
  <c r="N37"/>
  <c r="Z47" i="63"/>
  <c r="Z45"/>
  <c r="Z43"/>
  <c r="Q49"/>
  <c r="Z37"/>
  <c r="T11"/>
  <c r="W19"/>
  <c r="D49" i="65"/>
  <c r="U34"/>
  <c r="U33"/>
  <c r="M20"/>
  <c r="AA19"/>
  <c r="P19"/>
  <c r="W19"/>
  <c r="N19"/>
  <c r="T7"/>
  <c r="T18" s="1"/>
  <c r="W49" i="67"/>
  <c r="Z50"/>
  <c r="AF29"/>
  <c r="AC27"/>
  <c r="M33"/>
  <c r="AA18"/>
  <c r="U49" i="69"/>
  <c r="I48"/>
  <c r="Q50" i="71"/>
  <c r="N49"/>
  <c r="I34"/>
  <c r="W49" i="73"/>
  <c r="M19"/>
  <c r="AD49" i="75"/>
  <c r="J33"/>
  <c r="M18"/>
  <c r="W48" i="81"/>
  <c r="P33" i="61"/>
  <c r="P35"/>
  <c r="AD33"/>
  <c r="AD35"/>
  <c r="N7"/>
  <c r="N18" s="1"/>
  <c r="L18"/>
  <c r="L20"/>
  <c r="K40" i="63"/>
  <c r="K48" s="1"/>
  <c r="I49"/>
  <c r="AA48"/>
  <c r="AA50"/>
  <c r="K50"/>
  <c r="C32"/>
  <c r="Z32"/>
  <c r="AD23"/>
  <c r="C16"/>
  <c r="Z16"/>
  <c r="AD7"/>
  <c r="C40" i="65"/>
  <c r="K40"/>
  <c r="K49" s="1"/>
  <c r="C30"/>
  <c r="K30"/>
  <c r="H25"/>
  <c r="D34"/>
  <c r="Z25"/>
  <c r="X33"/>
  <c r="X35"/>
  <c r="Z22"/>
  <c r="AD22"/>
  <c r="AD35" s="1"/>
  <c r="O33"/>
  <c r="O35"/>
  <c r="N33"/>
  <c r="N35"/>
  <c r="C14"/>
  <c r="K14"/>
  <c r="H13"/>
  <c r="Z13"/>
  <c r="L18"/>
  <c r="L20"/>
  <c r="N7"/>
  <c r="N20" s="1"/>
  <c r="N42" i="67"/>
  <c r="L49"/>
  <c r="W27"/>
  <c r="W34" s="1"/>
  <c r="U34"/>
  <c r="H26"/>
  <c r="AC26"/>
  <c r="D33"/>
  <c r="AD19"/>
  <c r="R19"/>
  <c r="T9"/>
  <c r="AD46" i="69"/>
  <c r="Z46"/>
  <c r="AD48" i="71"/>
  <c r="AD50"/>
  <c r="T50"/>
  <c r="C30"/>
  <c r="K30"/>
  <c r="N39" i="73"/>
  <c r="N49" s="1"/>
  <c r="M48"/>
  <c r="M49"/>
  <c r="T23"/>
  <c r="R35"/>
  <c r="AC39" i="75"/>
  <c r="H39"/>
  <c r="F48"/>
  <c r="H48" s="1"/>
  <c r="F49"/>
  <c r="V34"/>
  <c r="V33"/>
  <c r="U48" i="77"/>
  <c r="W44"/>
  <c r="I34"/>
  <c r="C25"/>
  <c r="K25"/>
  <c r="W12"/>
  <c r="U18"/>
  <c r="N47" i="61"/>
  <c r="C47"/>
  <c r="T40"/>
  <c r="T49" s="1"/>
  <c r="N39"/>
  <c r="N49" s="1"/>
  <c r="C39"/>
  <c r="T28"/>
  <c r="N27"/>
  <c r="C27"/>
  <c r="H22"/>
  <c r="M19"/>
  <c r="I18"/>
  <c r="T16"/>
  <c r="AC15"/>
  <c r="N15"/>
  <c r="C15"/>
  <c r="P19"/>
  <c r="H10"/>
  <c r="AD19"/>
  <c r="AC7"/>
  <c r="X49" i="63"/>
  <c r="H47"/>
  <c r="H45"/>
  <c r="H43"/>
  <c r="H41"/>
  <c r="H39"/>
  <c r="H37"/>
  <c r="N32"/>
  <c r="N35" s="1"/>
  <c r="H26"/>
  <c r="K34"/>
  <c r="C23"/>
  <c r="Z21"/>
  <c r="H17"/>
  <c r="H10"/>
  <c r="N19"/>
  <c r="N44" i="65"/>
  <c r="N49" s="1"/>
  <c r="AC43"/>
  <c r="W38"/>
  <c r="W48" s="1"/>
  <c r="T37"/>
  <c r="T50" s="1"/>
  <c r="I35"/>
  <c r="I34"/>
  <c r="I33"/>
  <c r="C33" s="1"/>
  <c r="O20"/>
  <c r="O18"/>
  <c r="Y48" i="67"/>
  <c r="T41"/>
  <c r="T49" s="1"/>
  <c r="V49"/>
  <c r="N36"/>
  <c r="D34"/>
  <c r="K25"/>
  <c r="J34"/>
  <c r="Q22"/>
  <c r="W21"/>
  <c r="V18"/>
  <c r="J20"/>
  <c r="D49" i="69"/>
  <c r="N47"/>
  <c r="X34"/>
  <c r="P18"/>
  <c r="Q49" i="71"/>
  <c r="M33"/>
  <c r="T19"/>
  <c r="M50" i="73"/>
  <c r="I33"/>
  <c r="V34"/>
  <c r="N19" i="75"/>
  <c r="R35" i="77"/>
  <c r="AD34" i="79"/>
  <c r="AA49" i="81"/>
  <c r="H7" i="61"/>
  <c r="D18"/>
  <c r="D20"/>
  <c r="AD25" i="63"/>
  <c r="AD34" s="1"/>
  <c r="AD9"/>
  <c r="AD19" s="1"/>
  <c r="C46" i="65"/>
  <c r="K46"/>
  <c r="H41"/>
  <c r="Z41"/>
  <c r="Z38"/>
  <c r="AD38"/>
  <c r="L48"/>
  <c r="L50"/>
  <c r="N37"/>
  <c r="N50" s="1"/>
  <c r="H31"/>
  <c r="Z31"/>
  <c r="Z28"/>
  <c r="AD28"/>
  <c r="P33"/>
  <c r="P35"/>
  <c r="H15"/>
  <c r="Z15"/>
  <c r="AD13"/>
  <c r="AC13"/>
  <c r="H11"/>
  <c r="Z11"/>
  <c r="X49" i="67"/>
  <c r="Z39"/>
  <c r="Z49" s="1"/>
  <c r="O33"/>
  <c r="Q21"/>
  <c r="O35"/>
  <c r="C16"/>
  <c r="K16"/>
  <c r="W18"/>
  <c r="W20"/>
  <c r="Z43" i="69"/>
  <c r="H43"/>
  <c r="C43"/>
  <c r="AD40"/>
  <c r="AD49" s="1"/>
  <c r="X49"/>
  <c r="Z40"/>
  <c r="Z37"/>
  <c r="H37"/>
  <c r="D48"/>
  <c r="D50"/>
  <c r="C37"/>
  <c r="AD24"/>
  <c r="AD34" s="1"/>
  <c r="Z24"/>
  <c r="Z23"/>
  <c r="H23"/>
  <c r="C23"/>
  <c r="AD16"/>
  <c r="Z16"/>
  <c r="Z15"/>
  <c r="H15"/>
  <c r="C15"/>
  <c r="AD8"/>
  <c r="Z8"/>
  <c r="Z7"/>
  <c r="H7"/>
  <c r="D18"/>
  <c r="D20"/>
  <c r="C7"/>
  <c r="C44" i="71"/>
  <c r="K44"/>
  <c r="M48"/>
  <c r="M50"/>
  <c r="N37"/>
  <c r="N50" s="1"/>
  <c r="C36"/>
  <c r="K36"/>
  <c r="K24"/>
  <c r="K34" s="1"/>
  <c r="J34"/>
  <c r="W33"/>
  <c r="W35"/>
  <c r="N21"/>
  <c r="L33"/>
  <c r="L35"/>
  <c r="V49" i="73"/>
  <c r="W40"/>
  <c r="W48" s="1"/>
  <c r="P48"/>
  <c r="P50"/>
  <c r="Q37"/>
  <c r="U34"/>
  <c r="W29"/>
  <c r="W34" s="1"/>
  <c r="AD12"/>
  <c r="AC12"/>
  <c r="C11"/>
  <c r="K11"/>
  <c r="I19"/>
  <c r="U18"/>
  <c r="W7"/>
  <c r="K42" i="75"/>
  <c r="J48"/>
  <c r="J49"/>
  <c r="V48"/>
  <c r="V50"/>
  <c r="N24"/>
  <c r="N34" s="1"/>
  <c r="M34"/>
  <c r="S48" i="77"/>
  <c r="S50"/>
  <c r="U33"/>
  <c r="U35"/>
  <c r="W22"/>
  <c r="K41" i="79"/>
  <c r="K49" s="1"/>
  <c r="J49"/>
  <c r="Z35" i="83"/>
  <c r="Z16"/>
  <c r="H16"/>
  <c r="C16"/>
  <c r="H35" i="61"/>
  <c r="R33"/>
  <c r="D19"/>
  <c r="AD16"/>
  <c r="K16"/>
  <c r="AD8"/>
  <c r="K8"/>
  <c r="K20" s="1"/>
  <c r="X34" i="63"/>
  <c r="X33"/>
  <c r="Q32"/>
  <c r="Q35" s="1"/>
  <c r="H28"/>
  <c r="AD26"/>
  <c r="F20"/>
  <c r="Q16"/>
  <c r="H12"/>
  <c r="AD10"/>
  <c r="Z7"/>
  <c r="Q7"/>
  <c r="C47" i="65"/>
  <c r="X34"/>
  <c r="N27"/>
  <c r="AC23"/>
  <c r="C21"/>
  <c r="C19"/>
  <c r="P18"/>
  <c r="AC17"/>
  <c r="C9"/>
  <c r="AA49" i="67"/>
  <c r="M49"/>
  <c r="S48"/>
  <c r="N49"/>
  <c r="L48"/>
  <c r="AG50"/>
  <c r="Q50"/>
  <c r="V34"/>
  <c r="N27"/>
  <c r="N34" s="1"/>
  <c r="X34"/>
  <c r="P33"/>
  <c r="Z35"/>
  <c r="D19"/>
  <c r="C18"/>
  <c r="S19"/>
  <c r="Z7"/>
  <c r="AG20"/>
  <c r="N41" i="69"/>
  <c r="N49" s="1"/>
  <c r="L33"/>
  <c r="P20"/>
  <c r="AD49" i="71"/>
  <c r="AA48" i="73"/>
  <c r="P33"/>
  <c r="F18" i="75"/>
  <c r="V18"/>
  <c r="AA49" i="77"/>
  <c r="F48"/>
  <c r="H40" i="73"/>
  <c r="D49"/>
  <c r="Z40"/>
  <c r="X48"/>
  <c r="X50"/>
  <c r="AD37"/>
  <c r="H28"/>
  <c r="Z28"/>
  <c r="X34"/>
  <c r="AD25"/>
  <c r="H16"/>
  <c r="Z16"/>
  <c r="C7"/>
  <c r="K7"/>
  <c r="P48" i="75"/>
  <c r="P50"/>
  <c r="AC37"/>
  <c r="AC23"/>
  <c r="M33"/>
  <c r="M35"/>
  <c r="Z14"/>
  <c r="H14"/>
  <c r="C14"/>
  <c r="AA48" i="77"/>
  <c r="AA50"/>
  <c r="AD37"/>
  <c r="AD48" s="1"/>
  <c r="AC37"/>
  <c r="R48"/>
  <c r="R50"/>
  <c r="T37"/>
  <c r="I48"/>
  <c r="I50"/>
  <c r="C27"/>
  <c r="K27"/>
  <c r="R34"/>
  <c r="T25"/>
  <c r="H8"/>
  <c r="Q18"/>
  <c r="Q20"/>
  <c r="AC44" i="79"/>
  <c r="V49"/>
  <c r="W40"/>
  <c r="W48" s="1"/>
  <c r="AC36"/>
  <c r="AC12"/>
  <c r="O49" i="81"/>
  <c r="Q40"/>
  <c r="Q49" s="1"/>
  <c r="AA34"/>
  <c r="AD25"/>
  <c r="AC25"/>
  <c r="O33"/>
  <c r="O35"/>
  <c r="Q22"/>
  <c r="AD15"/>
  <c r="AC15"/>
  <c r="H13"/>
  <c r="Z13"/>
  <c r="D19"/>
  <c r="C13"/>
  <c r="AD50" i="83"/>
  <c r="P48"/>
  <c r="Q36"/>
  <c r="AC31"/>
  <c r="AD28"/>
  <c r="Z28"/>
  <c r="AD27"/>
  <c r="Z27"/>
  <c r="D19"/>
  <c r="Z10"/>
  <c r="H10"/>
  <c r="C10"/>
  <c r="N20"/>
  <c r="N18"/>
  <c r="R49" i="85"/>
  <c r="R48"/>
  <c r="T40"/>
  <c r="I49"/>
  <c r="C39"/>
  <c r="K39"/>
  <c r="N23"/>
  <c r="M35"/>
  <c r="P18" i="87"/>
  <c r="P20"/>
  <c r="AD28" i="89"/>
  <c r="Q24"/>
  <c r="Q34" s="1"/>
  <c r="P34"/>
  <c r="AC34" i="91"/>
  <c r="H45" i="95"/>
  <c r="C45"/>
  <c r="AC45"/>
  <c r="I35" i="63"/>
  <c r="U34"/>
  <c r="I33"/>
  <c r="U20"/>
  <c r="M20"/>
  <c r="I19"/>
  <c r="U18"/>
  <c r="V50" i="65"/>
  <c r="F50"/>
  <c r="R49"/>
  <c r="F48"/>
  <c r="R35"/>
  <c r="J35"/>
  <c r="F34"/>
  <c r="R33"/>
  <c r="V20"/>
  <c r="F20"/>
  <c r="R19"/>
  <c r="F18"/>
  <c r="X48" i="67"/>
  <c r="P48"/>
  <c r="AC45"/>
  <c r="H40"/>
  <c r="AC37"/>
  <c r="AA35"/>
  <c r="Y33"/>
  <c r="I33"/>
  <c r="H32"/>
  <c r="AC29"/>
  <c r="Q25"/>
  <c r="Q34" s="1"/>
  <c r="H24"/>
  <c r="N22"/>
  <c r="N35" s="1"/>
  <c r="AC21"/>
  <c r="D20"/>
  <c r="R18"/>
  <c r="J18"/>
  <c r="AC13"/>
  <c r="Z10"/>
  <c r="Z19" s="1"/>
  <c r="Q9"/>
  <c r="Q19" s="1"/>
  <c r="H8"/>
  <c r="O50" i="69"/>
  <c r="AA49"/>
  <c r="O48"/>
  <c r="AA35"/>
  <c r="S35"/>
  <c r="O34"/>
  <c r="AA33"/>
  <c r="O20"/>
  <c r="AA19"/>
  <c r="O18"/>
  <c r="X50" i="71"/>
  <c r="P50"/>
  <c r="L49"/>
  <c r="D49"/>
  <c r="X48"/>
  <c r="H46"/>
  <c r="H44"/>
  <c r="H42"/>
  <c r="H40"/>
  <c r="H38"/>
  <c r="H36"/>
  <c r="D35"/>
  <c r="X34"/>
  <c r="P34"/>
  <c r="H32"/>
  <c r="H30"/>
  <c r="H28"/>
  <c r="H26"/>
  <c r="R20"/>
  <c r="F20"/>
  <c r="X19"/>
  <c r="V50" i="73"/>
  <c r="L50"/>
  <c r="AC49"/>
  <c r="R49"/>
  <c r="AD45"/>
  <c r="AC41"/>
  <c r="AD40"/>
  <c r="P35"/>
  <c r="L34"/>
  <c r="R33"/>
  <c r="AC29"/>
  <c r="AD28"/>
  <c r="N27"/>
  <c r="AC21"/>
  <c r="P19"/>
  <c r="AC17"/>
  <c r="AD16"/>
  <c r="N15"/>
  <c r="AD13"/>
  <c r="R50" i="75"/>
  <c r="D50"/>
  <c r="R48"/>
  <c r="W45"/>
  <c r="AC42"/>
  <c r="W38"/>
  <c r="P35"/>
  <c r="W31"/>
  <c r="AC28"/>
  <c r="W24"/>
  <c r="H21"/>
  <c r="F20"/>
  <c r="W17"/>
  <c r="K13"/>
  <c r="Q11"/>
  <c r="Q19" s="1"/>
  <c r="M19"/>
  <c r="W8"/>
  <c r="I49" i="77"/>
  <c r="C49" s="1"/>
  <c r="C45"/>
  <c r="AC40"/>
  <c r="AD39"/>
  <c r="N36"/>
  <c r="M34"/>
  <c r="R33"/>
  <c r="W24"/>
  <c r="AD50" i="79"/>
  <c r="AD49"/>
  <c r="N49"/>
  <c r="J33"/>
  <c r="W34"/>
  <c r="K19"/>
  <c r="O48" i="81"/>
  <c r="O19"/>
  <c r="I33" i="85"/>
  <c r="H50" i="73"/>
  <c r="Z50"/>
  <c r="H42"/>
  <c r="Z42"/>
  <c r="H30"/>
  <c r="Z30"/>
  <c r="H22"/>
  <c r="D33"/>
  <c r="D35"/>
  <c r="Z22"/>
  <c r="L19"/>
  <c r="N10"/>
  <c r="AC41" i="75"/>
  <c r="I48"/>
  <c r="C48" s="1"/>
  <c r="I50"/>
  <c r="K37"/>
  <c r="K50" s="1"/>
  <c r="Q48"/>
  <c r="Q50"/>
  <c r="H36"/>
  <c r="C36"/>
  <c r="AC27"/>
  <c r="H22"/>
  <c r="D33"/>
  <c r="D35"/>
  <c r="C22"/>
  <c r="Z10"/>
  <c r="H10"/>
  <c r="D19"/>
  <c r="C10"/>
  <c r="O33" i="77"/>
  <c r="Q30"/>
  <c r="Q34" s="1"/>
  <c r="C23"/>
  <c r="K23"/>
  <c r="V33"/>
  <c r="V35"/>
  <c r="T33"/>
  <c r="T35"/>
  <c r="U19"/>
  <c r="W10"/>
  <c r="W19" s="1"/>
  <c r="AC38" i="79"/>
  <c r="R48"/>
  <c r="R50"/>
  <c r="T37"/>
  <c r="AD29" i="81"/>
  <c r="AC29"/>
  <c r="W33"/>
  <c r="W35"/>
  <c r="AD10"/>
  <c r="AD19" s="1"/>
  <c r="X19"/>
  <c r="Z10"/>
  <c r="X18"/>
  <c r="Q18"/>
  <c r="Q20"/>
  <c r="K50" i="83"/>
  <c r="AD32"/>
  <c r="Z32"/>
  <c r="AC30"/>
  <c r="H30"/>
  <c r="AD26"/>
  <c r="Z26"/>
  <c r="AD25"/>
  <c r="Z25"/>
  <c r="Z6"/>
  <c r="H6"/>
  <c r="D20"/>
  <c r="C6"/>
  <c r="C40" i="85"/>
  <c r="K40"/>
  <c r="H24"/>
  <c r="D34"/>
  <c r="Z24"/>
  <c r="C24"/>
  <c r="AJ35" i="87"/>
  <c r="AJ33"/>
  <c r="AM21"/>
  <c r="AL21"/>
  <c r="H16"/>
  <c r="AL16"/>
  <c r="T19" i="73"/>
  <c r="T19" i="75"/>
  <c r="K19"/>
  <c r="J34" i="77"/>
  <c r="Q34" i="79"/>
  <c r="W49" i="81"/>
  <c r="Q19"/>
  <c r="W49" i="85"/>
  <c r="O34"/>
  <c r="C25" i="71"/>
  <c r="C23"/>
  <c r="C21"/>
  <c r="C17"/>
  <c r="C15"/>
  <c r="C13"/>
  <c r="C11"/>
  <c r="W10"/>
  <c r="W18" s="1"/>
  <c r="U19"/>
  <c r="C9"/>
  <c r="C7"/>
  <c r="W20"/>
  <c r="T37" i="73"/>
  <c r="R48"/>
  <c r="R50"/>
  <c r="T25"/>
  <c r="R34"/>
  <c r="V33"/>
  <c r="V35"/>
  <c r="N35"/>
  <c r="C9"/>
  <c r="K9"/>
  <c r="AC43" i="75"/>
  <c r="H38"/>
  <c r="C38"/>
  <c r="H34"/>
  <c r="C34"/>
  <c r="AC29"/>
  <c r="I34"/>
  <c r="K25"/>
  <c r="H24"/>
  <c r="C24"/>
  <c r="Z8"/>
  <c r="H8"/>
  <c r="C8"/>
  <c r="I18"/>
  <c r="I20"/>
  <c r="K7"/>
  <c r="AC39" i="77"/>
  <c r="T50"/>
  <c r="H28"/>
  <c r="M33"/>
  <c r="M35"/>
  <c r="C21"/>
  <c r="K21"/>
  <c r="C17"/>
  <c r="K17"/>
  <c r="C15"/>
  <c r="K15"/>
  <c r="C11"/>
  <c r="K11"/>
  <c r="AC46" i="79"/>
  <c r="AC30"/>
  <c r="AC14"/>
  <c r="AC8"/>
  <c r="R18"/>
  <c r="R20"/>
  <c r="T7"/>
  <c r="AD47" i="81"/>
  <c r="AC47"/>
  <c r="AD41"/>
  <c r="AC41"/>
  <c r="AC35"/>
  <c r="S34"/>
  <c r="T25"/>
  <c r="AD23"/>
  <c r="AC23"/>
  <c r="N35"/>
  <c r="W13"/>
  <c r="U19"/>
  <c r="S18"/>
  <c r="S20"/>
  <c r="AD31" i="83"/>
  <c r="Z31"/>
  <c r="AC29"/>
  <c r="H29"/>
  <c r="AC22"/>
  <c r="H22"/>
  <c r="T35"/>
  <c r="T33"/>
  <c r="Z12"/>
  <c r="H12"/>
  <c r="C12"/>
  <c r="AC47" i="85"/>
  <c r="M50"/>
  <c r="M48"/>
  <c r="Z21"/>
  <c r="AD21"/>
  <c r="X35"/>
  <c r="C18"/>
  <c r="Z15"/>
  <c r="AD15"/>
  <c r="AD19" s="1"/>
  <c r="K10"/>
  <c r="I19"/>
  <c r="C7"/>
  <c r="K7"/>
  <c r="I18"/>
  <c r="Q35" i="87"/>
  <c r="H45" i="67"/>
  <c r="H37"/>
  <c r="H29"/>
  <c r="O50" i="73"/>
  <c r="AC48"/>
  <c r="S48"/>
  <c r="T36"/>
  <c r="O34"/>
  <c r="T24"/>
  <c r="T34" s="1"/>
  <c r="O18"/>
  <c r="V19"/>
  <c r="T6"/>
  <c r="H41" i="75"/>
  <c r="T49"/>
  <c r="H27"/>
  <c r="Q34"/>
  <c r="M20"/>
  <c r="M48" i="77"/>
  <c r="AC42"/>
  <c r="U49"/>
  <c r="I33"/>
  <c r="C33" s="1"/>
  <c r="AC30"/>
  <c r="V19"/>
  <c r="AD19"/>
  <c r="T19"/>
  <c r="N49" i="81"/>
  <c r="O34"/>
  <c r="M49" i="85"/>
  <c r="W50"/>
  <c r="X34" i="89"/>
  <c r="T19"/>
  <c r="O18" i="71"/>
  <c r="O20"/>
  <c r="H44" i="73"/>
  <c r="Z44"/>
  <c r="J48"/>
  <c r="J50"/>
  <c r="H36"/>
  <c r="Z36"/>
  <c r="H32"/>
  <c r="Z32"/>
  <c r="H24"/>
  <c r="Z24"/>
  <c r="F33"/>
  <c r="F35"/>
  <c r="H12"/>
  <c r="Z12"/>
  <c r="H10"/>
  <c r="D19"/>
  <c r="Z10"/>
  <c r="X18"/>
  <c r="X20"/>
  <c r="Z7"/>
  <c r="AD7"/>
  <c r="AC45" i="75"/>
  <c r="H40"/>
  <c r="D49"/>
  <c r="C40"/>
  <c r="AC31"/>
  <c r="H26"/>
  <c r="C26"/>
  <c r="Q18"/>
  <c r="Q20"/>
  <c r="Z6"/>
  <c r="H6"/>
  <c r="C6"/>
  <c r="AD45" i="77"/>
  <c r="AC45"/>
  <c r="H26"/>
  <c r="C13"/>
  <c r="K13"/>
  <c r="C9"/>
  <c r="K9"/>
  <c r="R18"/>
  <c r="R20"/>
  <c r="T7"/>
  <c r="T20" s="1"/>
  <c r="W18"/>
  <c r="W20"/>
  <c r="F49" i="79"/>
  <c r="AC40"/>
  <c r="AC24"/>
  <c r="K33"/>
  <c r="K35"/>
  <c r="S48" i="81"/>
  <c r="S50"/>
  <c r="T37"/>
  <c r="T50" s="1"/>
  <c r="I19"/>
  <c r="C9"/>
  <c r="K9"/>
  <c r="J18"/>
  <c r="J20"/>
  <c r="K6"/>
  <c r="Q25" i="83"/>
  <c r="O34"/>
  <c r="AD24"/>
  <c r="Z24"/>
  <c r="X34"/>
  <c r="AD23"/>
  <c r="Z23"/>
  <c r="AC21"/>
  <c r="H21"/>
  <c r="F35"/>
  <c r="H35" s="1"/>
  <c r="H44" i="85"/>
  <c r="Z44"/>
  <c r="C44"/>
  <c r="H36"/>
  <c r="D50"/>
  <c r="Z36"/>
  <c r="D48"/>
  <c r="C36"/>
  <c r="AD27"/>
  <c r="AA33"/>
  <c r="AC27"/>
  <c r="H45" i="87"/>
  <c r="C45"/>
  <c r="AI45"/>
  <c r="S34"/>
  <c r="T26"/>
  <c r="D35"/>
  <c r="H21"/>
  <c r="D33"/>
  <c r="C21"/>
  <c r="AI21"/>
  <c r="Y18"/>
  <c r="Y19"/>
  <c r="AC11" i="63"/>
  <c r="AC9"/>
  <c r="AC7"/>
  <c r="U49" i="67"/>
  <c r="D48"/>
  <c r="C47"/>
  <c r="AC41"/>
  <c r="C39"/>
  <c r="AD34"/>
  <c r="F34"/>
  <c r="C31"/>
  <c r="AC25"/>
  <c r="C23"/>
  <c r="O19"/>
  <c r="AC17"/>
  <c r="C15"/>
  <c r="AC9"/>
  <c r="C46" i="69"/>
  <c r="C44"/>
  <c r="C42"/>
  <c r="C40"/>
  <c r="C38"/>
  <c r="C36"/>
  <c r="C32"/>
  <c r="C30"/>
  <c r="C28"/>
  <c r="C26"/>
  <c r="W25"/>
  <c r="W33" s="1"/>
  <c r="C24"/>
  <c r="K22"/>
  <c r="K35" s="1"/>
  <c r="C22"/>
  <c r="C16"/>
  <c r="C14"/>
  <c r="C12"/>
  <c r="K10"/>
  <c r="K19" s="1"/>
  <c r="C10"/>
  <c r="C8"/>
  <c r="W7"/>
  <c r="W20" s="1"/>
  <c r="C6"/>
  <c r="T40" i="71"/>
  <c r="T48" s="1"/>
  <c r="H37"/>
  <c r="P35"/>
  <c r="L34"/>
  <c r="D34"/>
  <c r="P33"/>
  <c r="V20"/>
  <c r="L20"/>
  <c r="D18"/>
  <c r="M19"/>
  <c r="W9"/>
  <c r="X49" i="73"/>
  <c r="I48"/>
  <c r="C48" s="1"/>
  <c r="Z47"/>
  <c r="K46"/>
  <c r="AC45"/>
  <c r="AD41"/>
  <c r="AD49" s="1"/>
  <c r="Z39"/>
  <c r="Q39"/>
  <c r="Q49" s="1"/>
  <c r="K38"/>
  <c r="AC37"/>
  <c r="F34"/>
  <c r="X33"/>
  <c r="M33"/>
  <c r="AD29"/>
  <c r="Z27"/>
  <c r="Q27"/>
  <c r="Q33" s="1"/>
  <c r="K26"/>
  <c r="AC25"/>
  <c r="AD21"/>
  <c r="U19"/>
  <c r="F18"/>
  <c r="AD17"/>
  <c r="Q16"/>
  <c r="Q20" s="1"/>
  <c r="Z15"/>
  <c r="Q15"/>
  <c r="Q18" s="1"/>
  <c r="K14"/>
  <c r="AC13"/>
  <c r="N6"/>
  <c r="L50" i="75"/>
  <c r="Z45"/>
  <c r="H43"/>
  <c r="K41"/>
  <c r="K49" s="1"/>
  <c r="Z31"/>
  <c r="H29"/>
  <c r="Z17"/>
  <c r="W16"/>
  <c r="T45" i="77"/>
  <c r="V49"/>
  <c r="I35"/>
  <c r="C35" s="1"/>
  <c r="U34"/>
  <c r="J33"/>
  <c r="N22"/>
  <c r="N35" s="1"/>
  <c r="N16"/>
  <c r="N12"/>
  <c r="N19" s="1"/>
  <c r="M19"/>
  <c r="V48" i="79"/>
  <c r="T49"/>
  <c r="V20"/>
  <c r="U18" i="81"/>
  <c r="N34" i="83"/>
  <c r="D18"/>
  <c r="S33" i="85"/>
  <c r="P18" i="73"/>
  <c r="P20"/>
  <c r="AC47" i="75"/>
  <c r="H42"/>
  <c r="C42"/>
  <c r="H28"/>
  <c r="C28"/>
  <c r="O35" i="77"/>
  <c r="Q32"/>
  <c r="Q35" s="1"/>
  <c r="H24"/>
  <c r="I18"/>
  <c r="I20"/>
  <c r="C7"/>
  <c r="K7"/>
  <c r="J48" i="79"/>
  <c r="J50"/>
  <c r="K37"/>
  <c r="K50" s="1"/>
  <c r="V33"/>
  <c r="V35"/>
  <c r="W22"/>
  <c r="W35" s="1"/>
  <c r="AD33"/>
  <c r="AD35"/>
  <c r="N33"/>
  <c r="N35"/>
  <c r="F19"/>
  <c r="H10"/>
  <c r="AC10"/>
  <c r="W18"/>
  <c r="W20"/>
  <c r="Q48" i="81"/>
  <c r="Q50"/>
  <c r="AD27"/>
  <c r="AC27"/>
  <c r="AD17"/>
  <c r="AC17"/>
  <c r="AC11"/>
  <c r="AD30" i="83"/>
  <c r="Z30"/>
  <c r="AC28"/>
  <c r="H28"/>
  <c r="AC27"/>
  <c r="W33"/>
  <c r="W35"/>
  <c r="Z8"/>
  <c r="H8"/>
  <c r="C8"/>
  <c r="AD39" i="85"/>
  <c r="AA49"/>
  <c r="AC39"/>
  <c r="O35"/>
  <c r="Q21"/>
  <c r="O33"/>
  <c r="Q20"/>
  <c r="Q18"/>
  <c r="L33" i="93"/>
  <c r="N25"/>
  <c r="K12" i="65"/>
  <c r="K10"/>
  <c r="K8"/>
  <c r="K6"/>
  <c r="O50" i="67"/>
  <c r="K46"/>
  <c r="K38"/>
  <c r="X35"/>
  <c r="K30"/>
  <c r="K22"/>
  <c r="K33" s="1"/>
  <c r="I20"/>
  <c r="K14"/>
  <c r="AC8"/>
  <c r="K6"/>
  <c r="T40" i="69"/>
  <c r="T49" s="1"/>
  <c r="T22"/>
  <c r="T10"/>
  <c r="T19" s="1"/>
  <c r="AC38" i="71"/>
  <c r="AC36"/>
  <c r="I35"/>
  <c r="U34"/>
  <c r="I33"/>
  <c r="C33" s="1"/>
  <c r="AC32"/>
  <c r="AC28"/>
  <c r="AC26"/>
  <c r="I19"/>
  <c r="C19" s="1"/>
  <c r="AC46" i="73"/>
  <c r="K45"/>
  <c r="K49" s="1"/>
  <c r="T49"/>
  <c r="AC38"/>
  <c r="K37"/>
  <c r="K50" s="1"/>
  <c r="C37"/>
  <c r="N36"/>
  <c r="AC26"/>
  <c r="K25"/>
  <c r="K34" s="1"/>
  <c r="C25"/>
  <c r="AA20"/>
  <c r="S18"/>
  <c r="AC14"/>
  <c r="K13"/>
  <c r="AC8"/>
  <c r="W49" i="75"/>
  <c r="X35"/>
  <c r="H31"/>
  <c r="Z15"/>
  <c r="R49" i="77"/>
  <c r="W40"/>
  <c r="W49" s="1"/>
  <c r="M49"/>
  <c r="K39"/>
  <c r="K49" s="1"/>
  <c r="N10"/>
  <c r="N18" s="1"/>
  <c r="V50" i="79"/>
  <c r="J35"/>
  <c r="K34"/>
  <c r="T19"/>
  <c r="Q34" i="81"/>
  <c r="S19"/>
  <c r="P49" i="83"/>
  <c r="F33"/>
  <c r="V19"/>
  <c r="N19"/>
  <c r="T20"/>
  <c r="T18"/>
  <c r="X33" i="85"/>
  <c r="R18"/>
  <c r="H46" i="73"/>
  <c r="Z46"/>
  <c r="H38"/>
  <c r="Z38"/>
  <c r="H26"/>
  <c r="Z26"/>
  <c r="H14"/>
  <c r="Z14"/>
  <c r="H6"/>
  <c r="Z6"/>
  <c r="H44" i="75"/>
  <c r="C44"/>
  <c r="X48"/>
  <c r="X50"/>
  <c r="H30"/>
  <c r="C30"/>
  <c r="AD41" i="77"/>
  <c r="AC41"/>
  <c r="AA34"/>
  <c r="AD29"/>
  <c r="AD34" s="1"/>
  <c r="AC29"/>
  <c r="F33"/>
  <c r="F35"/>
  <c r="H22"/>
  <c r="H16"/>
  <c r="H12"/>
  <c r="J18"/>
  <c r="J20"/>
  <c r="AC42" i="79"/>
  <c r="Q50"/>
  <c r="AC32"/>
  <c r="AC26"/>
  <c r="R34"/>
  <c r="T25"/>
  <c r="T34" s="1"/>
  <c r="AC16"/>
  <c r="J18"/>
  <c r="J20"/>
  <c r="K7"/>
  <c r="K20" s="1"/>
  <c r="AD45" i="81"/>
  <c r="AC45"/>
  <c r="AD39"/>
  <c r="AC39"/>
  <c r="AD21"/>
  <c r="AC21"/>
  <c r="AD29" i="83"/>
  <c r="Z29"/>
  <c r="AD22"/>
  <c r="Z22"/>
  <c r="Z14"/>
  <c r="H14"/>
  <c r="C14"/>
  <c r="C47" i="85"/>
  <c r="K47"/>
  <c r="I50"/>
  <c r="K50"/>
  <c r="C27"/>
  <c r="K27"/>
  <c r="K34" s="1"/>
  <c r="I34"/>
  <c r="V33"/>
  <c r="W23"/>
  <c r="W33" s="1"/>
  <c r="T20"/>
  <c r="T18"/>
  <c r="K41" i="87"/>
  <c r="I49"/>
  <c r="AF24"/>
  <c r="AF34" s="1"/>
  <c r="AD34"/>
  <c r="S20"/>
  <c r="S18"/>
  <c r="H49" i="89"/>
  <c r="C49"/>
  <c r="AE18" i="93"/>
  <c r="AE19"/>
  <c r="X50" i="67"/>
  <c r="AC47"/>
  <c r="AC39"/>
  <c r="I35"/>
  <c r="C35" s="1"/>
  <c r="AC31"/>
  <c r="AC23"/>
  <c r="R20"/>
  <c r="AC15"/>
  <c r="AC7"/>
  <c r="I35" i="69"/>
  <c r="C35" s="1"/>
  <c r="U20"/>
  <c r="M20"/>
  <c r="V50" i="71"/>
  <c r="F50"/>
  <c r="R35"/>
  <c r="F34"/>
  <c r="H25"/>
  <c r="H23"/>
  <c r="H21"/>
  <c r="D20"/>
  <c r="F18"/>
  <c r="H17"/>
  <c r="H15"/>
  <c r="H13"/>
  <c r="Q12"/>
  <c r="Q19" s="1"/>
  <c r="H11"/>
  <c r="H9"/>
  <c r="Q8"/>
  <c r="Q7"/>
  <c r="H7"/>
  <c r="Q6"/>
  <c r="AC47" i="73"/>
  <c r="AD43"/>
  <c r="Z41"/>
  <c r="AC39"/>
  <c r="X35"/>
  <c r="M35"/>
  <c r="AD31"/>
  <c r="Z29"/>
  <c r="AC27"/>
  <c r="N25"/>
  <c r="N33" s="1"/>
  <c r="AD23"/>
  <c r="Z21"/>
  <c r="F20"/>
  <c r="Z17"/>
  <c r="AC15"/>
  <c r="AD11"/>
  <c r="N19"/>
  <c r="H47" i="75"/>
  <c r="K45"/>
  <c r="AC38"/>
  <c r="K38"/>
  <c r="J35"/>
  <c r="J34"/>
  <c r="X33"/>
  <c r="K31"/>
  <c r="W27"/>
  <c r="AC24"/>
  <c r="R20"/>
  <c r="D20"/>
  <c r="R19"/>
  <c r="K17"/>
  <c r="K20" s="1"/>
  <c r="Z13"/>
  <c r="W12"/>
  <c r="AC44" i="77"/>
  <c r="T41"/>
  <c r="T49" s="1"/>
  <c r="N40"/>
  <c r="N49"/>
  <c r="F34"/>
  <c r="AC32"/>
  <c r="AD31"/>
  <c r="AD35" s="1"/>
  <c r="W28"/>
  <c r="T34"/>
  <c r="N20"/>
  <c r="R19"/>
  <c r="F50" i="79"/>
  <c r="F48"/>
  <c r="W49"/>
  <c r="O50" i="81"/>
  <c r="AA33"/>
  <c r="N19"/>
  <c r="Q19" i="85"/>
  <c r="T34" i="87"/>
  <c r="K7" i="71"/>
  <c r="I18"/>
  <c r="I20"/>
  <c r="T33" i="73"/>
  <c r="T35"/>
  <c r="Z9"/>
  <c r="AD9"/>
  <c r="H46" i="75"/>
  <c r="C46"/>
  <c r="W48"/>
  <c r="W50"/>
  <c r="H32"/>
  <c r="C32"/>
  <c r="U33"/>
  <c r="U35"/>
  <c r="W22"/>
  <c r="W35" s="1"/>
  <c r="L33"/>
  <c r="L35"/>
  <c r="AC21"/>
  <c r="Z16"/>
  <c r="H16"/>
  <c r="C16"/>
  <c r="U19"/>
  <c r="W10"/>
  <c r="W19" s="1"/>
  <c r="AD7"/>
  <c r="AD18" s="1"/>
  <c r="X18"/>
  <c r="X20"/>
  <c r="K18"/>
  <c r="AD47" i="77"/>
  <c r="AC47"/>
  <c r="O49"/>
  <c r="Q40"/>
  <c r="Q49" s="1"/>
  <c r="F49"/>
  <c r="H49" s="1"/>
  <c r="H40"/>
  <c r="C29"/>
  <c r="K29"/>
  <c r="H14"/>
  <c r="F19"/>
  <c r="H10"/>
  <c r="Q20" i="79"/>
  <c r="T48" i="81"/>
  <c r="AD31"/>
  <c r="AC31"/>
  <c r="AC32" i="83"/>
  <c r="H32"/>
  <c r="AC26"/>
  <c r="H26"/>
  <c r="AC25"/>
  <c r="X33"/>
  <c r="AD21"/>
  <c r="Z21"/>
  <c r="V18"/>
  <c r="V20"/>
  <c r="Z41" i="85"/>
  <c r="AD41"/>
  <c r="H32"/>
  <c r="Z32"/>
  <c r="C32"/>
  <c r="Z29"/>
  <c r="AD29"/>
  <c r="W40" i="87"/>
  <c r="U48"/>
  <c r="N29"/>
  <c r="L34"/>
  <c r="V50" i="69"/>
  <c r="F50"/>
  <c r="R35"/>
  <c r="J35"/>
  <c r="V20"/>
  <c r="F20"/>
  <c r="AA19" i="71"/>
  <c r="K19"/>
  <c r="AC40" i="73"/>
  <c r="L49"/>
  <c r="AD50" i="75"/>
  <c r="X34"/>
  <c r="K34"/>
  <c r="F19"/>
  <c r="R18"/>
  <c r="D18"/>
  <c r="W19" i="79"/>
  <c r="T34" i="81"/>
  <c r="O18"/>
  <c r="W19"/>
  <c r="N33" i="83"/>
  <c r="Q49" i="85"/>
  <c r="I48"/>
  <c r="AC48" i="83"/>
  <c r="AC46"/>
  <c r="AC44"/>
  <c r="AC42"/>
  <c r="AC40"/>
  <c r="AC38"/>
  <c r="Q37"/>
  <c r="O48"/>
  <c r="O50"/>
  <c r="AC36"/>
  <c r="M18"/>
  <c r="M20"/>
  <c r="C17" i="85"/>
  <c r="K17"/>
  <c r="C12"/>
  <c r="H12"/>
  <c r="AM37" i="87"/>
  <c r="AL37"/>
  <c r="H37"/>
  <c r="C37"/>
  <c r="AI37"/>
  <c r="H24"/>
  <c r="F34"/>
  <c r="M33"/>
  <c r="M35"/>
  <c r="AM10"/>
  <c r="AL10"/>
  <c r="Z9"/>
  <c r="Z19" s="1"/>
  <c r="X19"/>
  <c r="O20"/>
  <c r="O18"/>
  <c r="Q6"/>
  <c r="K50" i="89"/>
  <c r="AD26"/>
  <c r="Z25"/>
  <c r="H25"/>
  <c r="D34"/>
  <c r="C25"/>
  <c r="H17"/>
  <c r="Z17"/>
  <c r="C17"/>
  <c r="AC16"/>
  <c r="H16"/>
  <c r="H15"/>
  <c r="Z15"/>
  <c r="C15"/>
  <c r="AC14"/>
  <c r="H14"/>
  <c r="H13"/>
  <c r="Z13"/>
  <c r="C13"/>
  <c r="AC12"/>
  <c r="H12"/>
  <c r="H11"/>
  <c r="Z11"/>
  <c r="C11"/>
  <c r="AC10"/>
  <c r="F19"/>
  <c r="H10"/>
  <c r="D19"/>
  <c r="H9"/>
  <c r="Z9"/>
  <c r="C9"/>
  <c r="AC8"/>
  <c r="H8"/>
  <c r="H7"/>
  <c r="Z7"/>
  <c r="D20"/>
  <c r="C7"/>
  <c r="D18"/>
  <c r="T20"/>
  <c r="T18"/>
  <c r="AC6"/>
  <c r="H6"/>
  <c r="F20"/>
  <c r="U49" i="91"/>
  <c r="W44"/>
  <c r="W49" s="1"/>
  <c r="AA48"/>
  <c r="AC38"/>
  <c r="T38"/>
  <c r="R50"/>
  <c r="AA33"/>
  <c r="AC26"/>
  <c r="T26"/>
  <c r="R34"/>
  <c r="C23"/>
  <c r="K23"/>
  <c r="C8"/>
  <c r="K8"/>
  <c r="Q18"/>
  <c r="Q20"/>
  <c r="Y50" i="93"/>
  <c r="Z47"/>
  <c r="C41"/>
  <c r="AI41"/>
  <c r="D49"/>
  <c r="D48"/>
  <c r="H41"/>
  <c r="Z39"/>
  <c r="Z49" s="1"/>
  <c r="X49"/>
  <c r="H33"/>
  <c r="U33" i="103"/>
  <c r="U35"/>
  <c r="W22"/>
  <c r="C15"/>
  <c r="K15"/>
  <c r="C13"/>
  <c r="K13"/>
  <c r="N6"/>
  <c r="M20"/>
  <c r="M18"/>
  <c r="AC45" i="107"/>
  <c r="L49"/>
  <c r="N40"/>
  <c r="R20" i="73"/>
  <c r="J20"/>
  <c r="F19"/>
  <c r="R18"/>
  <c r="AA50" i="75"/>
  <c r="S50"/>
  <c r="O49"/>
  <c r="AA48"/>
  <c r="O35"/>
  <c r="AA34"/>
  <c r="O33"/>
  <c r="AA20"/>
  <c r="S20"/>
  <c r="O19"/>
  <c r="AA18"/>
  <c r="L50" i="77"/>
  <c r="D50"/>
  <c r="X49"/>
  <c r="L48"/>
  <c r="D48"/>
  <c r="H47"/>
  <c r="H45"/>
  <c r="H43"/>
  <c r="H41"/>
  <c r="H39"/>
  <c r="H37"/>
  <c r="X35"/>
  <c r="P35"/>
  <c r="L34"/>
  <c r="D34"/>
  <c r="X33"/>
  <c r="H31"/>
  <c r="H29"/>
  <c r="H27"/>
  <c r="H25"/>
  <c r="H23"/>
  <c r="H21"/>
  <c r="L20"/>
  <c r="D20"/>
  <c r="X19"/>
  <c r="H19"/>
  <c r="L18"/>
  <c r="D18"/>
  <c r="H15"/>
  <c r="H11"/>
  <c r="H9"/>
  <c r="H7"/>
  <c r="U50" i="79"/>
  <c r="M50"/>
  <c r="I49"/>
  <c r="C49" s="1"/>
  <c r="U48"/>
  <c r="I35"/>
  <c r="C35" s="1"/>
  <c r="U34"/>
  <c r="I33"/>
  <c r="C33" s="1"/>
  <c r="U20"/>
  <c r="M20"/>
  <c r="I19"/>
  <c r="C19" s="1"/>
  <c r="U18"/>
  <c r="V50" i="81"/>
  <c r="F50"/>
  <c r="Z49"/>
  <c r="R49"/>
  <c r="Z47"/>
  <c r="AD46"/>
  <c r="Z45"/>
  <c r="AD44"/>
  <c r="Z43"/>
  <c r="AD42"/>
  <c r="Z41"/>
  <c r="AD40"/>
  <c r="Z39"/>
  <c r="AD38"/>
  <c r="Z37"/>
  <c r="AD36"/>
  <c r="R35"/>
  <c r="J35"/>
  <c r="F34"/>
  <c r="Z33"/>
  <c r="R33"/>
  <c r="AD32"/>
  <c r="Z31"/>
  <c r="AD30"/>
  <c r="Z29"/>
  <c r="AD28"/>
  <c r="Z27"/>
  <c r="AD26"/>
  <c r="Z25"/>
  <c r="AD24"/>
  <c r="AD34" s="1"/>
  <c r="Z23"/>
  <c r="AD22"/>
  <c r="Z21"/>
  <c r="V20"/>
  <c r="F20"/>
  <c r="R19"/>
  <c r="F18"/>
  <c r="Z17"/>
  <c r="AD16"/>
  <c r="Z15"/>
  <c r="T14"/>
  <c r="AC13"/>
  <c r="K12"/>
  <c r="T6"/>
  <c r="N50" i="83"/>
  <c r="AA48"/>
  <c r="Q47"/>
  <c r="Q45"/>
  <c r="Q43"/>
  <c r="Q41"/>
  <c r="Q39"/>
  <c r="Q49" s="1"/>
  <c r="M35"/>
  <c r="I34"/>
  <c r="R19"/>
  <c r="W16"/>
  <c r="W14"/>
  <c r="W19" s="1"/>
  <c r="W10"/>
  <c r="W8"/>
  <c r="W6"/>
  <c r="AA50" i="85"/>
  <c r="AC45"/>
  <c r="N44"/>
  <c r="T37"/>
  <c r="AC36"/>
  <c r="N36"/>
  <c r="U35"/>
  <c r="I35"/>
  <c r="AA34"/>
  <c r="M33"/>
  <c r="AC32"/>
  <c r="N32"/>
  <c r="T25"/>
  <c r="N24"/>
  <c r="AD17"/>
  <c r="R19"/>
  <c r="N8"/>
  <c r="AC7"/>
  <c r="AL50" i="87"/>
  <c r="AA49"/>
  <c r="AC26"/>
  <c r="AC34" s="1"/>
  <c r="V33"/>
  <c r="S35"/>
  <c r="Z17"/>
  <c r="N13"/>
  <c r="AL11"/>
  <c r="M19"/>
  <c r="N8"/>
  <c r="T7"/>
  <c r="T20" s="1"/>
  <c r="N49" i="91"/>
  <c r="M48"/>
  <c r="L19"/>
  <c r="U18"/>
  <c r="L48" i="93"/>
  <c r="AC50" i="83"/>
  <c r="AC18"/>
  <c r="AC16"/>
  <c r="AC14"/>
  <c r="AC12"/>
  <c r="AC10"/>
  <c r="AC8"/>
  <c r="Q7"/>
  <c r="Q18" s="1"/>
  <c r="O18"/>
  <c r="O20"/>
  <c r="AC6"/>
  <c r="C13" i="85"/>
  <c r="K13"/>
  <c r="C8"/>
  <c r="H8"/>
  <c r="AM45" i="87"/>
  <c r="AL45"/>
  <c r="R48"/>
  <c r="T36"/>
  <c r="R50"/>
  <c r="H34"/>
  <c r="H32"/>
  <c r="W24"/>
  <c r="W34" s="1"/>
  <c r="U34"/>
  <c r="AM13"/>
  <c r="AL13"/>
  <c r="H13"/>
  <c r="C13"/>
  <c r="AI13"/>
  <c r="D19"/>
  <c r="H10"/>
  <c r="AD44" i="89"/>
  <c r="Z43"/>
  <c r="H43"/>
  <c r="C43"/>
  <c r="AD36"/>
  <c r="N48"/>
  <c r="N50"/>
  <c r="Z27"/>
  <c r="H27"/>
  <c r="C27"/>
  <c r="AD39" i="91"/>
  <c r="AC39"/>
  <c r="AA49"/>
  <c r="C38"/>
  <c r="K38"/>
  <c r="I50"/>
  <c r="AD27"/>
  <c r="AC27"/>
  <c r="C26"/>
  <c r="K26"/>
  <c r="I34"/>
  <c r="X33"/>
  <c r="X35"/>
  <c r="Z22"/>
  <c r="AD22"/>
  <c r="AD33" s="1"/>
  <c r="C17"/>
  <c r="K17"/>
  <c r="P19"/>
  <c r="Q10"/>
  <c r="Q19" s="1"/>
  <c r="P18"/>
  <c r="AA18"/>
  <c r="AA20"/>
  <c r="AD7"/>
  <c r="AC7"/>
  <c r="N30" i="99"/>
  <c r="L34"/>
  <c r="I49" i="83"/>
  <c r="Q19"/>
  <c r="Z49" i="87"/>
  <c r="AC50"/>
  <c r="AC19"/>
  <c r="N49" i="89"/>
  <c r="H7" i="81"/>
  <c r="Z7"/>
  <c r="I33" i="83"/>
  <c r="I35"/>
  <c r="C35" s="1"/>
  <c r="V48" i="85"/>
  <c r="V50"/>
  <c r="R33"/>
  <c r="R35"/>
  <c r="C14"/>
  <c r="H14"/>
  <c r="N10"/>
  <c r="N19" s="1"/>
  <c r="L19"/>
  <c r="L49" i="87"/>
  <c r="N42"/>
  <c r="AI41"/>
  <c r="AM41"/>
  <c r="Z38"/>
  <c r="Z48" s="1"/>
  <c r="X48"/>
  <c r="I50"/>
  <c r="C50" s="1"/>
  <c r="I48"/>
  <c r="K36"/>
  <c r="AM29"/>
  <c r="AL29"/>
  <c r="H29"/>
  <c r="C29"/>
  <c r="AI29"/>
  <c r="AB35"/>
  <c r="AB33"/>
  <c r="H8"/>
  <c r="F18"/>
  <c r="H18" s="1"/>
  <c r="AD46" i="89"/>
  <c r="AD38"/>
  <c r="AD30"/>
  <c r="Z29"/>
  <c r="H29"/>
  <c r="C29"/>
  <c r="AC46" i="91"/>
  <c r="O35"/>
  <c r="Q22"/>
  <c r="Q35" s="1"/>
  <c r="O33"/>
  <c r="AB49" i="93"/>
  <c r="AC40"/>
  <c r="AL33"/>
  <c r="AB33"/>
  <c r="AC32"/>
  <c r="AB35"/>
  <c r="AL24"/>
  <c r="AJ34"/>
  <c r="Y33" i="95"/>
  <c r="Y34"/>
  <c r="AF15"/>
  <c r="H13"/>
  <c r="AC13"/>
  <c r="C13"/>
  <c r="Z20"/>
  <c r="K27" i="97"/>
  <c r="J33"/>
  <c r="H48" i="79"/>
  <c r="H46"/>
  <c r="H44"/>
  <c r="H42"/>
  <c r="H40"/>
  <c r="H38"/>
  <c r="H36"/>
  <c r="H34"/>
  <c r="H32"/>
  <c r="H30"/>
  <c r="H28"/>
  <c r="H26"/>
  <c r="H24"/>
  <c r="H22"/>
  <c r="H18"/>
  <c r="H16"/>
  <c r="H14"/>
  <c r="H12"/>
  <c r="H8"/>
  <c r="I20" i="81"/>
  <c r="M19"/>
  <c r="I18"/>
  <c r="AC8"/>
  <c r="R50" i="83"/>
  <c r="C49"/>
  <c r="AA49"/>
  <c r="K49"/>
  <c r="H31"/>
  <c r="H27"/>
  <c r="H25"/>
  <c r="Q24"/>
  <c r="Q34" s="1"/>
  <c r="H23"/>
  <c r="Z17"/>
  <c r="Z15"/>
  <c r="Z13"/>
  <c r="Z11"/>
  <c r="Z9"/>
  <c r="Z7"/>
  <c r="F49" i="85"/>
  <c r="W48"/>
  <c r="L48"/>
  <c r="AD47"/>
  <c r="AD50" s="1"/>
  <c r="P33"/>
  <c r="F33"/>
  <c r="V34"/>
  <c r="R20"/>
  <c r="D20"/>
  <c r="F19"/>
  <c r="N11"/>
  <c r="AC9"/>
  <c r="H9"/>
  <c r="AB50" i="87"/>
  <c r="AC49"/>
  <c r="F35"/>
  <c r="AE34"/>
  <c r="F19"/>
  <c r="AB19"/>
  <c r="Q9"/>
  <c r="Q19" s="1"/>
  <c r="K7"/>
  <c r="T34" i="89"/>
  <c r="AA33" i="83"/>
  <c r="AA35"/>
  <c r="N40" i="85"/>
  <c r="L49"/>
  <c r="F48"/>
  <c r="F50"/>
  <c r="J33"/>
  <c r="J35"/>
  <c r="C9"/>
  <c r="K9"/>
  <c r="V18"/>
  <c r="V20"/>
  <c r="T39" i="87"/>
  <c r="T49" s="1"/>
  <c r="R49"/>
  <c r="J48"/>
  <c r="J50"/>
  <c r="AI25"/>
  <c r="AM25"/>
  <c r="AC23"/>
  <c r="AA33"/>
  <c r="Z22"/>
  <c r="Z33" s="1"/>
  <c r="X35"/>
  <c r="C17"/>
  <c r="K17"/>
  <c r="R19"/>
  <c r="T12"/>
  <c r="AF8"/>
  <c r="AD18"/>
  <c r="AE20"/>
  <c r="AE18"/>
  <c r="Z45" i="89"/>
  <c r="H45"/>
  <c r="C45"/>
  <c r="Z37"/>
  <c r="H37"/>
  <c r="D48"/>
  <c r="D50"/>
  <c r="C37"/>
  <c r="N35"/>
  <c r="V20"/>
  <c r="V18"/>
  <c r="W31" i="91"/>
  <c r="V35"/>
  <c r="Z16"/>
  <c r="AD16"/>
  <c r="N8" i="93"/>
  <c r="L18"/>
  <c r="Z24" i="95"/>
  <c r="X34"/>
  <c r="X33"/>
  <c r="W46" i="97"/>
  <c r="V50"/>
  <c r="N50"/>
  <c r="N48"/>
  <c r="O19" i="99"/>
  <c r="Q15"/>
  <c r="Q20"/>
  <c r="C47" i="75"/>
  <c r="C45"/>
  <c r="C43"/>
  <c r="C41"/>
  <c r="C39"/>
  <c r="C37"/>
  <c r="C31"/>
  <c r="C29"/>
  <c r="C27"/>
  <c r="C25"/>
  <c r="C23"/>
  <c r="C21"/>
  <c r="C17"/>
  <c r="C15"/>
  <c r="C13"/>
  <c r="C11"/>
  <c r="C9"/>
  <c r="C7"/>
  <c r="Q40" i="79"/>
  <c r="Q49" s="1"/>
  <c r="AC37"/>
  <c r="AC25"/>
  <c r="Q22"/>
  <c r="Q33" s="1"/>
  <c r="AC17"/>
  <c r="AC15"/>
  <c r="AC13"/>
  <c r="AC11"/>
  <c r="Q10"/>
  <c r="Q19" s="1"/>
  <c r="AC9"/>
  <c r="AC7"/>
  <c r="Z40" i="81"/>
  <c r="N37"/>
  <c r="N50" s="1"/>
  <c r="N25"/>
  <c r="N34" s="1"/>
  <c r="Z22"/>
  <c r="R20"/>
  <c r="F19"/>
  <c r="R18"/>
  <c r="K8"/>
  <c r="N7"/>
  <c r="N18" s="1"/>
  <c r="W6"/>
  <c r="I50" i="83"/>
  <c r="C50" s="1"/>
  <c r="Z49"/>
  <c r="V48"/>
  <c r="S49"/>
  <c r="K40"/>
  <c r="K48" s="1"/>
  <c r="T39"/>
  <c r="T49" s="1"/>
  <c r="R35"/>
  <c r="F20"/>
  <c r="H17"/>
  <c r="H15"/>
  <c r="H13"/>
  <c r="H11"/>
  <c r="I19"/>
  <c r="H9"/>
  <c r="H7"/>
  <c r="U50" i="85"/>
  <c r="H43"/>
  <c r="AC41"/>
  <c r="AC40"/>
  <c r="Q36"/>
  <c r="U34"/>
  <c r="H31"/>
  <c r="AC29"/>
  <c r="T29"/>
  <c r="N28"/>
  <c r="C28"/>
  <c r="W25"/>
  <c r="W34" s="1"/>
  <c r="F34"/>
  <c r="Q24"/>
  <c r="Q34" s="1"/>
  <c r="H23"/>
  <c r="AC21"/>
  <c r="T21"/>
  <c r="U18"/>
  <c r="AC15"/>
  <c r="H15"/>
  <c r="T19"/>
  <c r="Z8"/>
  <c r="AF46" i="87"/>
  <c r="AF48" s="1"/>
  <c r="F49"/>
  <c r="Q38"/>
  <c r="Q50" s="1"/>
  <c r="W48"/>
  <c r="K28"/>
  <c r="Z34"/>
  <c r="M34"/>
  <c r="AC21"/>
  <c r="W16"/>
  <c r="W18" s="1"/>
  <c r="K34" i="89"/>
  <c r="V19"/>
  <c r="U35" i="91"/>
  <c r="I18"/>
  <c r="O34" i="93"/>
  <c r="P33"/>
  <c r="K49" i="97"/>
  <c r="H9" i="81"/>
  <c r="Z9"/>
  <c r="U48" i="83"/>
  <c r="U50"/>
  <c r="S33"/>
  <c r="S35"/>
  <c r="H40" i="85"/>
  <c r="D49"/>
  <c r="Z37"/>
  <c r="X48"/>
  <c r="X50"/>
  <c r="Z25"/>
  <c r="X34"/>
  <c r="C15"/>
  <c r="K15"/>
  <c r="C10"/>
  <c r="H10"/>
  <c r="D19"/>
  <c r="Z7"/>
  <c r="X18"/>
  <c r="X20"/>
  <c r="AM42" i="87"/>
  <c r="AL42"/>
  <c r="W37"/>
  <c r="W50" s="1"/>
  <c r="U50"/>
  <c r="AM36"/>
  <c r="AG50"/>
  <c r="AG48"/>
  <c r="R35"/>
  <c r="T23"/>
  <c r="T33" s="1"/>
  <c r="T35"/>
  <c r="I18"/>
  <c r="C18" s="1"/>
  <c r="C9"/>
  <c r="K9"/>
  <c r="K19" s="1"/>
  <c r="I19"/>
  <c r="U20"/>
  <c r="W8"/>
  <c r="Z47" i="89"/>
  <c r="H47"/>
  <c r="C47"/>
  <c r="AD40"/>
  <c r="X49"/>
  <c r="Z39"/>
  <c r="H39"/>
  <c r="C39"/>
  <c r="AD32"/>
  <c r="Z31"/>
  <c r="H31"/>
  <c r="C31"/>
  <c r="L34"/>
  <c r="N25"/>
  <c r="N33" s="1"/>
  <c r="AD22"/>
  <c r="AD35" s="1"/>
  <c r="X33"/>
  <c r="X35"/>
  <c r="Z22"/>
  <c r="Q33"/>
  <c r="Q35"/>
  <c r="C46" i="91"/>
  <c r="K46"/>
  <c r="U50"/>
  <c r="W36"/>
  <c r="U48"/>
  <c r="U34"/>
  <c r="W24"/>
  <c r="W34" s="1"/>
  <c r="W21"/>
  <c r="U33"/>
  <c r="AM45" i="93"/>
  <c r="AL45"/>
  <c r="AF43"/>
  <c r="AD49"/>
  <c r="C40"/>
  <c r="K40"/>
  <c r="M50"/>
  <c r="M48"/>
  <c r="C32"/>
  <c r="K32"/>
  <c r="Z24"/>
  <c r="Y34"/>
  <c r="H24"/>
  <c r="D34"/>
  <c r="C24"/>
  <c r="AI24"/>
  <c r="Z7"/>
  <c r="X20"/>
  <c r="T20"/>
  <c r="C19" i="97"/>
  <c r="H19"/>
  <c r="Z19"/>
  <c r="AC27" i="77"/>
  <c r="AC25"/>
  <c r="AC23"/>
  <c r="AC21"/>
  <c r="AC15"/>
  <c r="AC13"/>
  <c r="AC11"/>
  <c r="AC9"/>
  <c r="AC7"/>
  <c r="Z50" i="79"/>
  <c r="Z48"/>
  <c r="Z46"/>
  <c r="Z44"/>
  <c r="Z42"/>
  <c r="Z40"/>
  <c r="Z38"/>
  <c r="Z36"/>
  <c r="Z34"/>
  <c r="Z32"/>
  <c r="Z30"/>
  <c r="Z28"/>
  <c r="Z26"/>
  <c r="Z24"/>
  <c r="Z22"/>
  <c r="Z20"/>
  <c r="Z18"/>
  <c r="Z16"/>
  <c r="Z14"/>
  <c r="Z12"/>
  <c r="Z10"/>
  <c r="Z8"/>
  <c r="Z6"/>
  <c r="K46" i="81"/>
  <c r="K44"/>
  <c r="K42"/>
  <c r="K40"/>
  <c r="K49" s="1"/>
  <c r="K38"/>
  <c r="K36"/>
  <c r="K32"/>
  <c r="K30"/>
  <c r="K28"/>
  <c r="K26"/>
  <c r="K24"/>
  <c r="K34" s="1"/>
  <c r="K22"/>
  <c r="K33" s="1"/>
  <c r="AA20"/>
  <c r="AA18"/>
  <c r="K16"/>
  <c r="Z12"/>
  <c r="AC10"/>
  <c r="AD40" i="83"/>
  <c r="AD49" s="1"/>
  <c r="D34"/>
  <c r="K32"/>
  <c r="K35" s="1"/>
  <c r="K30"/>
  <c r="K34" s="1"/>
  <c r="K22"/>
  <c r="K33" s="1"/>
  <c r="R20"/>
  <c r="X19"/>
  <c r="J18"/>
  <c r="K15"/>
  <c r="K13"/>
  <c r="K11"/>
  <c r="AA19"/>
  <c r="K9"/>
  <c r="K7"/>
  <c r="K18" s="1"/>
  <c r="L50" i="85"/>
  <c r="O48"/>
  <c r="K41"/>
  <c r="K48" s="1"/>
  <c r="AA35"/>
  <c r="F35"/>
  <c r="L34"/>
  <c r="K29"/>
  <c r="T22"/>
  <c r="K22"/>
  <c r="K21"/>
  <c r="I20"/>
  <c r="L18"/>
  <c r="Z14"/>
  <c r="W18"/>
  <c r="N6"/>
  <c r="O50" i="87"/>
  <c r="AJ49"/>
  <c r="AI26"/>
  <c r="N24"/>
  <c r="N34" s="1"/>
  <c r="S19"/>
  <c r="AF6"/>
  <c r="L49" i="89"/>
  <c r="L35"/>
  <c r="AD48" i="97"/>
  <c r="M48" i="83"/>
  <c r="M50"/>
  <c r="P48" i="85"/>
  <c r="P50"/>
  <c r="N22"/>
  <c r="L33"/>
  <c r="L35"/>
  <c r="C16"/>
  <c r="H16"/>
  <c r="H42" i="87"/>
  <c r="D49"/>
  <c r="AM26"/>
  <c r="AL26"/>
  <c r="U33"/>
  <c r="W21"/>
  <c r="U35"/>
  <c r="W20"/>
  <c r="AD24" i="89"/>
  <c r="O19"/>
  <c r="Q10"/>
  <c r="M19"/>
  <c r="N9"/>
  <c r="N19" s="1"/>
  <c r="M18"/>
  <c r="M20"/>
  <c r="N7"/>
  <c r="Q6"/>
  <c r="O20"/>
  <c r="O18"/>
  <c r="P49" i="91"/>
  <c r="Q40"/>
  <c r="K50"/>
  <c r="N21"/>
  <c r="L35"/>
  <c r="L33"/>
  <c r="S19"/>
  <c r="T11"/>
  <c r="T19" s="1"/>
  <c r="V33" i="93"/>
  <c r="V35"/>
  <c r="AD49" i="95"/>
  <c r="AG39"/>
  <c r="AG49" s="1"/>
  <c r="P49" i="99"/>
  <c r="Q41"/>
  <c r="AA50" i="79"/>
  <c r="S50"/>
  <c r="O35"/>
  <c r="AA20"/>
  <c r="S20"/>
  <c r="L50" i="81"/>
  <c r="D50"/>
  <c r="D48"/>
  <c r="X35"/>
  <c r="P35"/>
  <c r="D34"/>
  <c r="L20"/>
  <c r="D20"/>
  <c r="D18"/>
  <c r="T12"/>
  <c r="T19" s="1"/>
  <c r="K10"/>
  <c r="V50" i="83"/>
  <c r="C48"/>
  <c r="W46"/>
  <c r="C46"/>
  <c r="C44"/>
  <c r="W42"/>
  <c r="W48" s="1"/>
  <c r="C42"/>
  <c r="W40"/>
  <c r="C40"/>
  <c r="W38"/>
  <c r="C38"/>
  <c r="C36"/>
  <c r="U34"/>
  <c r="I20"/>
  <c r="O19"/>
  <c r="S19"/>
  <c r="K10"/>
  <c r="AC9"/>
  <c r="U49" i="85"/>
  <c r="AA48"/>
  <c r="T43"/>
  <c r="T49" s="1"/>
  <c r="AC42"/>
  <c r="N42"/>
  <c r="C42"/>
  <c r="H37"/>
  <c r="T31"/>
  <c r="N30"/>
  <c r="C30"/>
  <c r="P34"/>
  <c r="T23"/>
  <c r="U20"/>
  <c r="X19"/>
  <c r="N12"/>
  <c r="W9"/>
  <c r="W19" s="1"/>
  <c r="K8"/>
  <c r="K20" s="1"/>
  <c r="X49" i="87"/>
  <c r="AC48"/>
  <c r="W49"/>
  <c r="J49"/>
  <c r="N37"/>
  <c r="S33"/>
  <c r="AF35"/>
  <c r="I20"/>
  <c r="T15"/>
  <c r="Q14"/>
  <c r="J19"/>
  <c r="U19"/>
  <c r="AF19"/>
  <c r="V18"/>
  <c r="N34" i="89"/>
  <c r="P33"/>
  <c r="AF49" i="93"/>
  <c r="AC34"/>
  <c r="H11" i="81"/>
  <c r="Z11"/>
  <c r="W50" i="83"/>
  <c r="U18"/>
  <c r="U20"/>
  <c r="H22" i="85"/>
  <c r="D33"/>
  <c r="D35"/>
  <c r="C11"/>
  <c r="K11"/>
  <c r="P18"/>
  <c r="P20"/>
  <c r="F18"/>
  <c r="F20"/>
  <c r="AD18"/>
  <c r="AD20"/>
  <c r="C6"/>
  <c r="H6"/>
  <c r="H50" i="87"/>
  <c r="H40"/>
  <c r="Y50"/>
  <c r="Y48"/>
  <c r="O34"/>
  <c r="Q27"/>
  <c r="H26"/>
  <c r="L35"/>
  <c r="L33"/>
  <c r="N21"/>
  <c r="AI17"/>
  <c r="AM17"/>
  <c r="L19"/>
  <c r="N10"/>
  <c r="N19" s="1"/>
  <c r="AG18"/>
  <c r="AI9"/>
  <c r="AG19"/>
  <c r="AM9"/>
  <c r="AM19" s="1"/>
  <c r="AC7"/>
  <c r="AC18" s="1"/>
  <c r="AA20"/>
  <c r="X18"/>
  <c r="Z6"/>
  <c r="X20"/>
  <c r="N20"/>
  <c r="AD42" i="89"/>
  <c r="Z41"/>
  <c r="H41"/>
  <c r="C41"/>
  <c r="P49"/>
  <c r="Q40"/>
  <c r="Q48" s="1"/>
  <c r="T48"/>
  <c r="T50"/>
  <c r="Z23"/>
  <c r="H23"/>
  <c r="C23"/>
  <c r="AC21"/>
  <c r="F33"/>
  <c r="F35"/>
  <c r="H35" s="1"/>
  <c r="H21"/>
  <c r="AD47" i="91"/>
  <c r="AC47"/>
  <c r="L48"/>
  <c r="L50"/>
  <c r="N37"/>
  <c r="N50" s="1"/>
  <c r="L34"/>
  <c r="N25"/>
  <c r="W15"/>
  <c r="U19"/>
  <c r="N6"/>
  <c r="M18"/>
  <c r="M20"/>
  <c r="AI39" i="93"/>
  <c r="AG49"/>
  <c r="AM39"/>
  <c r="AI31"/>
  <c r="AM31"/>
  <c r="AE33"/>
  <c r="AF25"/>
  <c r="AF33" s="1"/>
  <c r="AA33"/>
  <c r="AC21"/>
  <c r="AA35"/>
  <c r="H46" i="95"/>
  <c r="AF46"/>
  <c r="U20" i="81"/>
  <c r="M18"/>
  <c r="AD8"/>
  <c r="AD20" s="1"/>
  <c r="C33" i="83"/>
  <c r="M34"/>
  <c r="W34"/>
  <c r="C22"/>
  <c r="X18"/>
  <c r="AD17"/>
  <c r="AD15"/>
  <c r="AD13"/>
  <c r="AD11"/>
  <c r="AD9"/>
  <c r="AD7"/>
  <c r="AD18" s="1"/>
  <c r="AD43" i="85"/>
  <c r="AD48" s="1"/>
  <c r="AD28"/>
  <c r="AD34" s="1"/>
  <c r="AD48" i="87"/>
  <c r="V49"/>
  <c r="P34"/>
  <c r="J35"/>
  <c r="AA18"/>
  <c r="AI10"/>
  <c r="X50" i="89"/>
  <c r="X48"/>
  <c r="D33"/>
  <c r="L49" i="91"/>
  <c r="L49" i="93"/>
  <c r="J34"/>
  <c r="C16" i="89"/>
  <c r="C14"/>
  <c r="C12"/>
  <c r="C10"/>
  <c r="C8"/>
  <c r="W7"/>
  <c r="W20" s="1"/>
  <c r="U18"/>
  <c r="U20"/>
  <c r="C6"/>
  <c r="H43" i="91"/>
  <c r="Z43"/>
  <c r="X49"/>
  <c r="AD40"/>
  <c r="H31"/>
  <c r="Z31"/>
  <c r="C24"/>
  <c r="K24"/>
  <c r="H13"/>
  <c r="Z13"/>
  <c r="X19"/>
  <c r="Z10"/>
  <c r="AD10"/>
  <c r="AI47" i="93"/>
  <c r="AM47"/>
  <c r="D50"/>
  <c r="Q35"/>
  <c r="AF9"/>
  <c r="AF19" s="1"/>
  <c r="AD19"/>
  <c r="AI7"/>
  <c r="AG20"/>
  <c r="AM7"/>
  <c r="F18"/>
  <c r="H6"/>
  <c r="F20"/>
  <c r="AG43" i="95"/>
  <c r="AG36"/>
  <c r="AA48"/>
  <c r="AA50"/>
  <c r="X35"/>
  <c r="Z32"/>
  <c r="Z35" s="1"/>
  <c r="H30"/>
  <c r="AF30"/>
  <c r="H29"/>
  <c r="C29"/>
  <c r="AA34"/>
  <c r="AG27"/>
  <c r="L33"/>
  <c r="N21"/>
  <c r="L35"/>
  <c r="C10"/>
  <c r="K10"/>
  <c r="AG7"/>
  <c r="AC42" i="97"/>
  <c r="Q50"/>
  <c r="AC30"/>
  <c r="P34" i="99"/>
  <c r="Q25"/>
  <c r="Q34" s="1"/>
  <c r="P33"/>
  <c r="H20"/>
  <c r="H18"/>
  <c r="Z15"/>
  <c r="AD15"/>
  <c r="AD6"/>
  <c r="AA18"/>
  <c r="AA20"/>
  <c r="AC6"/>
  <c r="H26" i="105"/>
  <c r="AC26"/>
  <c r="F34"/>
  <c r="AC22"/>
  <c r="H22"/>
  <c r="K35"/>
  <c r="AJ48" i="87"/>
  <c r="AB48"/>
  <c r="L48"/>
  <c r="D48"/>
  <c r="H44"/>
  <c r="H36"/>
  <c r="AE33"/>
  <c r="O33"/>
  <c r="H28"/>
  <c r="R18"/>
  <c r="J18"/>
  <c r="H12"/>
  <c r="O50" i="89"/>
  <c r="AA49"/>
  <c r="O48"/>
  <c r="AA35"/>
  <c r="S35"/>
  <c r="O34"/>
  <c r="AA33"/>
  <c r="W17"/>
  <c r="W15"/>
  <c r="W13"/>
  <c r="W11"/>
  <c r="W9"/>
  <c r="W19" s="1"/>
  <c r="P50" i="91"/>
  <c r="R48"/>
  <c r="AC44"/>
  <c r="AD43"/>
  <c r="AC36"/>
  <c r="AD35"/>
  <c r="AC32"/>
  <c r="AD31"/>
  <c r="N30"/>
  <c r="N34" s="1"/>
  <c r="AD28"/>
  <c r="AD34" s="1"/>
  <c r="AC24"/>
  <c r="AA19"/>
  <c r="O19"/>
  <c r="W19"/>
  <c r="N9"/>
  <c r="F49" i="93"/>
  <c r="AA48"/>
  <c r="AI45"/>
  <c r="T38"/>
  <c r="T48" s="1"/>
  <c r="AE48"/>
  <c r="N36"/>
  <c r="AA34"/>
  <c r="T30"/>
  <c r="N28"/>
  <c r="AL27"/>
  <c r="K27"/>
  <c r="K34" s="1"/>
  <c r="C26"/>
  <c r="W22"/>
  <c r="W33" s="1"/>
  <c r="M19"/>
  <c r="AM16"/>
  <c r="Z15"/>
  <c r="P18"/>
  <c r="AG46" i="95"/>
  <c r="U49"/>
  <c r="N37"/>
  <c r="I34"/>
  <c r="Z25"/>
  <c r="AG22"/>
  <c r="V35"/>
  <c r="Y19"/>
  <c r="N19"/>
  <c r="V18"/>
  <c r="Q19" i="97"/>
  <c r="H49" i="91"/>
  <c r="Z49"/>
  <c r="H45"/>
  <c r="Z45"/>
  <c r="H37"/>
  <c r="D48"/>
  <c r="D50"/>
  <c r="Z37"/>
  <c r="H33"/>
  <c r="Z33"/>
  <c r="H25"/>
  <c r="D34"/>
  <c r="Z25"/>
  <c r="P33"/>
  <c r="P35"/>
  <c r="C14"/>
  <c r="K14"/>
  <c r="H9"/>
  <c r="Z9"/>
  <c r="Z6"/>
  <c r="AD6"/>
  <c r="AF38" i="93"/>
  <c r="AF50" s="1"/>
  <c r="AD48"/>
  <c r="AM37"/>
  <c r="AL37"/>
  <c r="AJ50"/>
  <c r="AI36"/>
  <c r="X48"/>
  <c r="Z36"/>
  <c r="X50"/>
  <c r="AM29"/>
  <c r="AL29"/>
  <c r="AI28"/>
  <c r="K23"/>
  <c r="K35" s="1"/>
  <c r="I33"/>
  <c r="C33" s="1"/>
  <c r="R33"/>
  <c r="T21"/>
  <c r="AL16"/>
  <c r="AM11"/>
  <c r="AL11"/>
  <c r="H11"/>
  <c r="C11"/>
  <c r="AI11"/>
  <c r="R19"/>
  <c r="T10"/>
  <c r="T19" s="1"/>
  <c r="AD18"/>
  <c r="AF6"/>
  <c r="AD20"/>
  <c r="T42" i="95"/>
  <c r="T49" s="1"/>
  <c r="R49"/>
  <c r="S48"/>
  <c r="S50"/>
  <c r="T26"/>
  <c r="R33"/>
  <c r="O34"/>
  <c r="Q24"/>
  <c r="Q34" s="1"/>
  <c r="AD33"/>
  <c r="AG15"/>
  <c r="T12"/>
  <c r="S19"/>
  <c r="P19"/>
  <c r="Q9"/>
  <c r="Q19" s="1"/>
  <c r="M18"/>
  <c r="M20"/>
  <c r="N6"/>
  <c r="AC44" i="97"/>
  <c r="V49"/>
  <c r="W40"/>
  <c r="W49" s="1"/>
  <c r="AC36"/>
  <c r="AC34"/>
  <c r="AC32"/>
  <c r="W14" i="99"/>
  <c r="U19"/>
  <c r="Q9"/>
  <c r="Q19" s="1"/>
  <c r="P19"/>
  <c r="P48" i="101"/>
  <c r="P50"/>
  <c r="Q37"/>
  <c r="W36"/>
  <c r="U50"/>
  <c r="U48"/>
  <c r="C41" i="103"/>
  <c r="K41"/>
  <c r="W38"/>
  <c r="U50"/>
  <c r="Y49" i="93"/>
  <c r="O48"/>
  <c r="AL34"/>
  <c r="L49" i="95"/>
  <c r="Q48"/>
  <c r="AD50"/>
  <c r="Q35"/>
  <c r="AD19"/>
  <c r="F19"/>
  <c r="AD49" i="97"/>
  <c r="N49"/>
  <c r="AD19"/>
  <c r="Q33" i="103"/>
  <c r="T40" i="91"/>
  <c r="R49"/>
  <c r="V48"/>
  <c r="V50"/>
  <c r="H21"/>
  <c r="Z21"/>
  <c r="H15"/>
  <c r="Z15"/>
  <c r="Z12"/>
  <c r="AD12"/>
  <c r="S18"/>
  <c r="S20"/>
  <c r="P48" i="93"/>
  <c r="P50"/>
  <c r="C25"/>
  <c r="AI25"/>
  <c r="S33"/>
  <c r="S35"/>
  <c r="H16"/>
  <c r="C10"/>
  <c r="K10"/>
  <c r="AL8"/>
  <c r="AJ18"/>
  <c r="U20"/>
  <c r="U18"/>
  <c r="W6"/>
  <c r="O50" i="95"/>
  <c r="Q47"/>
  <c r="Q50" s="1"/>
  <c r="C42"/>
  <c r="K42"/>
  <c r="H38"/>
  <c r="AF38"/>
  <c r="H37"/>
  <c r="C37"/>
  <c r="K50"/>
  <c r="H31"/>
  <c r="AF31"/>
  <c r="C26"/>
  <c r="K26"/>
  <c r="W35" i="99"/>
  <c r="W33"/>
  <c r="M18"/>
  <c r="M20"/>
  <c r="T20"/>
  <c r="Z44" i="101"/>
  <c r="H44"/>
  <c r="C44"/>
  <c r="P19"/>
  <c r="Q11"/>
  <c r="U19"/>
  <c r="W10"/>
  <c r="W19" s="1"/>
  <c r="AE48" i="87"/>
  <c r="O48"/>
  <c r="AI44"/>
  <c r="C44"/>
  <c r="AM40"/>
  <c r="AM49" s="1"/>
  <c r="AI36"/>
  <c r="C36"/>
  <c r="R33"/>
  <c r="J33"/>
  <c r="AM32"/>
  <c r="AI28"/>
  <c r="C28"/>
  <c r="AM24"/>
  <c r="AM34" s="1"/>
  <c r="AI20"/>
  <c r="C20"/>
  <c r="U18"/>
  <c r="M18"/>
  <c r="AM16"/>
  <c r="AI12"/>
  <c r="C12"/>
  <c r="AM8"/>
  <c r="AM20" s="1"/>
  <c r="AD47" i="89"/>
  <c r="Z46"/>
  <c r="AD45"/>
  <c r="Z44"/>
  <c r="AD43"/>
  <c r="Z42"/>
  <c r="AD41"/>
  <c r="Z40"/>
  <c r="AD39"/>
  <c r="AD49" s="1"/>
  <c r="Z38"/>
  <c r="AD37"/>
  <c r="Z36"/>
  <c r="Z32"/>
  <c r="AD31"/>
  <c r="Z30"/>
  <c r="AD29"/>
  <c r="AD33" s="1"/>
  <c r="Z28"/>
  <c r="AD27"/>
  <c r="Z26"/>
  <c r="AD25"/>
  <c r="Z24"/>
  <c r="AD23"/>
  <c r="R18"/>
  <c r="Q17"/>
  <c r="Q9"/>
  <c r="Q19" s="1"/>
  <c r="O49" i="91"/>
  <c r="T39"/>
  <c r="T28"/>
  <c r="V34"/>
  <c r="T23"/>
  <c r="T35" s="1"/>
  <c r="D19"/>
  <c r="N11"/>
  <c r="AG48" i="93"/>
  <c r="AL47"/>
  <c r="H47"/>
  <c r="T42"/>
  <c r="V48"/>
  <c r="M35"/>
  <c r="AB34"/>
  <c r="Y35"/>
  <c r="AB19"/>
  <c r="AL17"/>
  <c r="S19"/>
  <c r="W9"/>
  <c r="W19" s="1"/>
  <c r="N19"/>
  <c r="K20"/>
  <c r="S49" i="95"/>
  <c r="M49"/>
  <c r="T36"/>
  <c r="R34"/>
  <c r="Q33"/>
  <c r="W30"/>
  <c r="P34"/>
  <c r="S33"/>
  <c r="T19"/>
  <c r="AG20"/>
  <c r="J34" i="97"/>
  <c r="V33"/>
  <c r="AD18"/>
  <c r="Q49" i="99"/>
  <c r="I49" i="103"/>
  <c r="C49" s="1"/>
  <c r="Q19"/>
  <c r="K10" i="89"/>
  <c r="K19" s="1"/>
  <c r="I19"/>
  <c r="AA18"/>
  <c r="AA20"/>
  <c r="K20"/>
  <c r="H47" i="91"/>
  <c r="Z47"/>
  <c r="H39"/>
  <c r="Z39"/>
  <c r="F48"/>
  <c r="F50"/>
  <c r="Z35"/>
  <c r="H27"/>
  <c r="Z27"/>
  <c r="C10"/>
  <c r="K10"/>
  <c r="K19" s="1"/>
  <c r="H43" i="93"/>
  <c r="C43"/>
  <c r="AI43"/>
  <c r="W40"/>
  <c r="W49" s="1"/>
  <c r="U49"/>
  <c r="Z25"/>
  <c r="X34"/>
  <c r="O18"/>
  <c r="Q9"/>
  <c r="Q19" s="1"/>
  <c r="O19"/>
  <c r="H8"/>
  <c r="D18"/>
  <c r="V18"/>
  <c r="V20"/>
  <c r="H47" i="95"/>
  <c r="AF47"/>
  <c r="H44"/>
  <c r="AC44"/>
  <c r="L48"/>
  <c r="N36"/>
  <c r="L50"/>
  <c r="H28"/>
  <c r="AC28"/>
  <c r="H21"/>
  <c r="D33"/>
  <c r="D35"/>
  <c r="AC21"/>
  <c r="C21"/>
  <c r="T11"/>
  <c r="R18"/>
  <c r="AC38" i="97"/>
  <c r="R48"/>
  <c r="R50"/>
  <c r="T37"/>
  <c r="T33"/>
  <c r="T35"/>
  <c r="AC34" i="99"/>
  <c r="C32"/>
  <c r="K32"/>
  <c r="C23"/>
  <c r="K23"/>
  <c r="AD41" i="101"/>
  <c r="Z41"/>
  <c r="X49"/>
  <c r="AD7"/>
  <c r="X18"/>
  <c r="X20"/>
  <c r="Z7"/>
  <c r="Z6"/>
  <c r="H6"/>
  <c r="C6"/>
  <c r="D20"/>
  <c r="H28" i="107"/>
  <c r="Z28"/>
  <c r="C28"/>
  <c r="C41" i="87"/>
  <c r="C25"/>
  <c r="C46" i="89"/>
  <c r="C44"/>
  <c r="C42"/>
  <c r="K40"/>
  <c r="K49" s="1"/>
  <c r="C40"/>
  <c r="C38"/>
  <c r="W37"/>
  <c r="W50" s="1"/>
  <c r="C36"/>
  <c r="C32"/>
  <c r="C30"/>
  <c r="C28"/>
  <c r="C26"/>
  <c r="W25"/>
  <c r="W34" s="1"/>
  <c r="C24"/>
  <c r="K22"/>
  <c r="K33" s="1"/>
  <c r="X19"/>
  <c r="Z16"/>
  <c r="Z14"/>
  <c r="Z12"/>
  <c r="Z10"/>
  <c r="Z8"/>
  <c r="Z6"/>
  <c r="F49" i="91"/>
  <c r="X48"/>
  <c r="Z42"/>
  <c r="Q42"/>
  <c r="K41"/>
  <c r="N38"/>
  <c r="F33"/>
  <c r="Z30"/>
  <c r="Q30"/>
  <c r="Q34" s="1"/>
  <c r="K29"/>
  <c r="N23"/>
  <c r="N17"/>
  <c r="AC13"/>
  <c r="W8"/>
  <c r="W20" s="1"/>
  <c r="K7"/>
  <c r="AC41" i="93"/>
  <c r="AC48" s="1"/>
  <c r="N40"/>
  <c r="N49" s="1"/>
  <c r="AC49"/>
  <c r="Q49"/>
  <c r="AD50"/>
  <c r="Q36"/>
  <c r="X33"/>
  <c r="N32"/>
  <c r="N35" s="1"/>
  <c r="T26"/>
  <c r="Q25"/>
  <c r="Q34" s="1"/>
  <c r="W35"/>
  <c r="J33"/>
  <c r="Z19"/>
  <c r="AB20"/>
  <c r="W49" i="95"/>
  <c r="N49"/>
  <c r="R48"/>
  <c r="AD34"/>
  <c r="T34"/>
  <c r="AG35"/>
  <c r="P20"/>
  <c r="AD50" i="97"/>
  <c r="F50"/>
  <c r="Q49"/>
  <c r="R35"/>
  <c r="M33" i="99"/>
  <c r="C22" i="91"/>
  <c r="K22"/>
  <c r="C16"/>
  <c r="K16"/>
  <c r="H11"/>
  <c r="Z11"/>
  <c r="Z8"/>
  <c r="AD8"/>
  <c r="L18"/>
  <c r="L20"/>
  <c r="N7"/>
  <c r="T18"/>
  <c r="T20"/>
  <c r="C44" i="93"/>
  <c r="K44"/>
  <c r="AM40"/>
  <c r="T39"/>
  <c r="R49"/>
  <c r="K39"/>
  <c r="K49" s="1"/>
  <c r="I49"/>
  <c r="AM32"/>
  <c r="H27"/>
  <c r="C27"/>
  <c r="AI27"/>
  <c r="AI23"/>
  <c r="AG33"/>
  <c r="AM23"/>
  <c r="AM33" s="1"/>
  <c r="H22"/>
  <c r="K33"/>
  <c r="H9"/>
  <c r="F19"/>
  <c r="AC8"/>
  <c r="AC18" s="1"/>
  <c r="AA18"/>
  <c r="K7"/>
  <c r="I20"/>
  <c r="M20"/>
  <c r="M18"/>
  <c r="Q39" i="95"/>
  <c r="Q49" s="1"/>
  <c r="O49"/>
  <c r="T18"/>
  <c r="T20"/>
  <c r="AC46" i="97"/>
  <c r="C39" i="99"/>
  <c r="K39"/>
  <c r="S34"/>
  <c r="T26"/>
  <c r="Z24" i="101"/>
  <c r="H24"/>
  <c r="C24"/>
  <c r="D34"/>
  <c r="AD15"/>
  <c r="Z15"/>
  <c r="X19"/>
  <c r="N39" i="87"/>
  <c r="N49" s="1"/>
  <c r="Q24"/>
  <c r="Q34" s="1"/>
  <c r="T9"/>
  <c r="T19" s="1"/>
  <c r="P35" i="89"/>
  <c r="K40" i="91"/>
  <c r="K49" s="1"/>
  <c r="S33"/>
  <c r="U20"/>
  <c r="O49" i="93"/>
  <c r="AJ48"/>
  <c r="M49"/>
  <c r="T50"/>
  <c r="R35"/>
  <c r="P34"/>
  <c r="AF34"/>
  <c r="T34"/>
  <c r="AF35"/>
  <c r="AJ19"/>
  <c r="D19"/>
  <c r="Y19"/>
  <c r="P19"/>
  <c r="Z20"/>
  <c r="X49" i="95"/>
  <c r="Z49"/>
  <c r="V50"/>
  <c r="M50"/>
  <c r="V33"/>
  <c r="M19"/>
  <c r="S18"/>
  <c r="W19"/>
  <c r="O18"/>
  <c r="AD18"/>
  <c r="F18"/>
  <c r="R49" i="97"/>
  <c r="V48"/>
  <c r="R33"/>
  <c r="W34"/>
  <c r="T18"/>
  <c r="C22" i="89"/>
  <c r="S18"/>
  <c r="S20"/>
  <c r="H41" i="91"/>
  <c r="Z41"/>
  <c r="H29"/>
  <c r="Z29"/>
  <c r="H23"/>
  <c r="Z23"/>
  <c r="H17"/>
  <c r="Z17"/>
  <c r="Z14"/>
  <c r="AD14"/>
  <c r="AD19" s="1"/>
  <c r="C6"/>
  <c r="K6"/>
  <c r="H38" i="93"/>
  <c r="F48"/>
  <c r="N37"/>
  <c r="L50"/>
  <c r="C36"/>
  <c r="K36"/>
  <c r="H35"/>
  <c r="C35"/>
  <c r="C28"/>
  <c r="K28"/>
  <c r="W24"/>
  <c r="W34" s="1"/>
  <c r="U34"/>
  <c r="N24"/>
  <c r="N34" s="1"/>
  <c r="L34"/>
  <c r="AM10"/>
  <c r="AM19" s="1"/>
  <c r="AI10"/>
  <c r="K41" i="95"/>
  <c r="I48"/>
  <c r="F49"/>
  <c r="AF39"/>
  <c r="F49" i="97"/>
  <c r="AC40"/>
  <c r="W48"/>
  <c r="W50"/>
  <c r="AC28"/>
  <c r="Z31" i="99"/>
  <c r="AD31"/>
  <c r="AA33"/>
  <c r="AA35"/>
  <c r="AD22"/>
  <c r="AC22"/>
  <c r="C16"/>
  <c r="K16"/>
  <c r="C7"/>
  <c r="K7"/>
  <c r="AD47" i="101"/>
  <c r="Z47"/>
  <c r="AC18" i="105"/>
  <c r="H18"/>
  <c r="AC14"/>
  <c r="H14"/>
  <c r="F19"/>
  <c r="T18"/>
  <c r="T20"/>
  <c r="AC6"/>
  <c r="H6"/>
  <c r="F20"/>
  <c r="AD9" i="107"/>
  <c r="X19"/>
  <c r="T20"/>
  <c r="T18"/>
  <c r="X50" i="87"/>
  <c r="U49"/>
  <c r="AI43"/>
  <c r="AA35"/>
  <c r="X34"/>
  <c r="AI27"/>
  <c r="AD20"/>
  <c r="F20"/>
  <c r="H20" s="1"/>
  <c r="AA19"/>
  <c r="AI11"/>
  <c r="U50" i="89"/>
  <c r="M50"/>
  <c r="I35"/>
  <c r="C35" s="1"/>
  <c r="W21"/>
  <c r="I20"/>
  <c r="AC17"/>
  <c r="AC15"/>
  <c r="AC13"/>
  <c r="AC11"/>
  <c r="AC9"/>
  <c r="AC7"/>
  <c r="X50" i="91"/>
  <c r="M50"/>
  <c r="AD46"/>
  <c r="Z44"/>
  <c r="K43"/>
  <c r="AC42"/>
  <c r="AD38"/>
  <c r="AD50" s="1"/>
  <c r="Z36"/>
  <c r="F35"/>
  <c r="H35" s="1"/>
  <c r="X34"/>
  <c r="M34"/>
  <c r="I33"/>
  <c r="C33" s="1"/>
  <c r="Z32"/>
  <c r="K31"/>
  <c r="AC30"/>
  <c r="AD26"/>
  <c r="Z24"/>
  <c r="J33"/>
  <c r="I20"/>
  <c r="I19"/>
  <c r="N13"/>
  <c r="AC9"/>
  <c r="AA50" i="93"/>
  <c r="W47"/>
  <c r="W50" s="1"/>
  <c r="C45"/>
  <c r="AI40"/>
  <c r="S49"/>
  <c r="J49"/>
  <c r="V50"/>
  <c r="AM36"/>
  <c r="AC50"/>
  <c r="AJ35"/>
  <c r="AD33"/>
  <c r="AI32"/>
  <c r="AM28"/>
  <c r="H25"/>
  <c r="Z23"/>
  <c r="Z35" s="1"/>
  <c r="I35"/>
  <c r="X35"/>
  <c r="J18"/>
  <c r="AB18"/>
  <c r="N6"/>
  <c r="Y49" i="95"/>
  <c r="X48"/>
  <c r="N45"/>
  <c r="W38"/>
  <c r="AC37"/>
  <c r="AF33"/>
  <c r="U34"/>
  <c r="Z33"/>
  <c r="AD35"/>
  <c r="V19"/>
  <c r="T49" i="97"/>
  <c r="M35" i="99"/>
  <c r="Q19" i="101"/>
  <c r="T48" i="91"/>
  <c r="T50"/>
  <c r="C12"/>
  <c r="K12"/>
  <c r="H7"/>
  <c r="D18"/>
  <c r="D20"/>
  <c r="Z7"/>
  <c r="AM24" i="93"/>
  <c r="AI15"/>
  <c r="AM15"/>
  <c r="H14"/>
  <c r="U48" i="95"/>
  <c r="W37"/>
  <c r="W48" s="1"/>
  <c r="H36"/>
  <c r="D48"/>
  <c r="D50"/>
  <c r="AC36"/>
  <c r="AG12"/>
  <c r="AA19"/>
  <c r="K11"/>
  <c r="K19" s="1"/>
  <c r="J18"/>
  <c r="X19"/>
  <c r="Z9"/>
  <c r="Z19" s="1"/>
  <c r="AF7"/>
  <c r="U18"/>
  <c r="W6"/>
  <c r="U20"/>
  <c r="J48" i="97"/>
  <c r="J50"/>
  <c r="K37"/>
  <c r="K50" s="1"/>
  <c r="AD33"/>
  <c r="AD35"/>
  <c r="N20"/>
  <c r="Z47" i="99"/>
  <c r="AD47"/>
  <c r="AD38"/>
  <c r="AC38"/>
  <c r="AA48"/>
  <c r="AA50"/>
  <c r="Q31"/>
  <c r="Q35" s="1"/>
  <c r="O35"/>
  <c r="S19"/>
  <c r="T10"/>
  <c r="T18" s="1"/>
  <c r="K23" i="101"/>
  <c r="I35"/>
  <c r="I33"/>
  <c r="M33"/>
  <c r="M35"/>
  <c r="AD49" i="87"/>
  <c r="AA48"/>
  <c r="K40"/>
  <c r="K49" s="1"/>
  <c r="AG34"/>
  <c r="I34"/>
  <c r="C34" s="1"/>
  <c r="AD33"/>
  <c r="F33"/>
  <c r="K32"/>
  <c r="K35" s="1"/>
  <c r="K24"/>
  <c r="K34" s="1"/>
  <c r="AJ19"/>
  <c r="K16"/>
  <c r="K8"/>
  <c r="R19" i="89"/>
  <c r="X18"/>
  <c r="AD17"/>
  <c r="AD15"/>
  <c r="AD13"/>
  <c r="AD11"/>
  <c r="AD9"/>
  <c r="AD19" s="1"/>
  <c r="AD7"/>
  <c r="AD18" s="1"/>
  <c r="K42" i="91"/>
  <c r="K30"/>
  <c r="T34"/>
  <c r="AC21"/>
  <c r="X20"/>
  <c r="X18"/>
  <c r="AC15"/>
  <c r="O50" i="93"/>
  <c r="AJ49"/>
  <c r="Y48"/>
  <c r="I48"/>
  <c r="AL46"/>
  <c r="AL43"/>
  <c r="U50"/>
  <c r="J48"/>
  <c r="U35"/>
  <c r="O33"/>
  <c r="AM25"/>
  <c r="V34"/>
  <c r="M34"/>
  <c r="Y33"/>
  <c r="M33"/>
  <c r="S18"/>
  <c r="L20"/>
  <c r="AA20"/>
  <c r="Q20"/>
  <c r="J48" i="95"/>
  <c r="Z48"/>
  <c r="AG30"/>
  <c r="V34"/>
  <c r="U33"/>
  <c r="F48" i="97"/>
  <c r="V34"/>
  <c r="Q34"/>
  <c r="T19"/>
  <c r="M48" i="99"/>
  <c r="T34"/>
  <c r="W19"/>
  <c r="H44"/>
  <c r="Z44"/>
  <c r="Z41"/>
  <c r="AD41"/>
  <c r="L49"/>
  <c r="N40"/>
  <c r="N48" s="1"/>
  <c r="H28"/>
  <c r="Z28"/>
  <c r="X34"/>
  <c r="Z25"/>
  <c r="AD25"/>
  <c r="C17"/>
  <c r="K17"/>
  <c r="H12"/>
  <c r="Z12"/>
  <c r="Z9"/>
  <c r="AD9"/>
  <c r="H6"/>
  <c r="Z6"/>
  <c r="Z30" i="101"/>
  <c r="H30"/>
  <c r="C30"/>
  <c r="AD27"/>
  <c r="Z27"/>
  <c r="L33"/>
  <c r="L35"/>
  <c r="N22"/>
  <c r="AD21"/>
  <c r="Z21"/>
  <c r="I34" i="103"/>
  <c r="C25"/>
  <c r="K25"/>
  <c r="AD33"/>
  <c r="AD35"/>
  <c r="C17"/>
  <c r="K17"/>
  <c r="AC19"/>
  <c r="AC44" i="105"/>
  <c r="AC38"/>
  <c r="R48"/>
  <c r="R50"/>
  <c r="T37"/>
  <c r="AC13"/>
  <c r="H13"/>
  <c r="T31" i="107"/>
  <c r="S35"/>
  <c r="AD47" i="109"/>
  <c r="Z47"/>
  <c r="Z27" i="111"/>
  <c r="X33"/>
  <c r="R35" i="91"/>
  <c r="J35"/>
  <c r="R33"/>
  <c r="V20"/>
  <c r="F20"/>
  <c r="R19"/>
  <c r="F18"/>
  <c r="R48" i="93"/>
  <c r="U33"/>
  <c r="H26"/>
  <c r="AA19"/>
  <c r="X18"/>
  <c r="AD48" i="95"/>
  <c r="V48"/>
  <c r="F48"/>
  <c r="AC47"/>
  <c r="H42"/>
  <c r="AC39"/>
  <c r="O33"/>
  <c r="AC31"/>
  <c r="W25"/>
  <c r="W34" s="1"/>
  <c r="N24"/>
  <c r="N34" s="1"/>
  <c r="AC23"/>
  <c r="T22"/>
  <c r="T33" s="1"/>
  <c r="I19"/>
  <c r="X18"/>
  <c r="P18"/>
  <c r="AC15"/>
  <c r="AG11"/>
  <c r="AG19" s="1"/>
  <c r="H10"/>
  <c r="AC7"/>
  <c r="U50" i="97"/>
  <c r="M50"/>
  <c r="I49"/>
  <c r="C49" s="1"/>
  <c r="U48"/>
  <c r="I35"/>
  <c r="U34"/>
  <c r="I33"/>
  <c r="AC26"/>
  <c r="AC24"/>
  <c r="AC22"/>
  <c r="AC20"/>
  <c r="O19"/>
  <c r="U18"/>
  <c r="AC16"/>
  <c r="AC14"/>
  <c r="AC12"/>
  <c r="AC10"/>
  <c r="S19"/>
  <c r="AC8"/>
  <c r="AC6"/>
  <c r="U50" i="99"/>
  <c r="U49"/>
  <c r="U48"/>
  <c r="T49"/>
  <c r="N37"/>
  <c r="O34"/>
  <c r="W34"/>
  <c r="N24"/>
  <c r="N21"/>
  <c r="N8"/>
  <c r="L48" i="101"/>
  <c r="T49"/>
  <c r="K49"/>
  <c r="L34"/>
  <c r="N28"/>
  <c r="T18"/>
  <c r="K19"/>
  <c r="J49" i="105"/>
  <c r="R35"/>
  <c r="Q49" i="109"/>
  <c r="C25" i="97"/>
  <c r="C23"/>
  <c r="C21"/>
  <c r="C17"/>
  <c r="C15"/>
  <c r="C13"/>
  <c r="C11"/>
  <c r="W10"/>
  <c r="U19"/>
  <c r="C9"/>
  <c r="C7"/>
  <c r="W20"/>
  <c r="C45" i="99"/>
  <c r="K45"/>
  <c r="H40"/>
  <c r="D49"/>
  <c r="Z40"/>
  <c r="X48"/>
  <c r="X50"/>
  <c r="Z37"/>
  <c r="AD37"/>
  <c r="O48"/>
  <c r="O50"/>
  <c r="W48"/>
  <c r="W50"/>
  <c r="N50"/>
  <c r="C29"/>
  <c r="K29"/>
  <c r="H24"/>
  <c r="Z24"/>
  <c r="Z21"/>
  <c r="AD21"/>
  <c r="C13"/>
  <c r="K13"/>
  <c r="H8"/>
  <c r="Z8"/>
  <c r="Z38" i="101"/>
  <c r="H38"/>
  <c r="C38"/>
  <c r="AD31"/>
  <c r="Z31"/>
  <c r="C17"/>
  <c r="K17"/>
  <c r="Z12"/>
  <c r="H12"/>
  <c r="C12"/>
  <c r="L19"/>
  <c r="N10"/>
  <c r="N19" s="1"/>
  <c r="M49" i="103"/>
  <c r="N40"/>
  <c r="N49" s="1"/>
  <c r="C39"/>
  <c r="K39"/>
  <c r="C31"/>
  <c r="K31"/>
  <c r="C23"/>
  <c r="K23"/>
  <c r="U19"/>
  <c r="W10"/>
  <c r="W19" s="1"/>
  <c r="Q18"/>
  <c r="Q20"/>
  <c r="F49" i="105"/>
  <c r="AC40"/>
  <c r="W48"/>
  <c r="W50"/>
  <c r="AC7"/>
  <c r="H7"/>
  <c r="H16" i="107"/>
  <c r="Z16"/>
  <c r="D20"/>
  <c r="C16"/>
  <c r="W49" i="101"/>
  <c r="N34" i="103"/>
  <c r="O18" i="97"/>
  <c r="O20"/>
  <c r="H46" i="99"/>
  <c r="Z46"/>
  <c r="Z43"/>
  <c r="AD43"/>
  <c r="P48"/>
  <c r="P50"/>
  <c r="H30"/>
  <c r="Z30"/>
  <c r="Z27"/>
  <c r="AD27"/>
  <c r="S33"/>
  <c r="S35"/>
  <c r="H14"/>
  <c r="Z14"/>
  <c r="Z11"/>
  <c r="AD11"/>
  <c r="L19"/>
  <c r="N10"/>
  <c r="AD45" i="101"/>
  <c r="Z45"/>
  <c r="U49"/>
  <c r="W40"/>
  <c r="I48"/>
  <c r="I50"/>
  <c r="K37"/>
  <c r="K50" s="1"/>
  <c r="Z28"/>
  <c r="H28"/>
  <c r="C28"/>
  <c r="AD25"/>
  <c r="X34"/>
  <c r="Z25"/>
  <c r="Z22"/>
  <c r="H22"/>
  <c r="D33"/>
  <c r="D35"/>
  <c r="C22"/>
  <c r="AD9"/>
  <c r="Z9"/>
  <c r="Z8"/>
  <c r="H8"/>
  <c r="C8"/>
  <c r="C47" i="103"/>
  <c r="K47"/>
  <c r="AD48"/>
  <c r="AD50"/>
  <c r="W50"/>
  <c r="T35"/>
  <c r="C11"/>
  <c r="K11"/>
  <c r="H50" i="105"/>
  <c r="AC46"/>
  <c r="J48"/>
  <c r="J50"/>
  <c r="K37"/>
  <c r="V35"/>
  <c r="W32"/>
  <c r="H28"/>
  <c r="AC28"/>
  <c r="R34"/>
  <c r="T27"/>
  <c r="AC23"/>
  <c r="H23"/>
  <c r="W33"/>
  <c r="W35"/>
  <c r="AC15"/>
  <c r="H15"/>
  <c r="AC8"/>
  <c r="H8"/>
  <c r="K18"/>
  <c r="K20"/>
  <c r="Q25" i="107"/>
  <c r="O33"/>
  <c r="O34"/>
  <c r="H34" i="109"/>
  <c r="C34"/>
  <c r="H39" i="95"/>
  <c r="H23"/>
  <c r="AC20"/>
  <c r="L19"/>
  <c r="D19"/>
  <c r="AA18"/>
  <c r="H15"/>
  <c r="AC12"/>
  <c r="H7"/>
  <c r="H50" i="97"/>
  <c r="H46"/>
  <c r="H44"/>
  <c r="H42"/>
  <c r="H40"/>
  <c r="H38"/>
  <c r="H36"/>
  <c r="L35"/>
  <c r="D35"/>
  <c r="L33"/>
  <c r="D33"/>
  <c r="H32"/>
  <c r="H30"/>
  <c r="H28"/>
  <c r="W21"/>
  <c r="V20"/>
  <c r="L20"/>
  <c r="D18"/>
  <c r="M19"/>
  <c r="W9"/>
  <c r="W18" s="1"/>
  <c r="L50" i="99"/>
  <c r="L48"/>
  <c r="D34"/>
  <c r="U20"/>
  <c r="U18"/>
  <c r="T19"/>
  <c r="I49" i="101"/>
  <c r="Q21"/>
  <c r="Q34" i="103"/>
  <c r="Q34" i="105"/>
  <c r="C41" i="99"/>
  <c r="K41"/>
  <c r="AA49"/>
  <c r="AD40"/>
  <c r="H36"/>
  <c r="Z36"/>
  <c r="C25"/>
  <c r="K25"/>
  <c r="Z17"/>
  <c r="AD17"/>
  <c r="C9"/>
  <c r="K9"/>
  <c r="Z42" i="101"/>
  <c r="H42"/>
  <c r="C42"/>
  <c r="L49"/>
  <c r="N40"/>
  <c r="AD39"/>
  <c r="Z39"/>
  <c r="Q50"/>
  <c r="T33"/>
  <c r="T35"/>
  <c r="Z16"/>
  <c r="H16"/>
  <c r="C16"/>
  <c r="AD13"/>
  <c r="Z13"/>
  <c r="P18"/>
  <c r="P20"/>
  <c r="Q7"/>
  <c r="W18"/>
  <c r="W20"/>
  <c r="I48" i="103"/>
  <c r="I50"/>
  <c r="C37"/>
  <c r="K37"/>
  <c r="C29"/>
  <c r="K29"/>
  <c r="M33"/>
  <c r="M35"/>
  <c r="N22"/>
  <c r="N35" s="1"/>
  <c r="C21"/>
  <c r="K21"/>
  <c r="Q50" i="105"/>
  <c r="N33"/>
  <c r="N35"/>
  <c r="AC9"/>
  <c r="H9"/>
  <c r="C39" i="107"/>
  <c r="I49"/>
  <c r="K39"/>
  <c r="T41" i="111"/>
  <c r="S49"/>
  <c r="M48"/>
  <c r="N38"/>
  <c r="N50" s="1"/>
  <c r="M50"/>
  <c r="Q36"/>
  <c r="O50"/>
  <c r="O48"/>
  <c r="C47" i="93"/>
  <c r="C39"/>
  <c r="O35"/>
  <c r="C31"/>
  <c r="C23"/>
  <c r="R20"/>
  <c r="C15"/>
  <c r="C7"/>
  <c r="AA49" i="95"/>
  <c r="AC43"/>
  <c r="C41"/>
  <c r="U35"/>
  <c r="M35"/>
  <c r="L34"/>
  <c r="D34"/>
  <c r="AA33"/>
  <c r="AC27"/>
  <c r="C25"/>
  <c r="AF22"/>
  <c r="H22"/>
  <c r="W21"/>
  <c r="AD20"/>
  <c r="V20"/>
  <c r="F20"/>
  <c r="H20" s="1"/>
  <c r="U19"/>
  <c r="D18"/>
  <c r="K17"/>
  <c r="C17"/>
  <c r="AF14"/>
  <c r="AC11"/>
  <c r="C9"/>
  <c r="Q7"/>
  <c r="Q20" s="1"/>
  <c r="AF6"/>
  <c r="H6"/>
  <c r="Q40" i="97"/>
  <c r="Q48" s="1"/>
  <c r="AC37"/>
  <c r="U35"/>
  <c r="M35"/>
  <c r="U33"/>
  <c r="AC27"/>
  <c r="N24"/>
  <c r="N34" s="1"/>
  <c r="N10"/>
  <c r="N18" s="1"/>
  <c r="M50" i="99"/>
  <c r="O49"/>
  <c r="AC44"/>
  <c r="T38"/>
  <c r="T50" s="1"/>
  <c r="Q37"/>
  <c r="N32"/>
  <c r="AC28"/>
  <c r="AD34"/>
  <c r="T22"/>
  <c r="K22"/>
  <c r="I20"/>
  <c r="C20" s="1"/>
  <c r="I18"/>
  <c r="C18" s="1"/>
  <c r="N16"/>
  <c r="AC12"/>
  <c r="K6"/>
  <c r="T48" i="101"/>
  <c r="D48"/>
  <c r="N46"/>
  <c r="N50" s="1"/>
  <c r="Q41"/>
  <c r="Q49" s="1"/>
  <c r="P33"/>
  <c r="L18"/>
  <c r="I19" i="103"/>
  <c r="C19" s="1"/>
  <c r="AD19"/>
  <c r="T19"/>
  <c r="R49" i="105"/>
  <c r="V48"/>
  <c r="J35"/>
  <c r="T19"/>
  <c r="AE49" i="111"/>
  <c r="C47" i="99"/>
  <c r="K47"/>
  <c r="H42"/>
  <c r="Z42"/>
  <c r="Z39"/>
  <c r="AD39"/>
  <c r="C31"/>
  <c r="K31"/>
  <c r="H26"/>
  <c r="Z26"/>
  <c r="Z23"/>
  <c r="AD23"/>
  <c r="L33"/>
  <c r="L35"/>
  <c r="N22"/>
  <c r="T33"/>
  <c r="T35"/>
  <c r="C15"/>
  <c r="K15"/>
  <c r="H10"/>
  <c r="D19"/>
  <c r="Z10"/>
  <c r="X18"/>
  <c r="X20"/>
  <c r="Z7"/>
  <c r="AD7"/>
  <c r="O18"/>
  <c r="O20"/>
  <c r="W18"/>
  <c r="W20"/>
  <c r="N18"/>
  <c r="N20"/>
  <c r="Z36" i="101"/>
  <c r="H36"/>
  <c r="C36"/>
  <c r="Z32"/>
  <c r="H32"/>
  <c r="C32"/>
  <c r="AD29"/>
  <c r="Z29"/>
  <c r="AD23"/>
  <c r="Z23"/>
  <c r="Z10"/>
  <c r="H10"/>
  <c r="D19"/>
  <c r="C10"/>
  <c r="N18"/>
  <c r="N20"/>
  <c r="C45" i="103"/>
  <c r="K45"/>
  <c r="AC49"/>
  <c r="M19"/>
  <c r="N10"/>
  <c r="N19" s="1"/>
  <c r="C9"/>
  <c r="K9"/>
  <c r="K19" s="1"/>
  <c r="AC42" i="105"/>
  <c r="AC30"/>
  <c r="V33"/>
  <c r="W26"/>
  <c r="W34" s="1"/>
  <c r="AC24"/>
  <c r="H24"/>
  <c r="AC16"/>
  <c r="H16"/>
  <c r="AC10"/>
  <c r="H10"/>
  <c r="AD41" i="107"/>
  <c r="X49"/>
  <c r="T24"/>
  <c r="T34" s="1"/>
  <c r="S34"/>
  <c r="Z32" i="109"/>
  <c r="H32"/>
  <c r="C32"/>
  <c r="Q27"/>
  <c r="P33"/>
  <c r="Z22"/>
  <c r="H22"/>
  <c r="D33"/>
  <c r="D35"/>
  <c r="C22"/>
  <c r="T35"/>
  <c r="Z14"/>
  <c r="H14"/>
  <c r="C14"/>
  <c r="L19"/>
  <c r="N10"/>
  <c r="N19" s="1"/>
  <c r="AL21" i="93"/>
  <c r="X19"/>
  <c r="K12"/>
  <c r="K19" s="1"/>
  <c r="U50" i="95"/>
  <c r="D49"/>
  <c r="K40"/>
  <c r="K48" s="1"/>
  <c r="F35"/>
  <c r="K32"/>
  <c r="K35" s="1"/>
  <c r="K24"/>
  <c r="K34" s="1"/>
  <c r="O20"/>
  <c r="K16"/>
  <c r="K8"/>
  <c r="Z50" i="97"/>
  <c r="Z48"/>
  <c r="Z46"/>
  <c r="Z44"/>
  <c r="Z42"/>
  <c r="Z40"/>
  <c r="Z38"/>
  <c r="Z36"/>
  <c r="V35"/>
  <c r="N35"/>
  <c r="F35"/>
  <c r="F33"/>
  <c r="Z32"/>
  <c r="Z30"/>
  <c r="Z28"/>
  <c r="Z26"/>
  <c r="H25"/>
  <c r="Z24"/>
  <c r="H23"/>
  <c r="Z22"/>
  <c r="Q21"/>
  <c r="H21"/>
  <c r="D20"/>
  <c r="F18"/>
  <c r="H17"/>
  <c r="Z16"/>
  <c r="H15"/>
  <c r="Z14"/>
  <c r="H13"/>
  <c r="Z12"/>
  <c r="H11"/>
  <c r="Z10"/>
  <c r="H9"/>
  <c r="Z8"/>
  <c r="Q7"/>
  <c r="H7"/>
  <c r="Z6"/>
  <c r="K44" i="99"/>
  <c r="U33"/>
  <c r="K28"/>
  <c r="X19"/>
  <c r="K12"/>
  <c r="D50" i="101"/>
  <c r="M49"/>
  <c r="U34"/>
  <c r="P34"/>
  <c r="W34"/>
  <c r="M18"/>
  <c r="M48" i="103"/>
  <c r="I35"/>
  <c r="C35" s="1"/>
  <c r="H33"/>
  <c r="T34"/>
  <c r="K49" i="105"/>
  <c r="R33"/>
  <c r="T34"/>
  <c r="Q33"/>
  <c r="T50" i="107"/>
  <c r="D34"/>
  <c r="K7" i="97"/>
  <c r="K18" s="1"/>
  <c r="I18"/>
  <c r="I20"/>
  <c r="Q18"/>
  <c r="Q20"/>
  <c r="Z45" i="99"/>
  <c r="AD45"/>
  <c r="C37"/>
  <c r="K37"/>
  <c r="K50" s="1"/>
  <c r="AD48"/>
  <c r="AD50"/>
  <c r="H32"/>
  <c r="Z32"/>
  <c r="Z29"/>
  <c r="AD29"/>
  <c r="C21"/>
  <c r="K21"/>
  <c r="H16"/>
  <c r="Z16"/>
  <c r="Z13"/>
  <c r="AD13"/>
  <c r="P18"/>
  <c r="P20"/>
  <c r="AD43" i="101"/>
  <c r="Z43"/>
  <c r="C31"/>
  <c r="K31"/>
  <c r="K35" s="1"/>
  <c r="Z26"/>
  <c r="H26"/>
  <c r="C26"/>
  <c r="AD17"/>
  <c r="Z17"/>
  <c r="N48" i="103"/>
  <c r="N50"/>
  <c r="C27"/>
  <c r="K27"/>
  <c r="N33"/>
  <c r="AD18"/>
  <c r="AD20"/>
  <c r="W18"/>
  <c r="W20"/>
  <c r="V49" i="105"/>
  <c r="W40"/>
  <c r="W49" s="1"/>
  <c r="AC36"/>
  <c r="J34"/>
  <c r="K27"/>
  <c r="K33" s="1"/>
  <c r="AC11"/>
  <c r="H11"/>
  <c r="O49" i="107"/>
  <c r="Q41"/>
  <c r="Q49" s="1"/>
  <c r="H32"/>
  <c r="Z32"/>
  <c r="C32"/>
  <c r="AC12"/>
  <c r="Z40" i="109"/>
  <c r="H40"/>
  <c r="D49"/>
  <c r="C40"/>
  <c r="F50" i="93"/>
  <c r="AA49"/>
  <c r="AG35"/>
  <c r="AD34"/>
  <c r="AJ20"/>
  <c r="D20"/>
  <c r="I19"/>
  <c r="AI17"/>
  <c r="AI9"/>
  <c r="F50" i="95"/>
  <c r="AC41"/>
  <c r="O35"/>
  <c r="AC25"/>
  <c r="X20"/>
  <c r="AC17"/>
  <c r="AC9"/>
  <c r="AA50" i="97"/>
  <c r="S50"/>
  <c r="O35"/>
  <c r="Z25"/>
  <c r="K25"/>
  <c r="K34" s="1"/>
  <c r="Z23"/>
  <c r="K23"/>
  <c r="Z21"/>
  <c r="K21"/>
  <c r="Z17"/>
  <c r="K17"/>
  <c r="Z15"/>
  <c r="K15"/>
  <c r="Z13"/>
  <c r="K13"/>
  <c r="Z11"/>
  <c r="K11"/>
  <c r="AA19"/>
  <c r="Z9"/>
  <c r="K9"/>
  <c r="Z7"/>
  <c r="S50" i="99"/>
  <c r="D50"/>
  <c r="D48"/>
  <c r="N44"/>
  <c r="N41"/>
  <c r="AC40"/>
  <c r="S49"/>
  <c r="I33"/>
  <c r="N28"/>
  <c r="N25"/>
  <c r="AC24"/>
  <c r="L20"/>
  <c r="M19"/>
  <c r="L18"/>
  <c r="N12"/>
  <c r="AC8"/>
  <c r="N44" i="101"/>
  <c r="Q25"/>
  <c r="Q34" s="1"/>
  <c r="N24"/>
  <c r="N34" s="1"/>
  <c r="U20"/>
  <c r="I19"/>
  <c r="I18"/>
  <c r="C18" s="1"/>
  <c r="H49" i="103"/>
  <c r="U34"/>
  <c r="U18"/>
  <c r="F48" i="105"/>
  <c r="AD49"/>
  <c r="N49"/>
  <c r="K19"/>
  <c r="AA50" i="107"/>
  <c r="Q50"/>
  <c r="D18"/>
  <c r="T49" i="109"/>
  <c r="C43" i="99"/>
  <c r="K43"/>
  <c r="H38"/>
  <c r="Z38"/>
  <c r="C27"/>
  <c r="K27"/>
  <c r="K34" s="1"/>
  <c r="H22"/>
  <c r="D33"/>
  <c r="D35"/>
  <c r="Z22"/>
  <c r="C11"/>
  <c r="K11"/>
  <c r="AA19"/>
  <c r="AD10"/>
  <c r="Z46" i="101"/>
  <c r="H46"/>
  <c r="C46"/>
  <c r="Z40"/>
  <c r="H40"/>
  <c r="D49"/>
  <c r="C40"/>
  <c r="AD37"/>
  <c r="X48"/>
  <c r="X50"/>
  <c r="Z37"/>
  <c r="I34"/>
  <c r="K25"/>
  <c r="K33" s="1"/>
  <c r="U33"/>
  <c r="U35"/>
  <c r="W22"/>
  <c r="W33" s="1"/>
  <c r="W35"/>
  <c r="Z14"/>
  <c r="H14"/>
  <c r="C14"/>
  <c r="AD11"/>
  <c r="Z11"/>
  <c r="Q18"/>
  <c r="Q20"/>
  <c r="C43" i="103"/>
  <c r="K43"/>
  <c r="U49"/>
  <c r="W40"/>
  <c r="W49" s="1"/>
  <c r="Q48"/>
  <c r="Q50"/>
  <c r="AC33"/>
  <c r="I18"/>
  <c r="I20"/>
  <c r="C7"/>
  <c r="K7"/>
  <c r="K48" i="105"/>
  <c r="K50"/>
  <c r="AC32"/>
  <c r="AC25"/>
  <c r="H25"/>
  <c r="T33"/>
  <c r="T35"/>
  <c r="AC21"/>
  <c r="F33"/>
  <c r="F35"/>
  <c r="H21"/>
  <c r="AC17"/>
  <c r="H17"/>
  <c r="AC12"/>
  <c r="H12"/>
  <c r="W46" i="107"/>
  <c r="W48" s="1"/>
  <c r="U48"/>
  <c r="AA48"/>
  <c r="AC38"/>
  <c r="P33"/>
  <c r="P35"/>
  <c r="D34" i="97"/>
  <c r="I34" i="99"/>
  <c r="X33"/>
  <c r="N19"/>
  <c r="T19" i="101"/>
  <c r="I33" i="103"/>
  <c r="C33" s="1"/>
  <c r="AD34"/>
  <c r="W34"/>
  <c r="K34" i="105"/>
  <c r="H44" i="107"/>
  <c r="Z44"/>
  <c r="AC39"/>
  <c r="X34"/>
  <c r="AD25"/>
  <c r="L33"/>
  <c r="L35"/>
  <c r="N22"/>
  <c r="H12"/>
  <c r="Z12"/>
  <c r="N20"/>
  <c r="Z46" i="109"/>
  <c r="H46"/>
  <c r="C46"/>
  <c r="AD41"/>
  <c r="Z41"/>
  <c r="AD23"/>
  <c r="Z23"/>
  <c r="Q35"/>
  <c r="AD15"/>
  <c r="Z15"/>
  <c r="AD7"/>
  <c r="X18"/>
  <c r="X20"/>
  <c r="Z7"/>
  <c r="R50" i="111"/>
  <c r="T46"/>
  <c r="AC44"/>
  <c r="AB49"/>
  <c r="H44"/>
  <c r="D49"/>
  <c r="C44"/>
  <c r="AI44"/>
  <c r="W39"/>
  <c r="W49" s="1"/>
  <c r="U48"/>
  <c r="U49"/>
  <c r="V48"/>
  <c r="W38"/>
  <c r="J33"/>
  <c r="J35"/>
  <c r="AF21"/>
  <c r="AD33"/>
  <c r="AD35"/>
  <c r="T35"/>
  <c r="T33"/>
  <c r="AD19"/>
  <c r="AF11"/>
  <c r="AL7"/>
  <c r="AJ20"/>
  <c r="AJ18"/>
  <c r="Z7"/>
  <c r="X18"/>
  <c r="X20"/>
  <c r="R50" i="99"/>
  <c r="J50"/>
  <c r="F49"/>
  <c r="R48"/>
  <c r="V35"/>
  <c r="F35"/>
  <c r="R34"/>
  <c r="F33"/>
  <c r="R20"/>
  <c r="J20"/>
  <c r="F19"/>
  <c r="R18"/>
  <c r="AA50" i="101"/>
  <c r="S50"/>
  <c r="O49"/>
  <c r="AA48"/>
  <c r="O35"/>
  <c r="AA34"/>
  <c r="O33"/>
  <c r="AA20"/>
  <c r="S20"/>
  <c r="O19"/>
  <c r="AA18"/>
  <c r="L50" i="103"/>
  <c r="D50"/>
  <c r="X49"/>
  <c r="L48"/>
  <c r="D48"/>
  <c r="H47"/>
  <c r="H45"/>
  <c r="H43"/>
  <c r="H41"/>
  <c r="H39"/>
  <c r="H37"/>
  <c r="X35"/>
  <c r="P35"/>
  <c r="L34"/>
  <c r="D34"/>
  <c r="X33"/>
  <c r="H31"/>
  <c r="H29"/>
  <c r="H27"/>
  <c r="H25"/>
  <c r="H23"/>
  <c r="H21"/>
  <c r="L20"/>
  <c r="D20"/>
  <c r="X19"/>
  <c r="H19"/>
  <c r="L18"/>
  <c r="D18"/>
  <c r="H13"/>
  <c r="H11"/>
  <c r="H9"/>
  <c r="H7"/>
  <c r="U50" i="105"/>
  <c r="M50"/>
  <c r="I49"/>
  <c r="C49" s="1"/>
  <c r="U48"/>
  <c r="Q35"/>
  <c r="I35"/>
  <c r="C35" s="1"/>
  <c r="U34"/>
  <c r="I33"/>
  <c r="C33" s="1"/>
  <c r="I50" i="107"/>
  <c r="C50" s="1"/>
  <c r="AA49"/>
  <c r="P49"/>
  <c r="S48"/>
  <c r="U49"/>
  <c r="X35"/>
  <c r="N32"/>
  <c r="N33" s="1"/>
  <c r="AD29"/>
  <c r="Q21"/>
  <c r="S18"/>
  <c r="N19"/>
  <c r="I48" i="109"/>
  <c r="N34"/>
  <c r="L18"/>
  <c r="K19"/>
  <c r="Z50" i="111"/>
  <c r="J18"/>
  <c r="Q18" i="105"/>
  <c r="Q20"/>
  <c r="H40" i="107"/>
  <c r="D49"/>
  <c r="Z40"/>
  <c r="AC35"/>
  <c r="AC29"/>
  <c r="H22"/>
  <c r="D33"/>
  <c r="D35"/>
  <c r="Z22"/>
  <c r="AD13"/>
  <c r="L19"/>
  <c r="N10"/>
  <c r="N18" s="1"/>
  <c r="Q20"/>
  <c r="H6"/>
  <c r="Z6"/>
  <c r="Z44" i="109"/>
  <c r="H44"/>
  <c r="C44"/>
  <c r="AC49"/>
  <c r="AD37"/>
  <c r="X48"/>
  <c r="X50"/>
  <c r="Z37"/>
  <c r="Q50"/>
  <c r="AD29"/>
  <c r="Z29"/>
  <c r="AC33"/>
  <c r="AD9"/>
  <c r="Z9"/>
  <c r="Z6"/>
  <c r="H6"/>
  <c r="C6"/>
  <c r="J50" i="111"/>
  <c r="K46"/>
  <c r="M49"/>
  <c r="N39"/>
  <c r="N33"/>
  <c r="N35"/>
  <c r="AM12"/>
  <c r="AG18"/>
  <c r="AI12"/>
  <c r="Q19" i="105"/>
  <c r="T49" i="107"/>
  <c r="P34"/>
  <c r="Q19"/>
  <c r="H46"/>
  <c r="Z46"/>
  <c r="AC41"/>
  <c r="X48"/>
  <c r="AD37"/>
  <c r="H26"/>
  <c r="Z26"/>
  <c r="AD23"/>
  <c r="T33"/>
  <c r="T35"/>
  <c r="W20"/>
  <c r="AD45" i="109"/>
  <c r="Z45"/>
  <c r="Z36"/>
  <c r="H36"/>
  <c r="C36"/>
  <c r="Z28"/>
  <c r="H28"/>
  <c r="C28"/>
  <c r="AD25"/>
  <c r="X34"/>
  <c r="Z25"/>
  <c r="K35"/>
  <c r="AD17"/>
  <c r="Z17"/>
  <c r="Z16"/>
  <c r="H16"/>
  <c r="C16"/>
  <c r="Z8"/>
  <c r="H8"/>
  <c r="C8"/>
  <c r="P18"/>
  <c r="P20"/>
  <c r="Q7"/>
  <c r="Q20" s="1"/>
  <c r="I49" i="111"/>
  <c r="C43"/>
  <c r="K43"/>
  <c r="K49" s="1"/>
  <c r="I48"/>
  <c r="AC48"/>
  <c r="AC50"/>
  <c r="C27"/>
  <c r="AI27"/>
  <c r="H27"/>
  <c r="H16"/>
  <c r="AI16"/>
  <c r="C16"/>
  <c r="F20" i="101"/>
  <c r="F18"/>
  <c r="H48" i="105"/>
  <c r="H46"/>
  <c r="H44"/>
  <c r="H42"/>
  <c r="H40"/>
  <c r="H38"/>
  <c r="H36"/>
  <c r="X34"/>
  <c r="H32"/>
  <c r="H30"/>
  <c r="Z25"/>
  <c r="Z24"/>
  <c r="Z23"/>
  <c r="Z22"/>
  <c r="Z21"/>
  <c r="Z20"/>
  <c r="Z19"/>
  <c r="Z18"/>
  <c r="Z17"/>
  <c r="Z16"/>
  <c r="Z15"/>
  <c r="Z14"/>
  <c r="Z13"/>
  <c r="Z12"/>
  <c r="Z11"/>
  <c r="Z10"/>
  <c r="Z9"/>
  <c r="Z8"/>
  <c r="Z7"/>
  <c r="Z6"/>
  <c r="U50" i="107"/>
  <c r="L50"/>
  <c r="Z50"/>
  <c r="S49"/>
  <c r="O19"/>
  <c r="W49" i="109"/>
  <c r="K49"/>
  <c r="N19" i="111"/>
  <c r="H49" i="113"/>
  <c r="AC47" i="107"/>
  <c r="H36"/>
  <c r="Z36"/>
  <c r="H30"/>
  <c r="Z30"/>
  <c r="AA19"/>
  <c r="AC10"/>
  <c r="H10"/>
  <c r="D19"/>
  <c r="Z10"/>
  <c r="X18"/>
  <c r="X20"/>
  <c r="AD7"/>
  <c r="Z42" i="109"/>
  <c r="H42"/>
  <c r="C42"/>
  <c r="Z24"/>
  <c r="H24"/>
  <c r="C24"/>
  <c r="AD11"/>
  <c r="Z11"/>
  <c r="AL44" i="111"/>
  <c r="AJ49"/>
  <c r="N44"/>
  <c r="L49"/>
  <c r="AM43"/>
  <c r="AI43"/>
  <c r="AG48"/>
  <c r="F48"/>
  <c r="AL37"/>
  <c r="H37"/>
  <c r="T50"/>
  <c r="T48"/>
  <c r="P33"/>
  <c r="Q28"/>
  <c r="Q9"/>
  <c r="Q19" s="1"/>
  <c r="O19"/>
  <c r="C47" i="101"/>
  <c r="C45"/>
  <c r="C43"/>
  <c r="C41"/>
  <c r="C39"/>
  <c r="C37"/>
  <c r="C29"/>
  <c r="C27"/>
  <c r="C25"/>
  <c r="C23"/>
  <c r="C21"/>
  <c r="C15"/>
  <c r="C13"/>
  <c r="C11"/>
  <c r="C9"/>
  <c r="K7"/>
  <c r="K20" s="1"/>
  <c r="C7"/>
  <c r="H40" i="103"/>
  <c r="T37"/>
  <c r="T50" s="1"/>
  <c r="T25"/>
  <c r="T33" s="1"/>
  <c r="H22"/>
  <c r="H10"/>
  <c r="T7"/>
  <c r="T20" s="1"/>
  <c r="Q40" i="105"/>
  <c r="Q48" s="1"/>
  <c r="AC37"/>
  <c r="M50" i="107"/>
  <c r="L48"/>
  <c r="K45"/>
  <c r="K48" s="1"/>
  <c r="N42"/>
  <c r="N49" s="1"/>
  <c r="P48"/>
  <c r="U34"/>
  <c r="N34"/>
  <c r="Q23"/>
  <c r="AA18"/>
  <c r="Z17"/>
  <c r="I49" i="109"/>
  <c r="D20"/>
  <c r="J48" i="111"/>
  <c r="AB19"/>
  <c r="H42" i="107"/>
  <c r="Z42"/>
  <c r="AC37"/>
  <c r="AD17"/>
  <c r="H14"/>
  <c r="Z14"/>
  <c r="AD11"/>
  <c r="O18"/>
  <c r="O20"/>
  <c r="Q7"/>
  <c r="Q18" s="1"/>
  <c r="AD43" i="109"/>
  <c r="Z43"/>
  <c r="L49"/>
  <c r="N40"/>
  <c r="AD39"/>
  <c r="Z39"/>
  <c r="P48"/>
  <c r="P50"/>
  <c r="Q37"/>
  <c r="Q48" s="1"/>
  <c r="K48"/>
  <c r="AD31"/>
  <c r="Z31"/>
  <c r="L33"/>
  <c r="L35"/>
  <c r="N22"/>
  <c r="AD21"/>
  <c r="Z21"/>
  <c r="N33"/>
  <c r="N35"/>
  <c r="Z10"/>
  <c r="H10"/>
  <c r="D19"/>
  <c r="C10"/>
  <c r="W20"/>
  <c r="O35" i="111"/>
  <c r="O33"/>
  <c r="Q22"/>
  <c r="Q35" s="1"/>
  <c r="S18"/>
  <c r="T13"/>
  <c r="AC47" i="103"/>
  <c r="AC45"/>
  <c r="AC43"/>
  <c r="AC41"/>
  <c r="AC39"/>
  <c r="AC37"/>
  <c r="AC31"/>
  <c r="AC29"/>
  <c r="AC27"/>
  <c r="AC25"/>
  <c r="AC23"/>
  <c r="AC15"/>
  <c r="AC13"/>
  <c r="AC11"/>
  <c r="AC9"/>
  <c r="AC7"/>
  <c r="Z50" i="105"/>
  <c r="Z48"/>
  <c r="Z46"/>
  <c r="Z44"/>
  <c r="Z42"/>
  <c r="Z40"/>
  <c r="Z38"/>
  <c r="Z36"/>
  <c r="Z34"/>
  <c r="Z32"/>
  <c r="Z30"/>
  <c r="Z28"/>
  <c r="O50" i="107"/>
  <c r="Q48"/>
  <c r="AD31"/>
  <c r="AD30"/>
  <c r="K29"/>
  <c r="I34"/>
  <c r="L18"/>
  <c r="T19"/>
  <c r="N49" i="109"/>
  <c r="P35"/>
  <c r="Q19"/>
  <c r="O49" i="111"/>
  <c r="AC49"/>
  <c r="U50"/>
  <c r="AC19"/>
  <c r="AC43" i="107"/>
  <c r="AD27"/>
  <c r="H24"/>
  <c r="Z24"/>
  <c r="N35"/>
  <c r="AD15"/>
  <c r="P18"/>
  <c r="P20"/>
  <c r="Z38" i="109"/>
  <c r="H38"/>
  <c r="C38"/>
  <c r="W48"/>
  <c r="W50"/>
  <c r="Z30"/>
  <c r="H30"/>
  <c r="C30"/>
  <c r="P34"/>
  <c r="Q25"/>
  <c r="Q34" s="1"/>
  <c r="AD13"/>
  <c r="Z13"/>
  <c r="AC19"/>
  <c r="N20"/>
  <c r="AD49" i="111"/>
  <c r="AF39"/>
  <c r="AF49" s="1"/>
  <c r="AF38"/>
  <c r="AD48"/>
  <c r="Q24"/>
  <c r="O34"/>
  <c r="AL9"/>
  <c r="H9"/>
  <c r="AF8"/>
  <c r="AE20"/>
  <c r="I20" i="101"/>
  <c r="R50" i="103"/>
  <c r="J50"/>
  <c r="V35"/>
  <c r="F35"/>
  <c r="R20"/>
  <c r="J20"/>
  <c r="AA50" i="105"/>
  <c r="S50"/>
  <c r="O35"/>
  <c r="O33"/>
  <c r="AD25"/>
  <c r="AD24"/>
  <c r="AD34" s="1"/>
  <c r="AD23"/>
  <c r="AD22"/>
  <c r="AD21"/>
  <c r="AD17"/>
  <c r="AD16"/>
  <c r="AD15"/>
  <c r="AD14"/>
  <c r="AD13"/>
  <c r="AD12"/>
  <c r="AD11"/>
  <c r="AD10"/>
  <c r="AD9"/>
  <c r="AD8"/>
  <c r="AD7"/>
  <c r="AD6"/>
  <c r="X50" i="107"/>
  <c r="P50"/>
  <c r="O48"/>
  <c r="D48"/>
  <c r="AD39"/>
  <c r="N38"/>
  <c r="N50" s="1"/>
  <c r="I48"/>
  <c r="L34"/>
  <c r="AA33"/>
  <c r="Q34"/>
  <c r="AA20"/>
  <c r="Q17"/>
  <c r="Q11"/>
  <c r="U48" i="109"/>
  <c r="D48"/>
  <c r="M49"/>
  <c r="L20"/>
  <c r="P19"/>
  <c r="D18"/>
  <c r="T19"/>
  <c r="T49" i="111"/>
  <c r="K50"/>
  <c r="AF50"/>
  <c r="K48"/>
  <c r="H38" i="107"/>
  <c r="Z38"/>
  <c r="AC31"/>
  <c r="AD21"/>
  <c r="H8"/>
  <c r="Z8"/>
  <c r="Z50" i="109"/>
  <c r="H50"/>
  <c r="N48"/>
  <c r="N50"/>
  <c r="AD27"/>
  <c r="Z27"/>
  <c r="Z26"/>
  <c r="H26"/>
  <c r="C26"/>
  <c r="Z12"/>
  <c r="H12"/>
  <c r="C12"/>
  <c r="Y49" i="111"/>
  <c r="Z43"/>
  <c r="Y48"/>
  <c r="F49"/>
  <c r="H42"/>
  <c r="W50"/>
  <c r="W48"/>
  <c r="X35" i="105"/>
  <c r="X33"/>
  <c r="H50" i="107"/>
  <c r="AD45"/>
  <c r="AA34"/>
  <c r="U33"/>
  <c r="S19"/>
  <c r="L34" i="109"/>
  <c r="W34"/>
  <c r="AE48" i="111"/>
  <c r="AF19"/>
  <c r="AI30"/>
  <c r="H24"/>
  <c r="D34"/>
  <c r="AI22"/>
  <c r="AG33"/>
  <c r="N7"/>
  <c r="L20"/>
  <c r="L18"/>
  <c r="M20"/>
  <c r="N6"/>
  <c r="T48" i="113"/>
  <c r="T50"/>
  <c r="W35" i="115"/>
  <c r="W33"/>
  <c r="R49" i="111"/>
  <c r="AL45"/>
  <c r="H43"/>
  <c r="AL39"/>
  <c r="AL38"/>
  <c r="C38"/>
  <c r="U35"/>
  <c r="K31"/>
  <c r="AI28"/>
  <c r="Z28"/>
  <c r="H25"/>
  <c r="W24"/>
  <c r="W34" s="1"/>
  <c r="K23"/>
  <c r="S35"/>
  <c r="U19"/>
  <c r="Q17"/>
  <c r="N16"/>
  <c r="AL13"/>
  <c r="AC13"/>
  <c r="C12"/>
  <c r="V50" i="113"/>
  <c r="N48"/>
  <c r="T19"/>
  <c r="W34" i="115"/>
  <c r="C39" i="111"/>
  <c r="AI39"/>
  <c r="AL24"/>
  <c r="AJ34"/>
  <c r="Z22"/>
  <c r="Z33" s="1"/>
  <c r="Y33"/>
  <c r="AC45" i="113"/>
  <c r="K48"/>
  <c r="K50"/>
  <c r="T33"/>
  <c r="T35"/>
  <c r="C49" i="117"/>
  <c r="I19" i="111"/>
  <c r="Z19"/>
  <c r="W34" i="113"/>
  <c r="K18"/>
  <c r="AD49" i="115"/>
  <c r="C35" i="111"/>
  <c r="AI35"/>
  <c r="T9"/>
  <c r="T19" s="1"/>
  <c r="R19"/>
  <c r="Q7"/>
  <c r="P18"/>
  <c r="D20"/>
  <c r="C7"/>
  <c r="AI7"/>
  <c r="D18"/>
  <c r="H46" i="113"/>
  <c r="AC46"/>
  <c r="W48"/>
  <c r="W50"/>
  <c r="Q20" i="115"/>
  <c r="Q18"/>
  <c r="AD6" i="109"/>
  <c r="X50" i="111"/>
  <c r="R48"/>
  <c r="AM47"/>
  <c r="AI36"/>
  <c r="AJ35"/>
  <c r="Y35"/>
  <c r="AD34"/>
  <c r="AL30"/>
  <c r="AL22"/>
  <c r="W35"/>
  <c r="L19"/>
  <c r="F18"/>
  <c r="T49" i="113"/>
  <c r="W19"/>
  <c r="Q34" i="115"/>
  <c r="C30" i="111"/>
  <c r="K30"/>
  <c r="C22"/>
  <c r="K22"/>
  <c r="K33" s="1"/>
  <c r="I33"/>
  <c r="C11"/>
  <c r="AI11"/>
  <c r="AC7"/>
  <c r="AB20"/>
  <c r="AB18"/>
  <c r="T20"/>
  <c r="T18"/>
  <c r="AC47" i="113"/>
  <c r="K33"/>
  <c r="K35"/>
  <c r="W18"/>
  <c r="W20"/>
  <c r="Z47" i="107"/>
  <c r="AD46"/>
  <c r="Z45"/>
  <c r="AD44"/>
  <c r="Z43"/>
  <c r="AD42"/>
  <c r="Z41"/>
  <c r="AD40"/>
  <c r="Z39"/>
  <c r="AD38"/>
  <c r="Z37"/>
  <c r="AD36"/>
  <c r="AD32"/>
  <c r="Z29"/>
  <c r="Z27"/>
  <c r="AD26"/>
  <c r="Z25"/>
  <c r="AD24"/>
  <c r="AD34" s="1"/>
  <c r="Z23"/>
  <c r="AD22"/>
  <c r="Z21"/>
  <c r="AD16"/>
  <c r="Z15"/>
  <c r="AD14"/>
  <c r="Z13"/>
  <c r="AD12"/>
  <c r="Z11"/>
  <c r="AD10"/>
  <c r="Z9"/>
  <c r="AD8"/>
  <c r="Z7"/>
  <c r="AD6"/>
  <c r="C47" i="109"/>
  <c r="C45"/>
  <c r="C43"/>
  <c r="C41"/>
  <c r="W40"/>
  <c r="C39"/>
  <c r="K37"/>
  <c r="K50" s="1"/>
  <c r="C37"/>
  <c r="C31"/>
  <c r="C29"/>
  <c r="C27"/>
  <c r="K25"/>
  <c r="K33" s="1"/>
  <c r="C25"/>
  <c r="C23"/>
  <c r="W22"/>
  <c r="W35" s="1"/>
  <c r="C21"/>
  <c r="C17"/>
  <c r="C15"/>
  <c r="C13"/>
  <c r="C11"/>
  <c r="W10"/>
  <c r="W19" s="1"/>
  <c r="C9"/>
  <c r="K7"/>
  <c r="K20" s="1"/>
  <c r="C7"/>
  <c r="AG50" i="111"/>
  <c r="I50"/>
  <c r="AA48"/>
  <c r="S48"/>
  <c r="AM44"/>
  <c r="Q42"/>
  <c r="Q49" s="1"/>
  <c r="AL41"/>
  <c r="AM39"/>
  <c r="AI37"/>
  <c r="Z35"/>
  <c r="P35"/>
  <c r="AE34"/>
  <c r="J34"/>
  <c r="AM32"/>
  <c r="AM31"/>
  <c r="AM30"/>
  <c r="AM24"/>
  <c r="AM34" s="1"/>
  <c r="AB34"/>
  <c r="AM23"/>
  <c r="AM22"/>
  <c r="M19"/>
  <c r="R18"/>
  <c r="AL14"/>
  <c r="K10"/>
  <c r="S19"/>
  <c r="R20"/>
  <c r="AC20"/>
  <c r="J49" i="113"/>
  <c r="W49" i="115"/>
  <c r="C31" i="111"/>
  <c r="AI31"/>
  <c r="H29"/>
  <c r="C23"/>
  <c r="AI23"/>
  <c r="H21"/>
  <c r="D33"/>
  <c r="C14"/>
  <c r="K14"/>
  <c r="J19"/>
  <c r="K9"/>
  <c r="C6"/>
  <c r="K6"/>
  <c r="W33" i="113"/>
  <c r="W35"/>
  <c r="W50" i="115"/>
  <c r="W48"/>
  <c r="K25" i="107"/>
  <c r="K34" s="1"/>
  <c r="C25"/>
  <c r="K23"/>
  <c r="W22"/>
  <c r="K21"/>
  <c r="K15"/>
  <c r="K13"/>
  <c r="K11"/>
  <c r="W10"/>
  <c r="W19" s="1"/>
  <c r="K9"/>
  <c r="K7"/>
  <c r="K18" s="1"/>
  <c r="C7"/>
  <c r="T37" i="109"/>
  <c r="T48" s="1"/>
  <c r="T25"/>
  <c r="T34" s="1"/>
  <c r="T7"/>
  <c r="AJ48" i="111"/>
  <c r="L48"/>
  <c r="D48"/>
  <c r="AL46"/>
  <c r="K45"/>
  <c r="Z39"/>
  <c r="Z49" s="1"/>
  <c r="H39"/>
  <c r="F35"/>
  <c r="AA33"/>
  <c r="F33"/>
  <c r="K28"/>
  <c r="K34" s="1"/>
  <c r="AI26"/>
  <c r="X34"/>
  <c r="T34"/>
  <c r="Q33"/>
  <c r="AM19"/>
  <c r="H7"/>
  <c r="AD18"/>
  <c r="V48" i="113"/>
  <c r="K49"/>
  <c r="Q34"/>
  <c r="Q49" i="115"/>
  <c r="AL31" i="111"/>
  <c r="AM29"/>
  <c r="AL23"/>
  <c r="AM21"/>
  <c r="C15"/>
  <c r="AI15"/>
  <c r="H13"/>
  <c r="AM10"/>
  <c r="AG19"/>
  <c r="U20"/>
  <c r="W6"/>
  <c r="Q48" i="113"/>
  <c r="Q50"/>
  <c r="W20" i="115"/>
  <c r="W18"/>
  <c r="I50" i="109"/>
  <c r="C50" s="1"/>
  <c r="U35"/>
  <c r="M35"/>
  <c r="I20"/>
  <c r="AA50" i="111"/>
  <c r="P49"/>
  <c r="AM46"/>
  <c r="H41"/>
  <c r="AI40"/>
  <c r="AM36"/>
  <c r="M34"/>
  <c r="U33"/>
  <c r="U18"/>
  <c r="C10"/>
  <c r="AE18"/>
  <c r="W49" i="113"/>
  <c r="N49" i="115"/>
  <c r="N24" i="111"/>
  <c r="N34" s="1"/>
  <c r="L34"/>
  <c r="AC21"/>
  <c r="AA35"/>
  <c r="AL15"/>
  <c r="AM13"/>
  <c r="AI6"/>
  <c r="AM6"/>
  <c r="Z33" i="113"/>
  <c r="Z19"/>
  <c r="Q20"/>
  <c r="AC35" i="115"/>
  <c r="U35" i="107"/>
  <c r="M35"/>
  <c r="I20"/>
  <c r="R50" i="109"/>
  <c r="J50"/>
  <c r="V35"/>
  <c r="F35"/>
  <c r="R20"/>
  <c r="J20"/>
  <c r="D50" i="111"/>
  <c r="AG49"/>
  <c r="K47"/>
  <c r="AM37"/>
  <c r="H31"/>
  <c r="AL29"/>
  <c r="Z25"/>
  <c r="Z34" s="1"/>
  <c r="P34"/>
  <c r="AF34"/>
  <c r="H23"/>
  <c r="AE35"/>
  <c r="M33"/>
  <c r="AL21"/>
  <c r="O20"/>
  <c r="D19"/>
  <c r="I18"/>
  <c r="AL11"/>
  <c r="H11"/>
  <c r="Y19"/>
  <c r="V18"/>
  <c r="F50" i="113"/>
  <c r="T34"/>
  <c r="Q19" i="115"/>
  <c r="T19"/>
  <c r="H25"/>
  <c r="D34"/>
  <c r="Z25"/>
  <c r="X33"/>
  <c r="X35"/>
  <c r="Z22"/>
  <c r="AD22"/>
  <c r="C14"/>
  <c r="K14"/>
  <c r="H9"/>
  <c r="Z9"/>
  <c r="Z6"/>
  <c r="AD6"/>
  <c r="T48" i="117"/>
  <c r="T50"/>
  <c r="K50"/>
  <c r="AC48" i="119"/>
  <c r="N48"/>
  <c r="N50"/>
  <c r="K33"/>
  <c r="K34"/>
  <c r="Q33"/>
  <c r="Q35"/>
  <c r="H26" i="111"/>
  <c r="AD20"/>
  <c r="V20"/>
  <c r="F20"/>
  <c r="AA19"/>
  <c r="AL12"/>
  <c r="AM7"/>
  <c r="AC42" i="113"/>
  <c r="AC40"/>
  <c r="AC38"/>
  <c r="AC36"/>
  <c r="AC34"/>
  <c r="AC32"/>
  <c r="AC30"/>
  <c r="AC28"/>
  <c r="AC26"/>
  <c r="AC24"/>
  <c r="AC22"/>
  <c r="AC18"/>
  <c r="AC16"/>
  <c r="AC14"/>
  <c r="AC12"/>
  <c r="AC10"/>
  <c r="AC8"/>
  <c r="AC6"/>
  <c r="O50" i="115"/>
  <c r="U49"/>
  <c r="AA48"/>
  <c r="T44"/>
  <c r="AC43"/>
  <c r="K42"/>
  <c r="T36"/>
  <c r="O34"/>
  <c r="U33"/>
  <c r="T32"/>
  <c r="AC31"/>
  <c r="K30"/>
  <c r="N21"/>
  <c r="O20"/>
  <c r="P18"/>
  <c r="AC17"/>
  <c r="P48" i="117"/>
  <c r="AC45"/>
  <c r="Q19"/>
  <c r="C6" i="113"/>
  <c r="H43" i="115"/>
  <c r="Z43"/>
  <c r="X49"/>
  <c r="AD40"/>
  <c r="H31"/>
  <c r="Z31"/>
  <c r="P33"/>
  <c r="P35"/>
  <c r="H19"/>
  <c r="H15"/>
  <c r="Z15"/>
  <c r="Z12"/>
  <c r="AD12"/>
  <c r="S18"/>
  <c r="S20"/>
  <c r="W35" i="117"/>
  <c r="Z19"/>
  <c r="T20"/>
  <c r="N33" i="119"/>
  <c r="N35"/>
  <c r="C21" i="115"/>
  <c r="K34" i="117"/>
  <c r="Q34" i="119"/>
  <c r="N34"/>
  <c r="AC34" i="121"/>
  <c r="L48" i="115"/>
  <c r="L50"/>
  <c r="H21"/>
  <c r="Z21"/>
  <c r="C10"/>
  <c r="K10"/>
  <c r="K19" s="1"/>
  <c r="AC50" i="117"/>
  <c r="AC44"/>
  <c r="W48"/>
  <c r="W50"/>
  <c r="AC20"/>
  <c r="Q18"/>
  <c r="Q20"/>
  <c r="Q48" i="119"/>
  <c r="Q50"/>
  <c r="AC34"/>
  <c r="AD33"/>
  <c r="AD35"/>
  <c r="K20"/>
  <c r="C49" i="113"/>
  <c r="C47"/>
  <c r="C45"/>
  <c r="C41"/>
  <c r="C39"/>
  <c r="C37"/>
  <c r="C35"/>
  <c r="C33"/>
  <c r="C31"/>
  <c r="C29"/>
  <c r="C27"/>
  <c r="C25"/>
  <c r="C23"/>
  <c r="C21"/>
  <c r="C19"/>
  <c r="C15"/>
  <c r="C13"/>
  <c r="C11"/>
  <c r="C9"/>
  <c r="C7"/>
  <c r="M49" i="115"/>
  <c r="S48"/>
  <c r="I48"/>
  <c r="AC45"/>
  <c r="U35"/>
  <c r="M33"/>
  <c r="T23"/>
  <c r="T35" s="1"/>
  <c r="Q22"/>
  <c r="S19"/>
  <c r="N17"/>
  <c r="T7"/>
  <c r="T20" s="1"/>
  <c r="R48" i="117"/>
  <c r="H45" i="115"/>
  <c r="Z45"/>
  <c r="H37"/>
  <c r="D48"/>
  <c r="D50"/>
  <c r="Z37"/>
  <c r="Z24"/>
  <c r="AD24"/>
  <c r="C16"/>
  <c r="K16"/>
  <c r="H11"/>
  <c r="Z11"/>
  <c r="Z8"/>
  <c r="AD8"/>
  <c r="L18"/>
  <c r="L20"/>
  <c r="N7"/>
  <c r="N18" s="1"/>
  <c r="T18"/>
  <c r="AC48" i="117"/>
  <c r="AC46"/>
  <c r="C19" i="119"/>
  <c r="Z19"/>
  <c r="H19"/>
  <c r="D49" i="115"/>
  <c r="U48"/>
  <c r="AC46"/>
  <c r="Z40"/>
  <c r="K39"/>
  <c r="K49" s="1"/>
  <c r="AC38"/>
  <c r="D33"/>
  <c r="Z28"/>
  <c r="AC26"/>
  <c r="U18"/>
  <c r="Z46" i="117"/>
  <c r="H44"/>
  <c r="P49"/>
  <c r="W49"/>
  <c r="AD49" i="119"/>
  <c r="AD34"/>
  <c r="T40" i="115"/>
  <c r="R49"/>
  <c r="V48"/>
  <c r="V50"/>
  <c r="C22"/>
  <c r="K22"/>
  <c r="K35" s="1"/>
  <c r="H17"/>
  <c r="Z17"/>
  <c r="Z14"/>
  <c r="AD14"/>
  <c r="C6"/>
  <c r="K6"/>
  <c r="AD18" i="117"/>
  <c r="AD20"/>
  <c r="W18"/>
  <c r="W20"/>
  <c r="AD48" i="119"/>
  <c r="AD50"/>
  <c r="T50"/>
  <c r="W18"/>
  <c r="W19"/>
  <c r="C49" i="121"/>
  <c r="AI49"/>
  <c r="AM11" i="111"/>
  <c r="AF6"/>
  <c r="H6"/>
  <c r="AC43" i="113"/>
  <c r="AC41"/>
  <c r="Q40"/>
  <c r="Q49" s="1"/>
  <c r="AC39"/>
  <c r="AC37"/>
  <c r="AC35"/>
  <c r="AC33"/>
  <c r="AC31"/>
  <c r="AC29"/>
  <c r="AC27"/>
  <c r="AC25"/>
  <c r="AC23"/>
  <c r="Q22"/>
  <c r="Q35" s="1"/>
  <c r="AC21"/>
  <c r="I20"/>
  <c r="AC19"/>
  <c r="I18"/>
  <c r="AC17"/>
  <c r="AC15"/>
  <c r="AC13"/>
  <c r="AC11"/>
  <c r="Q10"/>
  <c r="Q19" s="1"/>
  <c r="AC9"/>
  <c r="AC7"/>
  <c r="H6"/>
  <c r="K46" i="115"/>
  <c r="T39"/>
  <c r="K38"/>
  <c r="K48" s="1"/>
  <c r="N37"/>
  <c r="N50" s="1"/>
  <c r="AA33"/>
  <c r="T28"/>
  <c r="T34" s="1"/>
  <c r="K26"/>
  <c r="AC25"/>
  <c r="U20"/>
  <c r="U19"/>
  <c r="N13"/>
  <c r="N19" s="1"/>
  <c r="N10"/>
  <c r="AC9"/>
  <c r="I50" i="117"/>
  <c r="U49"/>
  <c r="F49"/>
  <c r="Q46"/>
  <c r="Q48" s="1"/>
  <c r="H46"/>
  <c r="N45"/>
  <c r="N49" s="1"/>
  <c r="K44"/>
  <c r="H43"/>
  <c r="W19"/>
  <c r="K19"/>
  <c r="Z33" i="121"/>
  <c r="H47" i="115"/>
  <c r="Z47"/>
  <c r="H39"/>
  <c r="Z39"/>
  <c r="F48"/>
  <c r="F50"/>
  <c r="H35"/>
  <c r="H27"/>
  <c r="Z27"/>
  <c r="H23"/>
  <c r="Z23"/>
  <c r="C12"/>
  <c r="K12"/>
  <c r="H7"/>
  <c r="D18"/>
  <c r="D20"/>
  <c r="Z7"/>
  <c r="H45" i="117"/>
  <c r="C45"/>
  <c r="Q33"/>
  <c r="Q35"/>
  <c r="W34" i="119"/>
  <c r="W33"/>
  <c r="J49" i="115"/>
  <c r="J33"/>
  <c r="U48" i="117"/>
  <c r="K49" i="119"/>
  <c r="L34" i="115"/>
  <c r="N25"/>
  <c r="N34" s="1"/>
  <c r="H13"/>
  <c r="Z13"/>
  <c r="X19"/>
  <c r="Z10"/>
  <c r="AD10"/>
  <c r="AD19" s="1"/>
  <c r="H47" i="117"/>
  <c r="C47"/>
  <c r="Z33"/>
  <c r="AC18"/>
  <c r="AF48" i="121"/>
  <c r="AF50"/>
  <c r="AA50" i="113"/>
  <c r="S50"/>
  <c r="O35"/>
  <c r="AA20"/>
  <c r="S20"/>
  <c r="K20"/>
  <c r="AC49" i="115"/>
  <c r="O48"/>
  <c r="K40"/>
  <c r="AC33"/>
  <c r="X20"/>
  <c r="M18"/>
  <c r="O19"/>
  <c r="W19"/>
  <c r="L48" i="117"/>
  <c r="Q49" i="119"/>
  <c r="T34"/>
  <c r="AC50" i="121"/>
  <c r="H41" i="115"/>
  <c r="Z41"/>
  <c r="H29"/>
  <c r="Z29"/>
  <c r="C24"/>
  <c r="K24"/>
  <c r="K34" s="1"/>
  <c r="Z16"/>
  <c r="AD16"/>
  <c r="C8"/>
  <c r="K8"/>
  <c r="AA18"/>
  <c r="AA20"/>
  <c r="AD7"/>
  <c r="N20"/>
  <c r="T33" i="117"/>
  <c r="K48" i="119"/>
  <c r="K50"/>
  <c r="L50" i="113"/>
  <c r="D50"/>
  <c r="D48"/>
  <c r="X35"/>
  <c r="P35"/>
  <c r="D34"/>
  <c r="L20"/>
  <c r="D20"/>
  <c r="D18"/>
  <c r="X50" i="115"/>
  <c r="P48"/>
  <c r="AD46"/>
  <c r="AD50" s="1"/>
  <c r="Z44"/>
  <c r="AC42"/>
  <c r="AD38"/>
  <c r="Z36"/>
  <c r="X34"/>
  <c r="I33"/>
  <c r="Z32"/>
  <c r="AC30"/>
  <c r="AD26"/>
  <c r="V34"/>
  <c r="AA19"/>
  <c r="L19"/>
  <c r="AC11"/>
  <c r="P19"/>
  <c r="Q49" i="117"/>
  <c r="M48"/>
  <c r="N49" i="119"/>
  <c r="N19"/>
  <c r="AF33" i="121"/>
  <c r="AM41"/>
  <c r="AM49" s="1"/>
  <c r="AL41"/>
  <c r="AI40"/>
  <c r="AG49"/>
  <c r="AF39"/>
  <c r="AD49"/>
  <c r="W39"/>
  <c r="W49" s="1"/>
  <c r="U49"/>
  <c r="H50" i="125"/>
  <c r="AC50"/>
  <c r="N35"/>
  <c r="R35" i="115"/>
  <c r="J35"/>
  <c r="F34"/>
  <c r="R33"/>
  <c r="V20"/>
  <c r="F20"/>
  <c r="R19"/>
  <c r="F18"/>
  <c r="O50" i="117"/>
  <c r="AA49"/>
  <c r="O48"/>
  <c r="C43"/>
  <c r="C41"/>
  <c r="C39"/>
  <c r="C37"/>
  <c r="AA35"/>
  <c r="S35"/>
  <c r="O34"/>
  <c r="AA33"/>
  <c r="C33"/>
  <c r="C31"/>
  <c r="C29"/>
  <c r="C27"/>
  <c r="C25"/>
  <c r="C23"/>
  <c r="C21"/>
  <c r="O20"/>
  <c r="AA19"/>
  <c r="C19"/>
  <c r="O18"/>
  <c r="C17"/>
  <c r="C15"/>
  <c r="C13"/>
  <c r="C11"/>
  <c r="C9"/>
  <c r="C7"/>
  <c r="X50" i="119"/>
  <c r="P50"/>
  <c r="H50"/>
  <c r="L49"/>
  <c r="D49"/>
  <c r="X48"/>
  <c r="H48"/>
  <c r="H46"/>
  <c r="H44"/>
  <c r="H42"/>
  <c r="H40"/>
  <c r="H38"/>
  <c r="L35"/>
  <c r="D35"/>
  <c r="X34"/>
  <c r="H34"/>
  <c r="L33"/>
  <c r="D33"/>
  <c r="H32"/>
  <c r="H30"/>
  <c r="H28"/>
  <c r="H26"/>
  <c r="H24"/>
  <c r="H22"/>
  <c r="X20"/>
  <c r="P20"/>
  <c r="L19"/>
  <c r="X18"/>
  <c r="T17"/>
  <c r="AC16"/>
  <c r="T9"/>
  <c r="T19" s="1"/>
  <c r="AC8"/>
  <c r="N6"/>
  <c r="O50" i="121"/>
  <c r="AJ49"/>
  <c r="Y48"/>
  <c r="AM46"/>
  <c r="T46"/>
  <c r="T48" s="1"/>
  <c r="Q45"/>
  <c r="Q48" s="1"/>
  <c r="AF42"/>
  <c r="AC41"/>
  <c r="AC48" s="1"/>
  <c r="Z40"/>
  <c r="Z49" s="1"/>
  <c r="AA48"/>
  <c r="Q50"/>
  <c r="AD35"/>
  <c r="S34"/>
  <c r="X33"/>
  <c r="P34"/>
  <c r="AD33"/>
  <c r="T35"/>
  <c r="AF19"/>
  <c r="Q49" i="123"/>
  <c r="H16" i="119"/>
  <c r="Z16"/>
  <c r="H8"/>
  <c r="Z8"/>
  <c r="H47" i="121"/>
  <c r="C47"/>
  <c r="AI47"/>
  <c r="C37"/>
  <c r="AI37"/>
  <c r="AB48"/>
  <c r="AB50"/>
  <c r="AI32"/>
  <c r="H35" i="125"/>
  <c r="C35"/>
  <c r="H42" i="117"/>
  <c r="H40"/>
  <c r="H38"/>
  <c r="H36"/>
  <c r="H30"/>
  <c r="H28"/>
  <c r="H26"/>
  <c r="H24"/>
  <c r="H22"/>
  <c r="H16"/>
  <c r="H12"/>
  <c r="H10"/>
  <c r="H6"/>
  <c r="AC47" i="119"/>
  <c r="AC45"/>
  <c r="AC43"/>
  <c r="AC41"/>
  <c r="AC39"/>
  <c r="AC37"/>
  <c r="AC35"/>
  <c r="AC31"/>
  <c r="AC29"/>
  <c r="AC27"/>
  <c r="AC25"/>
  <c r="AC23"/>
  <c r="AC21"/>
  <c r="AC19"/>
  <c r="Z11"/>
  <c r="K10"/>
  <c r="K19" s="1"/>
  <c r="AE49" i="121"/>
  <c r="V49"/>
  <c r="M49"/>
  <c r="I50"/>
  <c r="P35"/>
  <c r="Z32"/>
  <c r="Z35" s="1"/>
  <c r="W31"/>
  <c r="T34"/>
  <c r="AE33"/>
  <c r="Z18"/>
  <c r="N19" i="123"/>
  <c r="R50" i="121"/>
  <c r="T38"/>
  <c r="R48"/>
  <c r="C29"/>
  <c r="AI29"/>
  <c r="AI27"/>
  <c r="AM27"/>
  <c r="H25"/>
  <c r="D34"/>
  <c r="AC18"/>
  <c r="AC21" i="117"/>
  <c r="AC17"/>
  <c r="AC15"/>
  <c r="AC13"/>
  <c r="AC11"/>
  <c r="AC9"/>
  <c r="AC7"/>
  <c r="N49" i="121"/>
  <c r="S48"/>
  <c r="M33"/>
  <c r="V33"/>
  <c r="L35"/>
  <c r="AG49" i="123"/>
  <c r="H10" i="119"/>
  <c r="Z10"/>
  <c r="AM44" i="121"/>
  <c r="H39"/>
  <c r="C39"/>
  <c r="AI39"/>
  <c r="J50"/>
  <c r="J48"/>
  <c r="T50"/>
  <c r="AM25"/>
  <c r="AM33" s="1"/>
  <c r="AL25"/>
  <c r="AJ34"/>
  <c r="C35" i="123"/>
  <c r="H35"/>
  <c r="AC35"/>
  <c r="N33"/>
  <c r="N35"/>
  <c r="N25" i="117"/>
  <c r="W37" i="119"/>
  <c r="AC11"/>
  <c r="AG33" i="121"/>
  <c r="W33"/>
  <c r="Z19" i="123"/>
  <c r="Q19"/>
  <c r="C40" i="121"/>
  <c r="K40"/>
  <c r="K49" s="1"/>
  <c r="I49"/>
  <c r="L48"/>
  <c r="N36"/>
  <c r="L50"/>
  <c r="H31"/>
  <c r="C31"/>
  <c r="AI31"/>
  <c r="T35" i="123"/>
  <c r="AC20"/>
  <c r="C20"/>
  <c r="C46" i="117"/>
  <c r="C44"/>
  <c r="C42"/>
  <c r="K40"/>
  <c r="K48" s="1"/>
  <c r="C40"/>
  <c r="C38"/>
  <c r="W37"/>
  <c r="C36"/>
  <c r="C32"/>
  <c r="C30"/>
  <c r="C28"/>
  <c r="C26"/>
  <c r="W25"/>
  <c r="W33" s="1"/>
  <c r="C24"/>
  <c r="K22"/>
  <c r="K33" s="1"/>
  <c r="C22"/>
  <c r="C16"/>
  <c r="C14"/>
  <c r="C12"/>
  <c r="K10"/>
  <c r="C10"/>
  <c r="K8"/>
  <c r="K20" s="1"/>
  <c r="W7"/>
  <c r="C6"/>
  <c r="T40" i="119"/>
  <c r="T48" s="1"/>
  <c r="H37"/>
  <c r="H25"/>
  <c r="T22"/>
  <c r="T35" s="1"/>
  <c r="D20"/>
  <c r="L18"/>
  <c r="D18"/>
  <c r="K11"/>
  <c r="L49" i="121"/>
  <c r="AL47"/>
  <c r="AI44"/>
  <c r="K38"/>
  <c r="K48" s="1"/>
  <c r="H37"/>
  <c r="AA34"/>
  <c r="AB34"/>
  <c r="AF34"/>
  <c r="J34"/>
  <c r="U35"/>
  <c r="O33"/>
  <c r="N49" i="125"/>
  <c r="H12" i="119"/>
  <c r="Z12"/>
  <c r="F49" i="121"/>
  <c r="AM36"/>
  <c r="C32"/>
  <c r="K32"/>
  <c r="K35" s="1"/>
  <c r="AI24"/>
  <c r="AG34"/>
  <c r="AM24"/>
  <c r="N48" i="123"/>
  <c r="N50"/>
  <c r="L50" i="117"/>
  <c r="D50"/>
  <c r="X49"/>
  <c r="D48"/>
  <c r="X35"/>
  <c r="P35"/>
  <c r="D34"/>
  <c r="T32"/>
  <c r="T35" s="1"/>
  <c r="L20"/>
  <c r="D20"/>
  <c r="D18"/>
  <c r="T14"/>
  <c r="T19" s="1"/>
  <c r="U50" i="119"/>
  <c r="M50"/>
  <c r="AC46"/>
  <c r="AC44"/>
  <c r="AC42"/>
  <c r="AC40"/>
  <c r="AC38"/>
  <c r="AC36"/>
  <c r="I35"/>
  <c r="AC32"/>
  <c r="AC30"/>
  <c r="AC28"/>
  <c r="U20"/>
  <c r="M20"/>
  <c r="Q16"/>
  <c r="Q20" s="1"/>
  <c r="Z15"/>
  <c r="AC13"/>
  <c r="Z7"/>
  <c r="X50" i="121"/>
  <c r="K50"/>
  <c r="U48"/>
  <c r="AM37"/>
  <c r="V48"/>
  <c r="C36"/>
  <c r="X35"/>
  <c r="R33"/>
  <c r="AM32"/>
  <c r="K30"/>
  <c r="H29"/>
  <c r="H27"/>
  <c r="T25"/>
  <c r="T33" s="1"/>
  <c r="Z34"/>
  <c r="AJ35"/>
  <c r="Y33"/>
  <c r="F33"/>
  <c r="W19"/>
  <c r="T49" i="123"/>
  <c r="W49"/>
  <c r="AG33"/>
  <c r="Z18"/>
  <c r="H36" i="121"/>
  <c r="D48"/>
  <c r="D50"/>
  <c r="AM28"/>
  <c r="N20"/>
  <c r="N18"/>
  <c r="AF48" i="123"/>
  <c r="W33"/>
  <c r="W35"/>
  <c r="U50" i="117"/>
  <c r="M50"/>
  <c r="I35"/>
  <c r="C35" s="1"/>
  <c r="U20"/>
  <c r="M20"/>
  <c r="V50" i="119"/>
  <c r="F50"/>
  <c r="R35"/>
  <c r="J35"/>
  <c r="AD20"/>
  <c r="V20"/>
  <c r="F20"/>
  <c r="R19"/>
  <c r="F18"/>
  <c r="T15"/>
  <c r="K13"/>
  <c r="T7"/>
  <c r="T18" s="1"/>
  <c r="Y50" i="121"/>
  <c r="W47"/>
  <c r="W50" s="1"/>
  <c r="AL42"/>
  <c r="T42"/>
  <c r="T49" s="1"/>
  <c r="AL39"/>
  <c r="AI36"/>
  <c r="I35"/>
  <c r="AD34"/>
  <c r="AI33"/>
  <c r="C33"/>
  <c r="AM29"/>
  <c r="C28"/>
  <c r="K27"/>
  <c r="Y34"/>
  <c r="K19"/>
  <c r="W18"/>
  <c r="W20"/>
  <c r="N49" i="123"/>
  <c r="AG34"/>
  <c r="T34"/>
  <c r="H14" i="119"/>
  <c r="Z14"/>
  <c r="H6"/>
  <c r="Z6"/>
  <c r="C45" i="121"/>
  <c r="AI45"/>
  <c r="AI43"/>
  <c r="AM43"/>
  <c r="AJ48"/>
  <c r="AL36"/>
  <c r="AJ50"/>
  <c r="Z50"/>
  <c r="N25"/>
  <c r="N34" s="1"/>
  <c r="L34"/>
  <c r="AD11" i="119"/>
  <c r="AD19" s="1"/>
  <c r="AC49" i="121"/>
  <c r="M35"/>
  <c r="AB35"/>
  <c r="N19"/>
  <c r="W34" i="123"/>
  <c r="N34"/>
  <c r="W19"/>
  <c r="K19"/>
  <c r="AC31" i="125"/>
  <c r="H29"/>
  <c r="C29"/>
  <c r="Z29"/>
  <c r="AD24"/>
  <c r="AD34" s="1"/>
  <c r="J33"/>
  <c r="J35"/>
  <c r="T18"/>
  <c r="T20"/>
  <c r="Q48" i="127"/>
  <c r="Q50"/>
  <c r="AD33"/>
  <c r="AD35"/>
  <c r="Q33"/>
  <c r="Q35"/>
  <c r="T18"/>
  <c r="T20"/>
  <c r="Q48" i="129"/>
  <c r="Q50"/>
  <c r="Q33"/>
  <c r="Q35"/>
  <c r="AD18"/>
  <c r="AD20"/>
  <c r="N18"/>
  <c r="N20"/>
  <c r="AD48" i="121"/>
  <c r="F48"/>
  <c r="H46"/>
  <c r="H38"/>
  <c r="AM35"/>
  <c r="AE35"/>
  <c r="W35"/>
  <c r="O35"/>
  <c r="I33"/>
  <c r="H30"/>
  <c r="AI23"/>
  <c r="C23"/>
  <c r="AC21"/>
  <c r="Z20"/>
  <c r="R20"/>
  <c r="J20"/>
  <c r="O19"/>
  <c r="AJ18"/>
  <c r="L18"/>
  <c r="D18"/>
  <c r="AI15"/>
  <c r="C15"/>
  <c r="AM11"/>
  <c r="AM18" s="1"/>
  <c r="AI7"/>
  <c r="C7"/>
  <c r="AF6"/>
  <c r="H6"/>
  <c r="L50" i="123"/>
  <c r="D50"/>
  <c r="AA49"/>
  <c r="C49"/>
  <c r="R48"/>
  <c r="AG47"/>
  <c r="H46"/>
  <c r="AC43"/>
  <c r="C41"/>
  <c r="Z40"/>
  <c r="Z49" s="1"/>
  <c r="H38"/>
  <c r="W37"/>
  <c r="W48" s="1"/>
  <c r="L34"/>
  <c r="D34"/>
  <c r="AA33"/>
  <c r="AG31"/>
  <c r="H30"/>
  <c r="AC27"/>
  <c r="K25"/>
  <c r="C25"/>
  <c r="Z24"/>
  <c r="Z34" s="1"/>
  <c r="AG23"/>
  <c r="H22"/>
  <c r="AD20"/>
  <c r="F20"/>
  <c r="AC19"/>
  <c r="U19"/>
  <c r="M19"/>
  <c r="L18"/>
  <c r="D18"/>
  <c r="C17"/>
  <c r="AG15"/>
  <c r="H14"/>
  <c r="AC11"/>
  <c r="C9"/>
  <c r="AG7"/>
  <c r="AG20" s="1"/>
  <c r="Q7"/>
  <c r="Q20" s="1"/>
  <c r="H6"/>
  <c r="I50" i="125"/>
  <c r="C50" s="1"/>
  <c r="AD47"/>
  <c r="W47"/>
  <c r="W50" s="1"/>
  <c r="C47"/>
  <c r="C46"/>
  <c r="W45"/>
  <c r="AD44"/>
  <c r="H44"/>
  <c r="L35"/>
  <c r="K30"/>
  <c r="W25"/>
  <c r="W33" s="1"/>
  <c r="Q49" i="127"/>
  <c r="Q34"/>
  <c r="T19"/>
  <c r="N19"/>
  <c r="AD38" i="125"/>
  <c r="AC29"/>
  <c r="H27"/>
  <c r="C27"/>
  <c r="Z27"/>
  <c r="T48" i="129"/>
  <c r="T50"/>
  <c r="AL21" i="121"/>
  <c r="N21"/>
  <c r="AI20"/>
  <c r="C20"/>
  <c r="AM16"/>
  <c r="AI12"/>
  <c r="C12"/>
  <c r="AM8"/>
  <c r="AM20" s="1"/>
  <c r="Q6"/>
  <c r="C48" i="123"/>
  <c r="AG46"/>
  <c r="AC42"/>
  <c r="K40"/>
  <c r="K49" s="1"/>
  <c r="C40"/>
  <c r="AG38"/>
  <c r="AG50" s="1"/>
  <c r="H37"/>
  <c r="L33"/>
  <c r="D33"/>
  <c r="C32"/>
  <c r="T25"/>
  <c r="T33" s="1"/>
  <c r="C24"/>
  <c r="AD19"/>
  <c r="F19"/>
  <c r="H19" s="1"/>
  <c r="U18"/>
  <c r="C16"/>
  <c r="AC10"/>
  <c r="T9"/>
  <c r="T19" s="1"/>
  <c r="C8"/>
  <c r="Z7"/>
  <c r="V34" i="125"/>
  <c r="N25"/>
  <c r="N34" s="1"/>
  <c r="K19"/>
  <c r="Q19" i="127"/>
  <c r="K49" i="129"/>
  <c r="T34"/>
  <c r="W19"/>
  <c r="H45" i="125"/>
  <c r="H41"/>
  <c r="C41"/>
  <c r="AC27"/>
  <c r="X33"/>
  <c r="X35"/>
  <c r="AD22"/>
  <c r="AC18" i="127"/>
  <c r="Q18"/>
  <c r="Q20"/>
  <c r="K33" i="129"/>
  <c r="K35"/>
  <c r="C47" i="123"/>
  <c r="C39"/>
  <c r="K43" i="125"/>
  <c r="Z38"/>
  <c r="L48"/>
  <c r="Q24"/>
  <c r="W49" i="129"/>
  <c r="Q34"/>
  <c r="K34"/>
  <c r="AC45" i="125"/>
  <c r="AC41"/>
  <c r="AD36"/>
  <c r="AD32"/>
  <c r="H25"/>
  <c r="D34"/>
  <c r="C25"/>
  <c r="Z25"/>
  <c r="K33"/>
  <c r="K35"/>
  <c r="N18" i="127"/>
  <c r="N20"/>
  <c r="W48" i="129"/>
  <c r="W50"/>
  <c r="K48"/>
  <c r="K50"/>
  <c r="AC34"/>
  <c r="Q18"/>
  <c r="Q20"/>
  <c r="Q24" i="121"/>
  <c r="Q34" s="1"/>
  <c r="N23"/>
  <c r="T17"/>
  <c r="T9"/>
  <c r="T19" s="1"/>
  <c r="Q8"/>
  <c r="K6"/>
  <c r="C6"/>
  <c r="Q36" i="123"/>
  <c r="AC32"/>
  <c r="K30"/>
  <c r="H27"/>
  <c r="AC24"/>
  <c r="K22"/>
  <c r="Z21"/>
  <c r="X19"/>
  <c r="O18"/>
  <c r="AC16"/>
  <c r="K14"/>
  <c r="H11"/>
  <c r="AC8"/>
  <c r="K6"/>
  <c r="C6"/>
  <c r="H49" i="125"/>
  <c r="H42"/>
  <c r="Z22"/>
  <c r="Q19"/>
  <c r="W19"/>
  <c r="W34" i="129"/>
  <c r="H39" i="125"/>
  <c r="C39"/>
  <c r="Z39"/>
  <c r="AD30"/>
  <c r="AC25"/>
  <c r="F34"/>
  <c r="W35"/>
  <c r="AD48" i="127"/>
  <c r="AD50"/>
  <c r="AC48" i="129"/>
  <c r="W33"/>
  <c r="W35"/>
  <c r="T20"/>
  <c r="C43" i="121"/>
  <c r="AA35"/>
  <c r="X34"/>
  <c r="U33"/>
  <c r="C27"/>
  <c r="Q21"/>
  <c r="AD20"/>
  <c r="F20"/>
  <c r="AA19"/>
  <c r="X18"/>
  <c r="AC17"/>
  <c r="AC20" s="1"/>
  <c r="C11"/>
  <c r="T6"/>
  <c r="X50" i="123"/>
  <c r="P50"/>
  <c r="O49"/>
  <c r="AC47"/>
  <c r="C45"/>
  <c r="AF42"/>
  <c r="AC39"/>
  <c r="C37"/>
  <c r="Z36"/>
  <c r="AG35"/>
  <c r="Y35"/>
  <c r="Q35"/>
  <c r="I35"/>
  <c r="X34"/>
  <c r="AC31"/>
  <c r="T30"/>
  <c r="C29"/>
  <c r="AF26"/>
  <c r="AC23"/>
  <c r="K21"/>
  <c r="C21"/>
  <c r="Z20"/>
  <c r="R20"/>
  <c r="J20"/>
  <c r="I19"/>
  <c r="C19" s="1"/>
  <c r="W17"/>
  <c r="W20" s="1"/>
  <c r="AC15"/>
  <c r="C13"/>
  <c r="AF10"/>
  <c r="AC7"/>
  <c r="T6"/>
  <c r="U50" i="125"/>
  <c r="R48"/>
  <c r="Z47"/>
  <c r="Q46"/>
  <c r="H46"/>
  <c r="Z45"/>
  <c r="W43"/>
  <c r="AA48"/>
  <c r="K40"/>
  <c r="K49" s="1"/>
  <c r="N37"/>
  <c r="Z36"/>
  <c r="Q36"/>
  <c r="Z32"/>
  <c r="W31"/>
  <c r="T34"/>
  <c r="Q22"/>
  <c r="W49" i="127"/>
  <c r="AD34"/>
  <c r="N49" i="129"/>
  <c r="N34"/>
  <c r="AC39" i="125"/>
  <c r="AD28"/>
  <c r="H23"/>
  <c r="C23"/>
  <c r="Z23"/>
  <c r="P33"/>
  <c r="P35"/>
  <c r="W18"/>
  <c r="W20"/>
  <c r="W35" i="127"/>
  <c r="AD18"/>
  <c r="AD20"/>
  <c r="N48" i="129"/>
  <c r="N50"/>
  <c r="D35" i="121"/>
  <c r="I34"/>
  <c r="K24"/>
  <c r="AJ19"/>
  <c r="L19"/>
  <c r="D19"/>
  <c r="AL17"/>
  <c r="K16"/>
  <c r="AL9"/>
  <c r="K8"/>
  <c r="I50" i="123"/>
  <c r="K44"/>
  <c r="T37"/>
  <c r="T50" s="1"/>
  <c r="K36"/>
  <c r="R35"/>
  <c r="K28"/>
  <c r="AC22"/>
  <c r="AA20"/>
  <c r="K12"/>
  <c r="AG10"/>
  <c r="AG19" s="1"/>
  <c r="N7"/>
  <c r="N20" s="1"/>
  <c r="Z49" i="125"/>
  <c r="R49"/>
  <c r="S48"/>
  <c r="Z30"/>
  <c r="K34"/>
  <c r="T19"/>
  <c r="AD19" i="127"/>
  <c r="AD34" i="129"/>
  <c r="H43" i="125"/>
  <c r="H37"/>
  <c r="D48"/>
  <c r="C37"/>
  <c r="Z37"/>
  <c r="AC35"/>
  <c r="AD26"/>
  <c r="AC23"/>
  <c r="T22"/>
  <c r="T33" s="1"/>
  <c r="R33"/>
  <c r="R35"/>
  <c r="Q20"/>
  <c r="N50" i="127"/>
  <c r="N33"/>
  <c r="N35"/>
  <c r="N33" i="129"/>
  <c r="N35"/>
  <c r="AC18"/>
  <c r="O49" i="121"/>
  <c r="R34"/>
  <c r="AI21"/>
  <c r="U19"/>
  <c r="AI13"/>
  <c r="AC45" i="123"/>
  <c r="AC37"/>
  <c r="H32"/>
  <c r="AC29"/>
  <c r="AC21"/>
  <c r="AC13"/>
  <c r="AA49" i="125"/>
  <c r="S49"/>
  <c r="Z44"/>
  <c r="Q44"/>
  <c r="Q49" s="1"/>
  <c r="AD41"/>
  <c r="K38"/>
  <c r="K50" s="1"/>
  <c r="T48"/>
  <c r="D33"/>
  <c r="Z28"/>
  <c r="Q28"/>
  <c r="W27"/>
  <c r="W34" s="1"/>
  <c r="W48" i="127"/>
  <c r="N34"/>
  <c r="W19"/>
  <c r="AD19" i="129"/>
  <c r="N19"/>
  <c r="K19"/>
  <c r="AC43" i="125"/>
  <c r="AD40"/>
  <c r="AD49" s="1"/>
  <c r="AC37"/>
  <c r="AC33"/>
  <c r="H31"/>
  <c r="C31"/>
  <c r="Z31"/>
  <c r="T48" i="127"/>
  <c r="T50"/>
  <c r="T33"/>
  <c r="T35"/>
  <c r="AD33" i="129"/>
  <c r="AD35"/>
  <c r="K18"/>
  <c r="K20"/>
  <c r="AD49" i="127"/>
  <c r="T34"/>
  <c r="Q49" i="129"/>
  <c r="Z21" i="125"/>
  <c r="V20"/>
  <c r="N20"/>
  <c r="F20"/>
  <c r="Z19"/>
  <c r="R19"/>
  <c r="F18"/>
  <c r="Z17"/>
  <c r="AD16"/>
  <c r="Z15"/>
  <c r="AD14"/>
  <c r="Z13"/>
  <c r="AD12"/>
  <c r="Z11"/>
  <c r="AD10"/>
  <c r="Z9"/>
  <c r="AD8"/>
  <c r="Z7"/>
  <c r="AD6"/>
  <c r="W50" i="127"/>
  <c r="O50"/>
  <c r="AA49"/>
  <c r="O48"/>
  <c r="C47"/>
  <c r="C45"/>
  <c r="C43"/>
  <c r="C41"/>
  <c r="C39"/>
  <c r="C37"/>
  <c r="AA35"/>
  <c r="S35"/>
  <c r="O34"/>
  <c r="AA33"/>
  <c r="C33"/>
  <c r="C31"/>
  <c r="C29"/>
  <c r="C27"/>
  <c r="C25"/>
  <c r="C23"/>
  <c r="C21"/>
  <c r="O20"/>
  <c r="AA19"/>
  <c r="C19"/>
  <c r="O18"/>
  <c r="C17"/>
  <c r="C15"/>
  <c r="C13"/>
  <c r="C11"/>
  <c r="C9"/>
  <c r="C7"/>
  <c r="X50" i="129"/>
  <c r="P50"/>
  <c r="H50"/>
  <c r="L49"/>
  <c r="D49"/>
  <c r="X48"/>
  <c r="P48"/>
  <c r="H48"/>
  <c r="H46"/>
  <c r="H44"/>
  <c r="H42"/>
  <c r="H40"/>
  <c r="H38"/>
  <c r="H36"/>
  <c r="L35"/>
  <c r="D35"/>
  <c r="X34"/>
  <c r="P34"/>
  <c r="H34"/>
  <c r="L33"/>
  <c r="D33"/>
  <c r="H32"/>
  <c r="H30"/>
  <c r="H28"/>
  <c r="H26"/>
  <c r="H24"/>
  <c r="H22"/>
  <c r="X20"/>
  <c r="P20"/>
  <c r="L19"/>
  <c r="D19"/>
  <c r="X18"/>
  <c r="P18"/>
  <c r="H18"/>
  <c r="H16"/>
  <c r="H14"/>
  <c r="H12"/>
  <c r="H10"/>
  <c r="H8"/>
  <c r="C21" i="125"/>
  <c r="C19"/>
  <c r="C17"/>
  <c r="C15"/>
  <c r="C13"/>
  <c r="C11"/>
  <c r="C9"/>
  <c r="C7"/>
  <c r="AC49" i="129"/>
  <c r="AC47"/>
  <c r="AC45"/>
  <c r="AC43"/>
  <c r="AC41"/>
  <c r="AC39"/>
  <c r="AC37"/>
  <c r="AC35"/>
  <c r="AC33"/>
  <c r="AC31"/>
  <c r="AC29"/>
  <c r="AC27"/>
  <c r="AC25"/>
  <c r="AC23"/>
  <c r="AC21"/>
  <c r="I20"/>
  <c r="C20" s="1"/>
  <c r="AC19"/>
  <c r="U19"/>
  <c r="I18"/>
  <c r="AC17"/>
  <c r="AC15"/>
  <c r="AC13"/>
  <c r="AC11"/>
  <c r="AC9"/>
  <c r="AC7"/>
  <c r="AD45"/>
  <c r="AD49" s="1"/>
  <c r="Q32" i="125"/>
  <c r="Q26"/>
  <c r="AC21"/>
  <c r="AC19"/>
  <c r="AC17"/>
  <c r="AC15"/>
  <c r="AC13"/>
  <c r="Q12"/>
  <c r="Q18" s="1"/>
  <c r="AC11"/>
  <c r="AC9"/>
  <c r="AC7"/>
  <c r="N47" i="127"/>
  <c r="Z46"/>
  <c r="N45"/>
  <c r="N48" s="1"/>
  <c r="Z44"/>
  <c r="Z42"/>
  <c r="Z40"/>
  <c r="Z38"/>
  <c r="Z36"/>
  <c r="Z32"/>
  <c r="Z30"/>
  <c r="Z28"/>
  <c r="Z26"/>
  <c r="Z24"/>
  <c r="Z22"/>
  <c r="N7"/>
  <c r="C50" i="129"/>
  <c r="C48"/>
  <c r="C46"/>
  <c r="C44"/>
  <c r="C42"/>
  <c r="C40"/>
  <c r="C38"/>
  <c r="C36"/>
  <c r="C34"/>
  <c r="C32"/>
  <c r="C30"/>
  <c r="C28"/>
  <c r="C26"/>
  <c r="C24"/>
  <c r="C22"/>
  <c r="C18"/>
  <c r="C16"/>
  <c r="C14"/>
  <c r="W7"/>
  <c r="W20" s="1"/>
  <c r="K44" i="127"/>
  <c r="K42"/>
  <c r="K40"/>
  <c r="C40"/>
  <c r="K36"/>
  <c r="K32"/>
  <c r="K30"/>
  <c r="K28"/>
  <c r="K26"/>
  <c r="W25"/>
  <c r="W34" s="1"/>
  <c r="K24"/>
  <c r="K22"/>
  <c r="C22"/>
  <c r="K16"/>
  <c r="K14"/>
  <c r="K12"/>
  <c r="K10"/>
  <c r="C10"/>
  <c r="K8"/>
  <c r="W7"/>
  <c r="K6"/>
  <c r="T40" i="129"/>
  <c r="T49" s="1"/>
  <c r="H37"/>
  <c r="H25"/>
  <c r="T22"/>
  <c r="T10"/>
  <c r="T19" s="1"/>
  <c r="H7"/>
  <c r="K44" i="125"/>
  <c r="K6"/>
  <c r="D50" i="127"/>
  <c r="H49"/>
  <c r="D48"/>
  <c r="H47"/>
  <c r="H45"/>
  <c r="H43"/>
  <c r="H41"/>
  <c r="H39"/>
  <c r="H37"/>
  <c r="H35"/>
  <c r="X33"/>
  <c r="H33"/>
  <c r="H31"/>
  <c r="H29"/>
  <c r="H27"/>
  <c r="H25"/>
  <c r="H23"/>
  <c r="H21"/>
  <c r="H19"/>
  <c r="D18"/>
  <c r="H17"/>
  <c r="H15"/>
  <c r="H13"/>
  <c r="H11"/>
  <c r="H9"/>
  <c r="H7"/>
  <c r="L20" i="125"/>
  <c r="D20"/>
  <c r="D18"/>
  <c r="U50" i="127"/>
  <c r="M50"/>
  <c r="I35"/>
  <c r="C35" s="1"/>
  <c r="U20"/>
  <c r="M20"/>
  <c r="AD50" i="129"/>
  <c r="V50"/>
  <c r="F50"/>
  <c r="R35"/>
  <c r="J35"/>
  <c r="Z23"/>
  <c r="Z21"/>
  <c r="V20"/>
  <c r="F20"/>
  <c r="H20" s="1"/>
  <c r="Z17"/>
  <c r="Z15"/>
  <c r="Z13"/>
  <c r="Z11"/>
  <c r="Z9"/>
  <c r="Z7"/>
  <c r="Z34" l="1"/>
  <c r="K18" i="125"/>
  <c r="K20"/>
  <c r="K18" i="127"/>
  <c r="K20"/>
  <c r="K48"/>
  <c r="K50"/>
  <c r="C33" i="129"/>
  <c r="Z33"/>
  <c r="H33"/>
  <c r="C49"/>
  <c r="Z49"/>
  <c r="H49"/>
  <c r="Q33" i="121"/>
  <c r="Q35"/>
  <c r="C50" i="127"/>
  <c r="Z50"/>
  <c r="H50"/>
  <c r="Z48" i="129"/>
  <c r="K50" i="123"/>
  <c r="K48"/>
  <c r="C35" i="121"/>
  <c r="AI35"/>
  <c r="H35"/>
  <c r="N50" i="125"/>
  <c r="N48"/>
  <c r="AD48"/>
  <c r="AD50"/>
  <c r="AL48" i="121"/>
  <c r="H34"/>
  <c r="C34"/>
  <c r="AI34"/>
  <c r="AC20" i="115"/>
  <c r="C50" i="113"/>
  <c r="H50"/>
  <c r="Z50"/>
  <c r="AC48" i="115"/>
  <c r="H49"/>
  <c r="Z49"/>
  <c r="C49"/>
  <c r="AM35" i="111"/>
  <c r="AM33"/>
  <c r="W35" i="107"/>
  <c r="W33"/>
  <c r="K20" i="111"/>
  <c r="K18"/>
  <c r="AD18" i="107"/>
  <c r="AD20"/>
  <c r="Z33" i="105"/>
  <c r="Z18" i="109"/>
  <c r="H18"/>
  <c r="C18"/>
  <c r="AD18" i="105"/>
  <c r="AD20"/>
  <c r="Z49" i="103"/>
  <c r="AC33" i="99"/>
  <c r="C35"/>
  <c r="Z35"/>
  <c r="H35"/>
  <c r="C20" i="93"/>
  <c r="AI20"/>
  <c r="H20"/>
  <c r="C49" i="109"/>
  <c r="Z49"/>
  <c r="H49"/>
  <c r="H34" i="107"/>
  <c r="Z34"/>
  <c r="C34"/>
  <c r="Z20" i="97"/>
  <c r="C20"/>
  <c r="H20"/>
  <c r="C33" i="109"/>
  <c r="Z33"/>
  <c r="H33"/>
  <c r="C19" i="101"/>
  <c r="Z19"/>
  <c r="H19"/>
  <c r="C19" i="99"/>
  <c r="Z19"/>
  <c r="H19"/>
  <c r="AC34" i="95"/>
  <c r="C34"/>
  <c r="H34"/>
  <c r="Q35" i="101"/>
  <c r="Q33"/>
  <c r="H35" i="97"/>
  <c r="C35"/>
  <c r="Z35"/>
  <c r="N33" i="101"/>
  <c r="N35"/>
  <c r="AI34" i="87"/>
  <c r="C18" i="91"/>
  <c r="Z18"/>
  <c r="H18"/>
  <c r="K33"/>
  <c r="K35"/>
  <c r="Z48" i="93"/>
  <c r="Z50"/>
  <c r="C50" i="91"/>
  <c r="H50"/>
  <c r="Z50"/>
  <c r="C48" i="87"/>
  <c r="AI48"/>
  <c r="H48"/>
  <c r="AC18" i="99"/>
  <c r="AM18" i="93"/>
  <c r="AM20"/>
  <c r="H50"/>
  <c r="C50"/>
  <c r="AI50"/>
  <c r="N18" i="91"/>
  <c r="N20"/>
  <c r="C48" i="81"/>
  <c r="Z48"/>
  <c r="H48"/>
  <c r="AM48" i="87"/>
  <c r="AM50"/>
  <c r="AD48" i="89"/>
  <c r="AD50"/>
  <c r="T48" i="87"/>
  <c r="T50"/>
  <c r="Z19" i="77"/>
  <c r="C50"/>
  <c r="Z50"/>
  <c r="H50"/>
  <c r="AC20" i="89"/>
  <c r="AL34" i="87"/>
  <c r="AC48" i="79"/>
  <c r="AC20" i="73"/>
  <c r="Z20" i="71"/>
  <c r="C20"/>
  <c r="H20"/>
  <c r="AD33" i="81"/>
  <c r="AD35"/>
  <c r="H33" i="83"/>
  <c r="AC33"/>
  <c r="K18" i="65"/>
  <c r="K20"/>
  <c r="AC18" i="73"/>
  <c r="H48" i="85"/>
  <c r="Z48"/>
  <c r="C48"/>
  <c r="C19" i="73"/>
  <c r="H19"/>
  <c r="Z19"/>
  <c r="T50"/>
  <c r="T48"/>
  <c r="AD35" i="85"/>
  <c r="AD33"/>
  <c r="C19" i="75"/>
  <c r="Z19"/>
  <c r="H19"/>
  <c r="Z48" i="71"/>
  <c r="AC35" i="69"/>
  <c r="AC49"/>
  <c r="AC35" i="67"/>
  <c r="Q50" i="83"/>
  <c r="Q48"/>
  <c r="AC48" i="77"/>
  <c r="H19" i="67"/>
  <c r="C19"/>
  <c r="AC19"/>
  <c r="AC20" i="63"/>
  <c r="K48" i="71"/>
  <c r="K50"/>
  <c r="Q35" i="67"/>
  <c r="Q33"/>
  <c r="Z20" i="61"/>
  <c r="H20"/>
  <c r="C20"/>
  <c r="W33" i="67"/>
  <c r="W35"/>
  <c r="C34" i="65"/>
  <c r="Z34"/>
  <c r="H34"/>
  <c r="AC19"/>
  <c r="H49"/>
  <c r="Z49"/>
  <c r="C49"/>
  <c r="AD33" i="63"/>
  <c r="AD35"/>
  <c r="AD48" i="69"/>
  <c r="AD50"/>
  <c r="AC20" i="77"/>
  <c r="AC50"/>
  <c r="AC50" i="75"/>
  <c r="N18" i="69"/>
  <c r="N20"/>
  <c r="Z20" i="111"/>
  <c r="Z18"/>
  <c r="AC35" i="75"/>
  <c r="Z20" i="67"/>
  <c r="Z18"/>
  <c r="AF50"/>
  <c r="AC34" i="59"/>
  <c r="AC49" i="55"/>
  <c r="C49"/>
  <c r="H49"/>
  <c r="AC49" i="53"/>
  <c r="C49"/>
  <c r="H49"/>
  <c r="C49" i="51"/>
  <c r="H49"/>
  <c r="AC49"/>
  <c r="AC20" i="57"/>
  <c r="AC18"/>
  <c r="W20" i="53"/>
  <c r="W18"/>
  <c r="C50" i="63"/>
  <c r="H50"/>
  <c r="Z50"/>
  <c r="K48" i="53"/>
  <c r="K50"/>
  <c r="Z34" i="61"/>
  <c r="C34"/>
  <c r="H34"/>
  <c r="AC35" i="49"/>
  <c r="H35"/>
  <c r="C35"/>
  <c r="W20" i="47"/>
  <c r="W18"/>
  <c r="AC19" i="45"/>
  <c r="W33" i="49"/>
  <c r="W35"/>
  <c r="K33" i="45"/>
  <c r="K35"/>
  <c r="N48" i="41"/>
  <c r="N50"/>
  <c r="S26" i="13"/>
  <c r="S20"/>
  <c r="S36" s="1"/>
  <c r="N26" i="37"/>
  <c r="N20"/>
  <c r="N36" s="1"/>
  <c r="I21" i="17"/>
  <c r="I37" s="1"/>
  <c r="I19"/>
  <c r="I35" s="1"/>
  <c r="I24"/>
  <c r="S19" i="15"/>
  <c r="S35" s="1"/>
  <c r="S21"/>
  <c r="S37" s="1"/>
  <c r="S23"/>
  <c r="T35" i="125"/>
  <c r="N49" i="127"/>
  <c r="W18" i="129"/>
  <c r="W33" i="127"/>
  <c r="T18" i="129"/>
  <c r="W50" i="123"/>
  <c r="T48"/>
  <c r="AC48" i="125"/>
  <c r="AF49" i="121"/>
  <c r="K49" i="117"/>
  <c r="W34"/>
  <c r="T20" i="119"/>
  <c r="AC20" i="113"/>
  <c r="K35" i="117"/>
  <c r="Q33" i="113"/>
  <c r="N18" i="109"/>
  <c r="N19" i="97"/>
  <c r="AC19"/>
  <c r="T35" i="95"/>
  <c r="Q33" i="99"/>
  <c r="K49"/>
  <c r="T49" i="93"/>
  <c r="T49" i="91"/>
  <c r="N48"/>
  <c r="K48" i="101"/>
  <c r="Q49" i="105"/>
  <c r="AD19" i="83"/>
  <c r="N18" i="87"/>
  <c r="AI50"/>
  <c r="W18" i="91"/>
  <c r="Q49"/>
  <c r="K19" i="83"/>
  <c r="AC20" i="93"/>
  <c r="K33" i="87"/>
  <c r="Z34" i="95"/>
  <c r="AM18" i="87"/>
  <c r="Z35" i="89"/>
  <c r="AD49" i="91"/>
  <c r="N20" i="81"/>
  <c r="K48" i="89"/>
  <c r="Q35" i="79"/>
  <c r="AD20" i="75"/>
  <c r="W19" i="71"/>
  <c r="K20" i="83"/>
  <c r="Q48" i="87"/>
  <c r="AD33" i="77"/>
  <c r="AD20" i="83"/>
  <c r="Q19" i="69"/>
  <c r="AD18" i="61"/>
  <c r="Z50" i="87"/>
  <c r="K33" i="69"/>
  <c r="N34" i="73"/>
  <c r="W34" i="69"/>
  <c r="W33" i="65"/>
  <c r="K34"/>
  <c r="N20" i="71"/>
  <c r="T50" i="61"/>
  <c r="K18" i="69"/>
  <c r="Q50" i="117"/>
  <c r="T20" i="65"/>
  <c r="Q50" i="69"/>
  <c r="K33" i="65"/>
  <c r="N48" i="63"/>
  <c r="W50" i="65"/>
  <c r="AD49" i="59"/>
  <c r="N19" i="61"/>
  <c r="AC50" i="53"/>
  <c r="Z48"/>
  <c r="K50" i="59"/>
  <c r="W48" i="49"/>
  <c r="AM20" i="57"/>
  <c r="AG34" i="49"/>
  <c r="Q19" i="59"/>
  <c r="T34" i="49"/>
  <c r="AM18" i="41"/>
  <c r="N18" i="47"/>
  <c r="AG34"/>
  <c r="T48" i="45"/>
  <c r="BB22" i="39"/>
  <c r="BC22" s="1"/>
  <c r="S19" i="11"/>
  <c r="S35" s="1"/>
  <c r="S20" i="19"/>
  <c r="S36" s="1"/>
  <c r="S20" i="1"/>
  <c r="S36" s="1"/>
  <c r="S21" i="33"/>
  <c r="S37" s="1"/>
  <c r="I20" i="21"/>
  <c r="I36" s="1"/>
  <c r="N19" i="3"/>
  <c r="N35" s="1"/>
  <c r="N19" i="5"/>
  <c r="N35" s="1"/>
  <c r="Z48" i="39"/>
  <c r="N20" i="5"/>
  <c r="N36" s="1"/>
  <c r="I21" i="21"/>
  <c r="I37" s="1"/>
  <c r="I21" i="23"/>
  <c r="I37" s="1"/>
  <c r="AC33" i="127"/>
  <c r="C48" i="125"/>
  <c r="H48"/>
  <c r="Z48"/>
  <c r="AL20" i="121"/>
  <c r="Q20"/>
  <c r="Q18"/>
  <c r="AF20" i="123"/>
  <c r="C50"/>
  <c r="H50"/>
  <c r="AC50"/>
  <c r="AC20" i="119"/>
  <c r="C20" i="117"/>
  <c r="Z20"/>
  <c r="H20"/>
  <c r="C50"/>
  <c r="Z50"/>
  <c r="H50"/>
  <c r="Z50" i="119"/>
  <c r="C48" i="113"/>
  <c r="H48"/>
  <c r="Z48"/>
  <c r="AC50" i="115"/>
  <c r="AC50" i="113"/>
  <c r="AC35" i="109"/>
  <c r="K33" i="107"/>
  <c r="K35"/>
  <c r="C33" i="111"/>
  <c r="H33"/>
  <c r="AI33"/>
  <c r="AC35" i="103"/>
  <c r="C19" i="107"/>
  <c r="Z19"/>
  <c r="H19"/>
  <c r="Z33"/>
  <c r="C33"/>
  <c r="H33"/>
  <c r="C18" i="103"/>
  <c r="Z18"/>
  <c r="H18"/>
  <c r="Z35"/>
  <c r="AC48" i="101"/>
  <c r="H49" i="111"/>
  <c r="AI49"/>
  <c r="C49"/>
  <c r="AC48" i="107"/>
  <c r="H50" i="99"/>
  <c r="Z50"/>
  <c r="C50"/>
  <c r="K33"/>
  <c r="K35"/>
  <c r="AC18" i="97"/>
  <c r="C35" i="109"/>
  <c r="Z35"/>
  <c r="H35"/>
  <c r="AC18" i="95"/>
  <c r="C18"/>
  <c r="H18"/>
  <c r="W33" i="97"/>
  <c r="W35"/>
  <c r="H19" i="95"/>
  <c r="AC19"/>
  <c r="C19"/>
  <c r="AF48"/>
  <c r="AD33" i="101"/>
  <c r="AD35"/>
  <c r="AC48" i="99"/>
  <c r="C20" i="91"/>
  <c r="Z20"/>
  <c r="H20"/>
  <c r="AC35"/>
  <c r="W33" i="89"/>
  <c r="W35"/>
  <c r="AC19" i="105"/>
  <c r="H19"/>
  <c r="H49" i="97"/>
  <c r="AC49"/>
  <c r="K18" i="91"/>
  <c r="K20"/>
  <c r="AC50" i="97"/>
  <c r="AD18" i="101"/>
  <c r="AD20"/>
  <c r="AC33" i="95"/>
  <c r="C33"/>
  <c r="H33"/>
  <c r="C18" i="93"/>
  <c r="AI18"/>
  <c r="H18"/>
  <c r="N50"/>
  <c r="N48"/>
  <c r="AC20" i="99"/>
  <c r="AL18" i="93"/>
  <c r="AC33" i="89"/>
  <c r="AC35" i="85"/>
  <c r="C48" i="89"/>
  <c r="Z48"/>
  <c r="H48"/>
  <c r="K48" i="87"/>
  <c r="K50"/>
  <c r="T50" i="85"/>
  <c r="T48"/>
  <c r="AC20" i="81"/>
  <c r="Z49" i="77"/>
  <c r="C49" i="93"/>
  <c r="AI49"/>
  <c r="H49"/>
  <c r="C20" i="89"/>
  <c r="H20"/>
  <c r="Z20"/>
  <c r="AC19" i="75"/>
  <c r="AC20" i="69"/>
  <c r="AC18" i="71"/>
  <c r="AC33" i="77"/>
  <c r="K18"/>
  <c r="K20"/>
  <c r="H18" i="83"/>
  <c r="C18"/>
  <c r="Z18"/>
  <c r="N20" i="73"/>
  <c r="N18"/>
  <c r="AF34" i="67"/>
  <c r="AC48"/>
  <c r="C48"/>
  <c r="H48"/>
  <c r="K18" i="81"/>
  <c r="K20"/>
  <c r="C49" i="75"/>
  <c r="Z49"/>
  <c r="H49"/>
  <c r="AM33" i="87"/>
  <c r="AM35"/>
  <c r="AC20" i="75"/>
  <c r="N48" i="67"/>
  <c r="N50"/>
  <c r="T18"/>
  <c r="T19"/>
  <c r="H33" i="79"/>
  <c r="AC33"/>
  <c r="W50" i="77"/>
  <c r="W48"/>
  <c r="AC50" i="73"/>
  <c r="T33" i="81"/>
  <c r="T35"/>
  <c r="AF49" i="67"/>
  <c r="C34" i="69"/>
  <c r="Z34"/>
  <c r="H34"/>
  <c r="C18" i="65"/>
  <c r="Z18"/>
  <c r="H18"/>
  <c r="K48"/>
  <c r="K50"/>
  <c r="AC33" i="59"/>
  <c r="AC50" i="55"/>
  <c r="C50"/>
  <c r="H50"/>
  <c r="Z35" i="57"/>
  <c r="Z33"/>
  <c r="N35" i="53"/>
  <c r="N33"/>
  <c r="Q33" i="61"/>
  <c r="Q35"/>
  <c r="Q48" i="59"/>
  <c r="Q50"/>
  <c r="Q33" i="57"/>
  <c r="Q35"/>
  <c r="T33" i="51"/>
  <c r="T35"/>
  <c r="Z49" i="63"/>
  <c r="C49"/>
  <c r="H49"/>
  <c r="AD18" i="59"/>
  <c r="AD20"/>
  <c r="Q20" i="57"/>
  <c r="Q18"/>
  <c r="AF33" i="55"/>
  <c r="AF19" i="47"/>
  <c r="AL19" i="41"/>
  <c r="AG48" i="49"/>
  <c r="AG50"/>
  <c r="AF48" i="45"/>
  <c r="T33" i="43"/>
  <c r="T35"/>
  <c r="Z48"/>
  <c r="Z50"/>
  <c r="Z33" i="45"/>
  <c r="Z35"/>
  <c r="K20" i="41"/>
  <c r="K18"/>
  <c r="I20" i="13"/>
  <c r="I36" s="1"/>
  <c r="I26"/>
  <c r="I19" i="15"/>
  <c r="I35" s="1"/>
  <c r="I21"/>
  <c r="I37" s="1"/>
  <c r="I23"/>
  <c r="N33" i="125"/>
  <c r="AD34" i="115"/>
  <c r="K18" i="119"/>
  <c r="T49"/>
  <c r="K33" i="115"/>
  <c r="W18" i="109"/>
  <c r="AD49"/>
  <c r="AD34"/>
  <c r="N49" i="111"/>
  <c r="Q33" i="109"/>
  <c r="K20" i="95"/>
  <c r="AD49" i="99"/>
  <c r="Q48" i="101"/>
  <c r="K19" i="99"/>
  <c r="AD19" i="107"/>
  <c r="T48" i="99"/>
  <c r="W50" i="95"/>
  <c r="N19" i="91"/>
  <c r="Z18" i="99"/>
  <c r="AG18" i="95"/>
  <c r="AD34" i="89"/>
  <c r="N33" i="85"/>
  <c r="Q18" i="95"/>
  <c r="AD20" i="89"/>
  <c r="Q18" i="99"/>
  <c r="W18" i="89"/>
  <c r="K19" i="85"/>
  <c r="Q18" i="79"/>
  <c r="AD19" i="73"/>
  <c r="Q20" i="83"/>
  <c r="K49" i="85"/>
  <c r="W18" i="69"/>
  <c r="Z19" i="65"/>
  <c r="AC18" i="63"/>
  <c r="Q49" i="51"/>
  <c r="K18" i="55"/>
  <c r="N49" i="51"/>
  <c r="Q33" i="59"/>
  <c r="N48" i="53"/>
  <c r="W49" i="59"/>
  <c r="Q48" i="41"/>
  <c r="AG18" i="49"/>
  <c r="AM33" i="41"/>
  <c r="AG33" i="43"/>
  <c r="Z18" i="47"/>
  <c r="AG33" i="45"/>
  <c r="BB17" i="39"/>
  <c r="BC17" s="1"/>
  <c r="N19" i="19"/>
  <c r="N35" s="1"/>
  <c r="N21" i="15"/>
  <c r="N37" s="1"/>
  <c r="BJ18" i="39"/>
  <c r="AT50"/>
  <c r="S21" i="25"/>
  <c r="S37" s="1"/>
  <c r="N20" i="7"/>
  <c r="N36" s="1"/>
  <c r="BB19" i="39"/>
  <c r="BC19" s="1"/>
  <c r="S21" i="35"/>
  <c r="S37" s="1"/>
  <c r="N19" i="9"/>
  <c r="N35" s="1"/>
  <c r="I19" i="3"/>
  <c r="I35" s="1"/>
  <c r="N20" i="1"/>
  <c r="N36" s="1"/>
  <c r="Q48" i="125"/>
  <c r="Q50"/>
  <c r="H33" i="123"/>
  <c r="AC33"/>
  <c r="C33"/>
  <c r="N33" i="121"/>
  <c r="N35"/>
  <c r="C34" i="123"/>
  <c r="H34"/>
  <c r="AC34"/>
  <c r="AC49"/>
  <c r="AL18" i="121"/>
  <c r="AL35"/>
  <c r="C18" i="117"/>
  <c r="Z18"/>
  <c r="H18"/>
  <c r="C20" i="119"/>
  <c r="Z20"/>
  <c r="H20"/>
  <c r="C33"/>
  <c r="Z33"/>
  <c r="H33"/>
  <c r="AC18" i="115"/>
  <c r="Z35" i="113"/>
  <c r="AC49" i="117"/>
  <c r="N35" i="115"/>
  <c r="N33"/>
  <c r="T48"/>
  <c r="T50"/>
  <c r="AD18"/>
  <c r="AD20"/>
  <c r="C19" i="111"/>
  <c r="AI19"/>
  <c r="H19"/>
  <c r="AM18"/>
  <c r="AM20"/>
  <c r="AC33"/>
  <c r="AC35"/>
  <c r="W18"/>
  <c r="W20"/>
  <c r="AL18"/>
  <c r="H20"/>
  <c r="C20"/>
  <c r="AI20"/>
  <c r="AL49"/>
  <c r="Z48" i="109"/>
  <c r="H48"/>
  <c r="C48"/>
  <c r="AC33" i="107"/>
  <c r="Z35"/>
  <c r="H35"/>
  <c r="C35"/>
  <c r="Z49"/>
  <c r="H49"/>
  <c r="C49"/>
  <c r="C48" i="103"/>
  <c r="Z48"/>
  <c r="H48"/>
  <c r="AC34" i="101"/>
  <c r="K18" i="103"/>
  <c r="K20"/>
  <c r="H48" i="99"/>
  <c r="Z48"/>
  <c r="C48"/>
  <c r="AF35" i="95"/>
  <c r="H33" i="97"/>
  <c r="C33"/>
  <c r="Z33"/>
  <c r="C33" i="101"/>
  <c r="Z33"/>
  <c r="H33"/>
  <c r="H20" i="107"/>
  <c r="Z20"/>
  <c r="C20"/>
  <c r="T48" i="105"/>
  <c r="T50"/>
  <c r="AC50" i="99"/>
  <c r="AL19" i="93"/>
  <c r="Z20" i="101"/>
  <c r="H20"/>
  <c r="C20"/>
  <c r="H35" i="95"/>
  <c r="AC35"/>
  <c r="C35"/>
  <c r="H19" i="91"/>
  <c r="Z19"/>
  <c r="C19"/>
  <c r="W18" i="93"/>
  <c r="W20"/>
  <c r="T35"/>
  <c r="T33"/>
  <c r="AC35" i="89"/>
  <c r="H34" i="93"/>
  <c r="C34"/>
  <c r="AI34"/>
  <c r="W35" i="91"/>
  <c r="W33"/>
  <c r="T33" i="85"/>
  <c r="T35"/>
  <c r="C50" i="89"/>
  <c r="Z50"/>
  <c r="H50"/>
  <c r="C20" i="85"/>
  <c r="H20"/>
  <c r="Z20"/>
  <c r="AL18" i="87"/>
  <c r="W18" i="83"/>
  <c r="W20"/>
  <c r="Z35" i="77"/>
  <c r="H48" i="93"/>
  <c r="C48"/>
  <c r="AI48"/>
  <c r="AD35" i="83"/>
  <c r="AD33"/>
  <c r="H20" i="75"/>
  <c r="C20"/>
  <c r="Z20"/>
  <c r="AC50" i="71"/>
  <c r="AC35" i="77"/>
  <c r="H49" i="79"/>
  <c r="AC49"/>
  <c r="Z33" i="73"/>
  <c r="C33"/>
  <c r="H33"/>
  <c r="AC20" i="65"/>
  <c r="AC50"/>
  <c r="C19" i="83"/>
  <c r="Z19"/>
  <c r="H19"/>
  <c r="Z49" i="73"/>
  <c r="C49"/>
  <c r="H49"/>
  <c r="W33" i="77"/>
  <c r="W35"/>
  <c r="AC48" i="75"/>
  <c r="H35" i="79"/>
  <c r="AC35"/>
  <c r="AD18" i="69"/>
  <c r="AD20"/>
  <c r="AD33"/>
  <c r="AD35"/>
  <c r="AC19" i="61"/>
  <c r="AC33" i="75"/>
  <c r="T20" i="63"/>
  <c r="T18"/>
  <c r="AC48"/>
  <c r="K33" i="71"/>
  <c r="K35"/>
  <c r="AC49" i="63"/>
  <c r="AC48" i="61"/>
  <c r="C20" i="65"/>
  <c r="Z20"/>
  <c r="H20"/>
  <c r="AF33" i="67"/>
  <c r="AD33" i="59"/>
  <c r="AD35"/>
  <c r="AL35" i="57"/>
  <c r="AF35" i="55"/>
  <c r="AF35" i="53"/>
  <c r="AF35" i="51"/>
  <c r="C48" i="57"/>
  <c r="AI48"/>
  <c r="H48"/>
  <c r="C35"/>
  <c r="AI35"/>
  <c r="H35"/>
  <c r="AC20" i="61"/>
  <c r="AM35" i="57"/>
  <c r="AM33"/>
  <c r="K33" i="51"/>
  <c r="K35"/>
  <c r="AF33" i="53"/>
  <c r="AF33" i="51"/>
  <c r="AF49"/>
  <c r="N48" i="49"/>
  <c r="N50"/>
  <c r="W33" i="47"/>
  <c r="W35"/>
  <c r="AC18" i="49"/>
  <c r="C18"/>
  <c r="H18"/>
  <c r="Q48" i="47"/>
  <c r="Q50"/>
  <c r="H35" i="41"/>
  <c r="C35"/>
  <c r="AI35"/>
  <c r="AL49"/>
  <c r="AC19" i="49"/>
  <c r="H19"/>
  <c r="C19"/>
  <c r="T18" i="45"/>
  <c r="T20"/>
  <c r="N18" i="43"/>
  <c r="N20"/>
  <c r="K33"/>
  <c r="K35"/>
  <c r="K18" i="39"/>
  <c r="K20"/>
  <c r="S23" i="7"/>
  <c r="S21"/>
  <c r="S37" s="1"/>
  <c r="S19"/>
  <c r="S35" s="1"/>
  <c r="S19" i="1"/>
  <c r="S35" s="1"/>
  <c r="S23"/>
  <c r="S21"/>
  <c r="S37" s="1"/>
  <c r="AI35" i="39"/>
  <c r="N21" i="21"/>
  <c r="N37" s="1"/>
  <c r="N23"/>
  <c r="N19"/>
  <c r="N35" s="1"/>
  <c r="BC24" i="39"/>
  <c r="BB34"/>
  <c r="BC34" s="1"/>
  <c r="K34" i="123"/>
  <c r="AM19" i="121"/>
  <c r="AD48" i="115"/>
  <c r="T18" i="117"/>
  <c r="H49"/>
  <c r="K18" i="109"/>
  <c r="H35" i="103"/>
  <c r="AC50" i="105"/>
  <c r="W48" i="103"/>
  <c r="K33" i="95"/>
  <c r="K20" i="97"/>
  <c r="AI35" i="93"/>
  <c r="K48" i="97"/>
  <c r="K49" i="95"/>
  <c r="Z33" i="93"/>
  <c r="K35" i="89"/>
  <c r="Q33" i="93"/>
  <c r="T18" i="87"/>
  <c r="K48" i="91"/>
  <c r="AF48" i="93"/>
  <c r="N49" i="85"/>
  <c r="AL35" i="93"/>
  <c r="N33"/>
  <c r="Z35" i="87"/>
  <c r="Q48" i="91"/>
  <c r="Q33" i="87"/>
  <c r="W33" i="75"/>
  <c r="AD49" i="77"/>
  <c r="K34"/>
  <c r="T48" i="83"/>
  <c r="K35" i="81"/>
  <c r="Z48" i="75"/>
  <c r="N48" i="65"/>
  <c r="K35" i="67"/>
  <c r="T18" i="69"/>
  <c r="AD19"/>
  <c r="T48"/>
  <c r="AC18" i="67"/>
  <c r="H48" i="63"/>
  <c r="AD20" i="61"/>
  <c r="Z48" i="67"/>
  <c r="Z49" i="61"/>
  <c r="N20"/>
  <c r="T49" i="63"/>
  <c r="Z50" i="59"/>
  <c r="AL19" i="57"/>
  <c r="T50"/>
  <c r="Z34" i="51"/>
  <c r="AD48" i="59"/>
  <c r="AG33" i="53"/>
  <c r="W33" i="51"/>
  <c r="W18" i="61"/>
  <c r="N20" i="57"/>
  <c r="K33" i="55"/>
  <c r="Q18" i="47"/>
  <c r="H48" i="45"/>
  <c r="AC48" i="47"/>
  <c r="AG33" i="49"/>
  <c r="S19" i="21"/>
  <c r="S35" s="1"/>
  <c r="I20" i="23"/>
  <c r="I36" s="1"/>
  <c r="S20" i="33"/>
  <c r="S36" s="1"/>
  <c r="N21" i="11"/>
  <c r="N37" s="1"/>
  <c r="N19" i="37"/>
  <c r="N35" s="1"/>
  <c r="S19" i="35"/>
  <c r="S35" s="1"/>
  <c r="S20" i="21"/>
  <c r="S36" s="1"/>
  <c r="S19" i="13"/>
  <c r="S35" s="1"/>
  <c r="I21"/>
  <c r="I37" s="1"/>
  <c r="I19" i="21"/>
  <c r="I35" s="1"/>
  <c r="I21" i="3"/>
  <c r="I37" s="1"/>
  <c r="Z19" i="39"/>
  <c r="I19" i="23"/>
  <c r="I35" s="1"/>
  <c r="I19" i="11"/>
  <c r="I35" s="1"/>
  <c r="K18" i="123"/>
  <c r="K20"/>
  <c r="AC18" i="119"/>
  <c r="C48" i="117"/>
  <c r="Z48"/>
  <c r="H48"/>
  <c r="N48" i="121"/>
  <c r="N50"/>
  <c r="AC33" i="117"/>
  <c r="Z48" i="115"/>
  <c r="C48"/>
  <c r="H48"/>
  <c r="Q35"/>
  <c r="Q33"/>
  <c r="AL35" i="111"/>
  <c r="T18" i="109"/>
  <c r="T20"/>
  <c r="AC34" i="107"/>
  <c r="AD33"/>
  <c r="AD35"/>
  <c r="AD48" i="109"/>
  <c r="AD50"/>
  <c r="AC19" i="99"/>
  <c r="AC49"/>
  <c r="AF35" i="111"/>
  <c r="AF33"/>
  <c r="C49" i="101"/>
  <c r="Z49"/>
  <c r="H49"/>
  <c r="AC50" i="107"/>
  <c r="K33" i="97"/>
  <c r="K35"/>
  <c r="AL50" i="93"/>
  <c r="W35" i="95"/>
  <c r="W33"/>
  <c r="K33" i="103"/>
  <c r="K35"/>
  <c r="C35" i="101"/>
  <c r="Z35"/>
  <c r="H35"/>
  <c r="AC20" i="91"/>
  <c r="AL33" i="87"/>
  <c r="W18" i="95"/>
  <c r="W20"/>
  <c r="N18" i="93"/>
  <c r="N20"/>
  <c r="AL48"/>
  <c r="AF18" i="95"/>
  <c r="H19" i="93"/>
  <c r="C19"/>
  <c r="AI19"/>
  <c r="N50" i="95"/>
  <c r="N48"/>
  <c r="T48"/>
  <c r="T50"/>
  <c r="N18"/>
  <c r="N20"/>
  <c r="AL49" i="93"/>
  <c r="C34" i="81"/>
  <c r="Z34"/>
  <c r="H34"/>
  <c r="N35" i="91"/>
  <c r="N33"/>
  <c r="N18" i="89"/>
  <c r="N20"/>
  <c r="AF18" i="87"/>
  <c r="AF20"/>
  <c r="H34" i="83"/>
  <c r="Z34"/>
  <c r="C34"/>
  <c r="AC33" i="87"/>
  <c r="AC35"/>
  <c r="AL49"/>
  <c r="Q48" i="85"/>
  <c r="Q50"/>
  <c r="AL35" i="87"/>
  <c r="AC19" i="85"/>
  <c r="AC33"/>
  <c r="N48"/>
  <c r="N50"/>
  <c r="AC18" i="81"/>
  <c r="AD48"/>
  <c r="AD50"/>
  <c r="C18" i="77"/>
  <c r="Z18"/>
  <c r="H18"/>
  <c r="C48"/>
  <c r="Z48"/>
  <c r="H48"/>
  <c r="N18" i="103"/>
  <c r="N20"/>
  <c r="C18" i="89"/>
  <c r="H18"/>
  <c r="Z18"/>
  <c r="AC19"/>
  <c r="H18" i="75"/>
  <c r="C18"/>
  <c r="Z18"/>
  <c r="AC33" i="81"/>
  <c r="Q18" i="71"/>
  <c r="Q20"/>
  <c r="AC33" i="73"/>
  <c r="K35" i="77"/>
  <c r="K33"/>
  <c r="H34" i="85"/>
  <c r="Z34"/>
  <c r="C34"/>
  <c r="C33" i="75"/>
  <c r="H33"/>
  <c r="Z33"/>
  <c r="C35" i="73"/>
  <c r="H35"/>
  <c r="Z35"/>
  <c r="N50" i="77"/>
  <c r="N48"/>
  <c r="Z50" i="71"/>
  <c r="AC19" i="69"/>
  <c r="AC33"/>
  <c r="H19" i="81"/>
  <c r="Z19"/>
  <c r="C19"/>
  <c r="H34" i="67"/>
  <c r="AC34"/>
  <c r="C34"/>
  <c r="AC49" i="75"/>
  <c r="H33" i="67"/>
  <c r="AC33"/>
  <c r="C33"/>
  <c r="T18" i="61"/>
  <c r="T20"/>
  <c r="Q19" i="65"/>
  <c r="Q18"/>
  <c r="AD48"/>
  <c r="AD50"/>
  <c r="AD48" i="61"/>
  <c r="AD50"/>
  <c r="Q33" i="83"/>
  <c r="Q35"/>
  <c r="K33" i="61"/>
  <c r="K35"/>
  <c r="AC48" i="113"/>
  <c r="H49" i="67"/>
  <c r="AC49"/>
  <c r="C49"/>
  <c r="C48" i="65"/>
  <c r="Z48"/>
  <c r="H48"/>
  <c r="T20" i="71"/>
  <c r="T18"/>
  <c r="T18" i="59"/>
  <c r="T20"/>
  <c r="Z20"/>
  <c r="H20"/>
  <c r="C20"/>
  <c r="AC33" i="55"/>
  <c r="C33"/>
  <c r="H33"/>
  <c r="AC33" i="53"/>
  <c r="C33"/>
  <c r="H33"/>
  <c r="AC33" i="51"/>
  <c r="C33"/>
  <c r="H33"/>
  <c r="AF35" i="49"/>
  <c r="H20" i="51"/>
  <c r="AF20"/>
  <c r="AL49" i="57"/>
  <c r="AC35" i="55"/>
  <c r="C35"/>
  <c r="H35"/>
  <c r="H19" i="59"/>
  <c r="Z19"/>
  <c r="C19"/>
  <c r="N48" i="57"/>
  <c r="N50"/>
  <c r="N18" i="53"/>
  <c r="N20"/>
  <c r="N33" i="61"/>
  <c r="N35"/>
  <c r="W35" i="57"/>
  <c r="W33"/>
  <c r="AC19" i="47"/>
  <c r="H19"/>
  <c r="C19"/>
  <c r="K48" i="49"/>
  <c r="K50"/>
  <c r="AG48" i="47"/>
  <c r="AG50"/>
  <c r="N35" i="49"/>
  <c r="N33"/>
  <c r="H33" i="47"/>
  <c r="AC33"/>
  <c r="C33"/>
  <c r="H19" i="41"/>
  <c r="C19"/>
  <c r="AI19"/>
  <c r="AI34"/>
  <c r="AF48" i="43"/>
  <c r="AF49" i="45"/>
  <c r="AF33" i="43"/>
  <c r="AG48"/>
  <c r="AG50"/>
  <c r="AF35" i="41"/>
  <c r="AF33"/>
  <c r="W50" i="47"/>
  <c r="W48"/>
  <c r="I23" i="7"/>
  <c r="I21"/>
  <c r="I37" s="1"/>
  <c r="I19"/>
  <c r="I35" s="1"/>
  <c r="AM33" i="39"/>
  <c r="AM35"/>
  <c r="BA21"/>
  <c r="I19" i="1"/>
  <c r="I35" s="1"/>
  <c r="I23"/>
  <c r="I21"/>
  <c r="I37" s="1"/>
  <c r="N21" i="29"/>
  <c r="N37" s="1"/>
  <c r="N23"/>
  <c r="N19"/>
  <c r="N35" s="1"/>
  <c r="N19" i="27"/>
  <c r="N35" s="1"/>
  <c r="N21"/>
  <c r="N37" s="1"/>
  <c r="N23"/>
  <c r="N18" i="123"/>
  <c r="W48" i="121"/>
  <c r="N48" i="111"/>
  <c r="W33"/>
  <c r="AM34" i="93"/>
  <c r="K48" i="99"/>
  <c r="AG34" i="95"/>
  <c r="T18" i="93"/>
  <c r="K18" i="87"/>
  <c r="Z18" i="95"/>
  <c r="Q18" i="93"/>
  <c r="AD49" i="85"/>
  <c r="AG18" i="67"/>
  <c r="K33" i="73"/>
  <c r="Z35" i="69"/>
  <c r="T48" i="67"/>
  <c r="W35" i="85"/>
  <c r="AD34" i="65"/>
  <c r="T49" i="71"/>
  <c r="Z48" i="63"/>
  <c r="K49" i="61"/>
  <c r="Q48" i="65"/>
  <c r="K18" i="61"/>
  <c r="AI20" i="57"/>
  <c r="K18"/>
  <c r="Z48" i="51"/>
  <c r="AF50" i="57"/>
  <c r="Q34" i="47"/>
  <c r="Q33" i="49"/>
  <c r="K35" i="47"/>
  <c r="K33" i="41"/>
  <c r="Q33" i="47"/>
  <c r="T48"/>
  <c r="I20" i="19"/>
  <c r="I36" s="1"/>
  <c r="S21" i="3"/>
  <c r="S37" s="1"/>
  <c r="BJ33" i="39"/>
  <c r="S19" i="5"/>
  <c r="S35" s="1"/>
  <c r="I20" i="31"/>
  <c r="I36" s="1"/>
  <c r="I19"/>
  <c r="I35" s="1"/>
  <c r="I20" i="11"/>
  <c r="I36" s="1"/>
  <c r="S20" i="29"/>
  <c r="S36" s="1"/>
  <c r="C48" i="127"/>
  <c r="Z48"/>
  <c r="H48"/>
  <c r="C35" i="129"/>
  <c r="Z35"/>
  <c r="H35"/>
  <c r="AD18" i="125"/>
  <c r="AD20"/>
  <c r="K34" i="121"/>
  <c r="K33"/>
  <c r="H33" i="125"/>
  <c r="C33"/>
  <c r="Z33"/>
  <c r="AL19" i="121"/>
  <c r="Z50" i="123"/>
  <c r="Z48"/>
  <c r="T20" i="121"/>
  <c r="T18"/>
  <c r="Q48" i="123"/>
  <c r="Q50"/>
  <c r="C34" i="125"/>
  <c r="Z34"/>
  <c r="H34"/>
  <c r="C18" i="121"/>
  <c r="AI18"/>
  <c r="H18"/>
  <c r="AC35"/>
  <c r="AC33"/>
  <c r="AC50" i="119"/>
  <c r="C48" i="121"/>
  <c r="AI48"/>
  <c r="H48"/>
  <c r="AL33"/>
  <c r="Z35" i="117"/>
  <c r="AL49" i="121"/>
  <c r="C18" i="119"/>
  <c r="Z18"/>
  <c r="H18"/>
  <c r="N18"/>
  <c r="N20"/>
  <c r="C34" i="113"/>
  <c r="Z34"/>
  <c r="H34"/>
  <c r="H50" i="115"/>
  <c r="Z50"/>
  <c r="C50"/>
  <c r="AD33"/>
  <c r="AD35"/>
  <c r="C50" i="111"/>
  <c r="AI50"/>
  <c r="H50"/>
  <c r="AD48" i="107"/>
  <c r="AD50"/>
  <c r="H48"/>
  <c r="Z48"/>
  <c r="C48"/>
  <c r="AD33" i="105"/>
  <c r="AD35"/>
  <c r="Z20" i="109"/>
  <c r="H20"/>
  <c r="C20"/>
  <c r="AC49" i="107"/>
  <c r="C34" i="103"/>
  <c r="Z34"/>
  <c r="H34"/>
  <c r="AF50" i="95"/>
  <c r="AC35" i="97"/>
  <c r="K18" i="99"/>
  <c r="K20"/>
  <c r="K48" i="103"/>
  <c r="K50"/>
  <c r="H34" i="99"/>
  <c r="Z34"/>
  <c r="C34"/>
  <c r="H18" i="97"/>
  <c r="Z18"/>
  <c r="C18"/>
  <c r="H48"/>
  <c r="AC48"/>
  <c r="AM48" i="93"/>
  <c r="AM50"/>
  <c r="Z34" i="101"/>
  <c r="H34"/>
  <c r="C34"/>
  <c r="T48" i="97"/>
  <c r="T50"/>
  <c r="AC48" i="91"/>
  <c r="AL20" i="93"/>
  <c r="AC18" i="85"/>
  <c r="Q20" i="89"/>
  <c r="Q18"/>
  <c r="AC48" i="85"/>
  <c r="AC49"/>
  <c r="T18" i="81"/>
  <c r="T20"/>
  <c r="AC19" i="73"/>
  <c r="AC19" i="77"/>
  <c r="AC34" i="71"/>
  <c r="H19" i="79"/>
  <c r="AC19"/>
  <c r="AC35" i="73"/>
  <c r="T18"/>
  <c r="T20"/>
  <c r="T48" i="79"/>
  <c r="T50"/>
  <c r="C35" i="75"/>
  <c r="Z35"/>
  <c r="H35"/>
  <c r="C20" i="67"/>
  <c r="H20"/>
  <c r="AC20"/>
  <c r="AC18" i="65"/>
  <c r="AC48"/>
  <c r="Q33" i="81"/>
  <c r="Q35"/>
  <c r="AC18" i="75"/>
  <c r="H19" i="61"/>
  <c r="Z19"/>
  <c r="C19"/>
  <c r="Q50" i="73"/>
  <c r="Q48"/>
  <c r="Z49" i="69"/>
  <c r="H49"/>
  <c r="C49"/>
  <c r="N18" i="75"/>
  <c r="N20"/>
  <c r="H20" i="73"/>
  <c r="Z20"/>
  <c r="C20"/>
  <c r="AC19" i="63"/>
  <c r="AC49" i="65"/>
  <c r="Z35" i="63"/>
  <c r="H35"/>
  <c r="C35"/>
  <c r="AC34" i="61"/>
  <c r="H20" i="79"/>
  <c r="AC20"/>
  <c r="AG35" i="67"/>
  <c r="AG33"/>
  <c r="AC49" i="113"/>
  <c r="C50" i="65"/>
  <c r="Z50"/>
  <c r="H50"/>
  <c r="C19" i="63"/>
  <c r="Z19"/>
  <c r="H19"/>
  <c r="K20" i="59"/>
  <c r="K18"/>
  <c r="C49"/>
  <c r="Z49"/>
  <c r="H49"/>
  <c r="AF20" i="55"/>
  <c r="H20" i="53"/>
  <c r="AF20"/>
  <c r="AC18" i="51"/>
  <c r="C18"/>
  <c r="H18"/>
  <c r="K33" i="63"/>
  <c r="K35"/>
  <c r="Q20" i="61"/>
  <c r="Q18"/>
  <c r="AC19" i="55"/>
  <c r="C19"/>
  <c r="H19"/>
  <c r="AC19" i="51"/>
  <c r="C19"/>
  <c r="H19"/>
  <c r="AC35"/>
  <c r="C35"/>
  <c r="H35"/>
  <c r="W20" i="49"/>
  <c r="W18"/>
  <c r="AC18" i="61"/>
  <c r="T18" i="57"/>
  <c r="T20"/>
  <c r="N18" i="51"/>
  <c r="N20"/>
  <c r="T48"/>
  <c r="T50"/>
  <c r="AC33" i="63"/>
  <c r="K48" i="51"/>
  <c r="K50"/>
  <c r="T33" i="59"/>
  <c r="T35"/>
  <c r="K50" i="57"/>
  <c r="K48"/>
  <c r="AD18" i="63"/>
  <c r="AD20"/>
  <c r="AF49" i="49"/>
  <c r="AC18" i="47"/>
  <c r="C18"/>
  <c r="H18"/>
  <c r="AG20"/>
  <c r="AG18"/>
  <c r="AF18" i="49"/>
  <c r="T18" i="43"/>
  <c r="T20"/>
  <c r="K18" i="45"/>
  <c r="K20"/>
  <c r="Q48" i="43"/>
  <c r="Q50"/>
  <c r="S20" i="15"/>
  <c r="S36" s="1"/>
  <c r="S27"/>
  <c r="AX33" i="39"/>
  <c r="AX35"/>
  <c r="AZ21"/>
  <c r="AX48"/>
  <c r="AZ36"/>
  <c r="AX50"/>
  <c r="K33"/>
  <c r="K35"/>
  <c r="H50"/>
  <c r="AL50"/>
  <c r="BC39"/>
  <c r="BB49"/>
  <c r="K19" i="127"/>
  <c r="W18" i="123"/>
  <c r="H49" i="121"/>
  <c r="K18" i="117"/>
  <c r="Z49"/>
  <c r="AF48" i="111"/>
  <c r="N48" i="107"/>
  <c r="Q18" i="109"/>
  <c r="T33"/>
  <c r="N49" i="99"/>
  <c r="T18" i="103"/>
  <c r="K18" i="101"/>
  <c r="K49" i="103"/>
  <c r="N34" i="99"/>
  <c r="N33" i="97"/>
  <c r="K18" i="95"/>
  <c r="AM35" i="93"/>
  <c r="AC18" i="89"/>
  <c r="W49" i="83"/>
  <c r="K20" i="87"/>
  <c r="W48" i="93"/>
  <c r="T34" i="85"/>
  <c r="Z35" i="81"/>
  <c r="H35" i="77"/>
  <c r="K50" i="67"/>
  <c r="N33" i="77"/>
  <c r="K48" i="75"/>
  <c r="N35" i="85"/>
  <c r="AD34" i="83"/>
  <c r="K19" i="77"/>
  <c r="H18" i="85"/>
  <c r="T48" i="77"/>
  <c r="AC20" i="87"/>
  <c r="AD50" i="77"/>
  <c r="N33" i="67"/>
  <c r="Q33" i="63"/>
  <c r="Z19" i="71"/>
  <c r="H33" i="77"/>
  <c r="Z48" i="73"/>
  <c r="AD33" i="65"/>
  <c r="AD49" i="63"/>
  <c r="N33" i="69"/>
  <c r="Q33" i="77"/>
  <c r="K48" i="69"/>
  <c r="Q19" i="73"/>
  <c r="Z18" i="59"/>
  <c r="Z19" i="69"/>
  <c r="AD49" i="61"/>
  <c r="AG33" i="55"/>
  <c r="AG18" i="51"/>
  <c r="Z18" i="49"/>
  <c r="K19" i="39"/>
  <c r="N18" i="41"/>
  <c r="AG18" i="45"/>
  <c r="K48" i="47"/>
  <c r="BB38" i="39"/>
  <c r="BC38" s="1"/>
  <c r="I20" i="15"/>
  <c r="I36" s="1"/>
  <c r="I21" i="29"/>
  <c r="I37" s="1"/>
  <c r="S21" i="23"/>
  <c r="S37" s="1"/>
  <c r="S21" i="5"/>
  <c r="S37" s="1"/>
  <c r="I19" i="13"/>
  <c r="I35" s="1"/>
  <c r="I20" i="9"/>
  <c r="I36" s="1"/>
  <c r="S19" i="27"/>
  <c r="S35" s="1"/>
  <c r="Q18" i="39"/>
  <c r="N19" i="11"/>
  <c r="N35" s="1"/>
  <c r="C19" i="129"/>
  <c r="Z19"/>
  <c r="H19"/>
  <c r="AC19" i="127"/>
  <c r="Z18" i="129"/>
  <c r="AC20" i="125"/>
  <c r="AC35" i="127"/>
  <c r="AC49"/>
  <c r="W48" i="125"/>
  <c r="W49"/>
  <c r="K35" i="123"/>
  <c r="K33"/>
  <c r="H50" i="121"/>
  <c r="AI50"/>
  <c r="C50"/>
  <c r="W48" i="119"/>
  <c r="W50"/>
  <c r="C49"/>
  <c r="Z49"/>
  <c r="H49"/>
  <c r="AC34" i="115"/>
  <c r="AC19"/>
  <c r="C18"/>
  <c r="Z18"/>
  <c r="H18"/>
  <c r="AL20" i="111"/>
  <c r="AM50"/>
  <c r="AM48"/>
  <c r="AL33"/>
  <c r="AD18" i="109"/>
  <c r="AD20"/>
  <c r="H18" i="111"/>
  <c r="C18"/>
  <c r="AI18"/>
  <c r="N18"/>
  <c r="N20"/>
  <c r="H34"/>
  <c r="C34"/>
  <c r="AI34"/>
  <c r="AC20" i="107"/>
  <c r="AL48" i="111"/>
  <c r="AC20" i="101"/>
  <c r="Q33" i="107"/>
  <c r="Q35"/>
  <c r="C20" i="103"/>
  <c r="Z20"/>
  <c r="H20"/>
  <c r="Z33"/>
  <c r="AC50" i="101"/>
  <c r="H33" i="105"/>
  <c r="AC33"/>
  <c r="AD48" i="101"/>
  <c r="AD50"/>
  <c r="AC33" i="97"/>
  <c r="AC49" i="95"/>
  <c r="C49"/>
  <c r="H49"/>
  <c r="Q50" i="111"/>
  <c r="Q48"/>
  <c r="C49" i="99"/>
  <c r="Z49"/>
  <c r="H49"/>
  <c r="AC18" i="91"/>
  <c r="AC48" i="95"/>
  <c r="C48"/>
  <c r="H48"/>
  <c r="AL20" i="87"/>
  <c r="AF49" i="95"/>
  <c r="Q48" i="93"/>
  <c r="Q50"/>
  <c r="AC33" i="91"/>
  <c r="AC50"/>
  <c r="W48" i="101"/>
  <c r="W50"/>
  <c r="AF18" i="93"/>
  <c r="AF20"/>
  <c r="C34" i="91"/>
  <c r="H34"/>
  <c r="Z34"/>
  <c r="AC19"/>
  <c r="AL48" i="87"/>
  <c r="N33" i="95"/>
  <c r="N35"/>
  <c r="Z33" i="89"/>
  <c r="H33"/>
  <c r="C33"/>
  <c r="Z18" i="87"/>
  <c r="Z20"/>
  <c r="AI18"/>
  <c r="AC20" i="85"/>
  <c r="N50" i="87"/>
  <c r="N48"/>
  <c r="C20" i="81"/>
  <c r="Z20"/>
  <c r="H20"/>
  <c r="W33" i="87"/>
  <c r="W35"/>
  <c r="N18" i="85"/>
  <c r="N20"/>
  <c r="Z49"/>
  <c r="H49"/>
  <c r="C49"/>
  <c r="AC34"/>
  <c r="AC20" i="83"/>
  <c r="AC50" i="85"/>
  <c r="AL19" i="87"/>
  <c r="AC50" i="81"/>
  <c r="Q18" i="87"/>
  <c r="Q20"/>
  <c r="AC50" i="69"/>
  <c r="K20" i="67"/>
  <c r="K18"/>
  <c r="AC34" i="73"/>
  <c r="C35" i="87"/>
  <c r="AI35"/>
  <c r="H35"/>
  <c r="AC35" i="83"/>
  <c r="AD18" i="73"/>
  <c r="AD20"/>
  <c r="N33" i="71"/>
  <c r="N35"/>
  <c r="AC49" i="81"/>
  <c r="T33" i="79"/>
  <c r="T35"/>
  <c r="AD18" i="65"/>
  <c r="AD20"/>
  <c r="K33" i="75"/>
  <c r="K35"/>
  <c r="H35" i="65"/>
  <c r="Z35"/>
  <c r="C35"/>
  <c r="W18" i="75"/>
  <c r="W20"/>
  <c r="K18" i="73"/>
  <c r="K20"/>
  <c r="AF35" i="67"/>
  <c r="AF48"/>
  <c r="W20" i="63"/>
  <c r="W18"/>
  <c r="Z35" i="61"/>
  <c r="AC35" i="59"/>
  <c r="K35" i="57"/>
  <c r="K33"/>
  <c r="AC18" i="55"/>
  <c r="C18"/>
  <c r="H18"/>
  <c r="AC18" i="53"/>
  <c r="C18"/>
  <c r="H18"/>
  <c r="C19" i="57"/>
  <c r="AI19"/>
  <c r="H19"/>
  <c r="Z48" i="61"/>
  <c r="C48"/>
  <c r="H48"/>
  <c r="T48" i="55"/>
  <c r="T50"/>
  <c r="T48" i="53"/>
  <c r="T50"/>
  <c r="AC35" i="63"/>
  <c r="T33" i="53"/>
  <c r="T35"/>
  <c r="H33" i="63"/>
  <c r="C33"/>
  <c r="Z33"/>
  <c r="W48"/>
  <c r="W50"/>
  <c r="AC20" i="59"/>
  <c r="AC49"/>
  <c r="AG48" i="55"/>
  <c r="AG50"/>
  <c r="AF33" i="49"/>
  <c r="AF18" i="47"/>
  <c r="AF49"/>
  <c r="H20" i="43"/>
  <c r="AC20"/>
  <c r="C20"/>
  <c r="H48" i="41"/>
  <c r="C48"/>
  <c r="AI48"/>
  <c r="AC34" i="49"/>
  <c r="C34"/>
  <c r="H34"/>
  <c r="AL33" i="41"/>
  <c r="T49" i="49"/>
  <c r="T48"/>
  <c r="K48" i="45"/>
  <c r="K50"/>
  <c r="AF20" i="47"/>
  <c r="AF50"/>
  <c r="AG48" i="45"/>
  <c r="AG50"/>
  <c r="AF49" i="43"/>
  <c r="C33" i="41"/>
  <c r="AI33"/>
  <c r="H33"/>
  <c r="AC50"/>
  <c r="AC48"/>
  <c r="N20" i="49"/>
  <c r="N18"/>
  <c r="BA36" i="39"/>
  <c r="AM48"/>
  <c r="AM50"/>
  <c r="AM18"/>
  <c r="AM20"/>
  <c r="BA6"/>
  <c r="N21" i="31"/>
  <c r="N37" s="1"/>
  <c r="N19"/>
  <c r="N35" s="1"/>
  <c r="N23"/>
  <c r="N21" i="7"/>
  <c r="N37" s="1"/>
  <c r="N19"/>
  <c r="N35" s="1"/>
  <c r="N23"/>
  <c r="AD48" i="129"/>
  <c r="AM34" i="121"/>
  <c r="H20" i="123"/>
  <c r="Q49" i="121"/>
  <c r="Z35" i="125"/>
  <c r="H20" i="121"/>
  <c r="H33"/>
  <c r="Z35" i="115"/>
  <c r="T49"/>
  <c r="T33" i="119"/>
  <c r="K50" i="115"/>
  <c r="AM49" i="111"/>
  <c r="K34" i="109"/>
  <c r="AD19" i="105"/>
  <c r="W33" i="109"/>
  <c r="W18" i="107"/>
  <c r="K34" i="101"/>
  <c r="K20" i="107"/>
  <c r="AD19" i="101"/>
  <c r="AD34"/>
  <c r="T48" i="103"/>
  <c r="K35" i="111"/>
  <c r="K34" i="103"/>
  <c r="AD19" i="99"/>
  <c r="K18" i="93"/>
  <c r="Z20" i="99"/>
  <c r="AM49" i="93"/>
  <c r="AC49" i="83"/>
  <c r="Q49" i="89"/>
  <c r="T33" i="91"/>
  <c r="Q33"/>
  <c r="N34" i="85"/>
  <c r="AD18" i="81"/>
  <c r="AD49"/>
  <c r="Q48" i="79"/>
  <c r="Z18" i="85"/>
  <c r="N48" i="81"/>
  <c r="K19" i="73"/>
  <c r="K18" i="79"/>
  <c r="H34" i="73"/>
  <c r="H50" i="71"/>
  <c r="K48" i="79"/>
  <c r="AC50" i="63"/>
  <c r="N33"/>
  <c r="AF33" i="87"/>
  <c r="K49" i="71"/>
  <c r="K19" i="67"/>
  <c r="AG19" i="55"/>
  <c r="K48" i="61"/>
  <c r="N48" i="59"/>
  <c r="AG18" i="53"/>
  <c r="K18" i="51"/>
  <c r="Z33" i="61"/>
  <c r="W33" i="53"/>
  <c r="Q48" i="61"/>
  <c r="AG18" i="43"/>
  <c r="W48" i="45"/>
  <c r="Z35" i="47"/>
  <c r="N49" i="45"/>
  <c r="BA49" i="39"/>
  <c r="S19" i="19"/>
  <c r="S35" s="1"/>
  <c r="S19" i="3"/>
  <c r="S35" s="1"/>
  <c r="I21" i="35"/>
  <c r="I37" s="1"/>
  <c r="N21" i="17"/>
  <c r="N37" s="1"/>
  <c r="N20" i="3"/>
  <c r="N36" s="1"/>
  <c r="N20" i="31"/>
  <c r="N36" s="1"/>
  <c r="N21" i="13"/>
  <c r="N37" s="1"/>
  <c r="S20" i="17"/>
  <c r="S36" s="1"/>
  <c r="I20" i="3"/>
  <c r="I36" s="1"/>
  <c r="S20" i="27"/>
  <c r="S36" s="1"/>
  <c r="S20" i="7"/>
  <c r="S36" s="1"/>
  <c r="I19" i="25"/>
  <c r="I35" s="1"/>
  <c r="T33" i="129"/>
  <c r="T35"/>
  <c r="Z50"/>
  <c r="AC20"/>
  <c r="C20" i="125"/>
  <c r="Z20"/>
  <c r="H20"/>
  <c r="C18" i="127"/>
  <c r="Z18"/>
  <c r="H18"/>
  <c r="AC50" i="129"/>
  <c r="C18" i="125"/>
  <c r="Z18"/>
  <c r="H18"/>
  <c r="W18" i="127"/>
  <c r="W20"/>
  <c r="K33"/>
  <c r="K35"/>
  <c r="Z20" i="129"/>
  <c r="AC18" i="125"/>
  <c r="C19" i="121"/>
  <c r="AI19"/>
  <c r="H19"/>
  <c r="T20" i="123"/>
  <c r="T18"/>
  <c r="Z33"/>
  <c r="Z35"/>
  <c r="K18" i="121"/>
  <c r="K20"/>
  <c r="AF20"/>
  <c r="AF18"/>
  <c r="C34" i="117"/>
  <c r="Z34"/>
  <c r="H34"/>
  <c r="AM48" i="121"/>
  <c r="AM50"/>
  <c r="AL34"/>
  <c r="C35" i="119"/>
  <c r="Z35"/>
  <c r="H35"/>
  <c r="Z48"/>
  <c r="AC35" i="117"/>
  <c r="C20" i="113"/>
  <c r="Z20"/>
  <c r="H20"/>
  <c r="C20" i="115"/>
  <c r="Z20"/>
  <c r="H20"/>
  <c r="AF18" i="111"/>
  <c r="AF20"/>
  <c r="K18" i="115"/>
  <c r="K20"/>
  <c r="H33"/>
  <c r="Z33"/>
  <c r="C33"/>
  <c r="C48" i="111"/>
  <c r="AI48"/>
  <c r="H48"/>
  <c r="C19" i="109"/>
  <c r="Z19"/>
  <c r="H19"/>
  <c r="AC18" i="107"/>
  <c r="AC19"/>
  <c r="AC18" i="101"/>
  <c r="Z19" i="103"/>
  <c r="AC35" i="99"/>
  <c r="C34" i="97"/>
  <c r="Z34"/>
  <c r="H34"/>
  <c r="H35" i="105"/>
  <c r="AC35"/>
  <c r="H18" i="107"/>
  <c r="Z18"/>
  <c r="C18"/>
  <c r="Z50" i="101"/>
  <c r="H50"/>
  <c r="C50"/>
  <c r="Q33" i="97"/>
  <c r="Q35"/>
  <c r="Z48" i="101"/>
  <c r="H48"/>
  <c r="C48"/>
  <c r="Q48" i="99"/>
  <c r="Q50"/>
  <c r="AD33"/>
  <c r="AD35"/>
  <c r="N33"/>
  <c r="N35"/>
  <c r="AC50" i="95"/>
  <c r="C50"/>
  <c r="H50"/>
  <c r="AF19"/>
  <c r="AD18" i="91"/>
  <c r="AD20"/>
  <c r="Z33" i="85"/>
  <c r="H33"/>
  <c r="C33"/>
  <c r="C18" i="81"/>
  <c r="Z18"/>
  <c r="H18"/>
  <c r="K48"/>
  <c r="K50"/>
  <c r="W50" i="91"/>
  <c r="W48"/>
  <c r="W20" i="81"/>
  <c r="W18"/>
  <c r="C34" i="77"/>
  <c r="Z34"/>
  <c r="H34"/>
  <c r="W33" i="103"/>
  <c r="W35"/>
  <c r="Z19" i="89"/>
  <c r="C19"/>
  <c r="H19"/>
  <c r="C34"/>
  <c r="Z34"/>
  <c r="H34"/>
  <c r="AC49" i="77"/>
  <c r="AC34"/>
  <c r="N50" i="73"/>
  <c r="N48"/>
  <c r="AD33"/>
  <c r="AD35"/>
  <c r="H18" i="71"/>
  <c r="Z18"/>
  <c r="C18"/>
  <c r="C34"/>
  <c r="Z34"/>
  <c r="H34"/>
  <c r="H50" i="85"/>
  <c r="Z50"/>
  <c r="C50"/>
  <c r="T18" i="79"/>
  <c r="T20"/>
  <c r="H20" i="83"/>
  <c r="Z20"/>
  <c r="C20"/>
  <c r="W20" i="73"/>
  <c r="W18"/>
  <c r="C18" i="69"/>
  <c r="Z18"/>
  <c r="H18"/>
  <c r="C48"/>
  <c r="Z48"/>
  <c r="H48"/>
  <c r="AC34" i="79"/>
  <c r="AF19" i="67"/>
  <c r="Z33" i="69"/>
  <c r="H33"/>
  <c r="C33"/>
  <c r="H18" i="73"/>
  <c r="Z18"/>
  <c r="C18"/>
  <c r="W48" i="71"/>
  <c r="W50"/>
  <c r="AC33" i="61"/>
  <c r="AC50"/>
  <c r="K20" i="71"/>
  <c r="K18"/>
  <c r="AF18" i="67"/>
  <c r="Q48" i="77"/>
  <c r="Q50"/>
  <c r="C35" i="59"/>
  <c r="Z35"/>
  <c r="H35"/>
  <c r="AF35" i="47"/>
  <c r="AC18" i="59"/>
  <c r="AC34" i="53"/>
  <c r="C34"/>
  <c r="H34"/>
  <c r="AC34" i="51"/>
  <c r="C34"/>
  <c r="H34"/>
  <c r="AF20" i="49"/>
  <c r="T33" i="63"/>
  <c r="T35"/>
  <c r="AL33" i="57"/>
  <c r="AM50"/>
  <c r="AM48"/>
  <c r="W20" i="55"/>
  <c r="W18"/>
  <c r="N35"/>
  <c r="N33"/>
  <c r="AC19" i="53"/>
  <c r="C19"/>
  <c r="H19"/>
  <c r="AC35"/>
  <c r="C35"/>
  <c r="H35"/>
  <c r="W20" i="51"/>
  <c r="W18"/>
  <c r="Z50" i="61"/>
  <c r="C50"/>
  <c r="H50"/>
  <c r="C33" i="59"/>
  <c r="H33"/>
  <c r="Z33"/>
  <c r="K33"/>
  <c r="K35"/>
  <c r="C18" i="63"/>
  <c r="Z18"/>
  <c r="H18"/>
  <c r="C34"/>
  <c r="Z34"/>
  <c r="H34"/>
  <c r="K33" i="53"/>
  <c r="K35"/>
  <c r="AG48"/>
  <c r="AG50"/>
  <c r="AF49"/>
  <c r="AG48" i="51"/>
  <c r="AG50"/>
  <c r="AF33" i="47"/>
  <c r="N48" i="61"/>
  <c r="N50"/>
  <c r="AL18" i="41"/>
  <c r="K18" i="49"/>
  <c r="K20"/>
  <c r="C49"/>
  <c r="H49"/>
  <c r="AC49"/>
  <c r="AC19" i="43"/>
  <c r="K18" i="47"/>
  <c r="K20"/>
  <c r="H35"/>
  <c r="AC35"/>
  <c r="C35"/>
  <c r="AM48" i="41"/>
  <c r="AM50"/>
  <c r="AF34" i="49"/>
  <c r="AF48" i="47"/>
  <c r="T20" i="41"/>
  <c r="T18"/>
  <c r="AF33" i="45"/>
  <c r="Q48"/>
  <c r="Q50"/>
  <c r="Z33" i="43"/>
  <c r="Z35"/>
  <c r="C49" i="41"/>
  <c r="H49"/>
  <c r="AI49"/>
  <c r="AC50" i="49"/>
  <c r="C50"/>
  <c r="H50"/>
  <c r="AX18" i="39"/>
  <c r="AX20"/>
  <c r="AZ6"/>
  <c r="K48" i="125"/>
  <c r="Z33" i="127"/>
  <c r="K34"/>
  <c r="K49"/>
  <c r="AD19" i="125"/>
  <c r="AC49"/>
  <c r="Z48" i="121"/>
  <c r="Q18" i="123"/>
  <c r="AC19" i="117"/>
  <c r="Q18" i="119"/>
  <c r="N48" i="115"/>
  <c r="AD18" i="119"/>
  <c r="T33" i="115"/>
  <c r="H35" i="111"/>
  <c r="K19" i="107"/>
  <c r="K19" i="111"/>
  <c r="AC18"/>
  <c r="N48" i="117"/>
  <c r="AD49" i="107"/>
  <c r="Q34" i="111"/>
  <c r="K19" i="97"/>
  <c r="W50" i="107"/>
  <c r="N49" i="101"/>
  <c r="W19" i="97"/>
  <c r="T50" i="109"/>
  <c r="N48" i="101"/>
  <c r="AG33" i="95"/>
  <c r="AD48" i="91"/>
  <c r="K18" i="89"/>
  <c r="Z18" i="101"/>
  <c r="AF34" i="95"/>
  <c r="Z18" i="93"/>
  <c r="AF50" i="87"/>
  <c r="K18" i="85"/>
  <c r="Z33" i="83"/>
  <c r="W48" i="89"/>
  <c r="K48" i="73"/>
  <c r="K19" i="65"/>
  <c r="K19" i="81"/>
  <c r="N33"/>
  <c r="W33" i="79"/>
  <c r="T18" i="77"/>
  <c r="Z34" i="73"/>
  <c r="W34" i="77"/>
  <c r="AD48" i="83"/>
  <c r="T48" i="65"/>
  <c r="K48" i="67"/>
  <c r="K34"/>
  <c r="N18" i="65"/>
  <c r="AG49" i="67"/>
  <c r="Q34" i="73"/>
  <c r="Q34" i="63"/>
  <c r="AD34" i="73"/>
  <c r="N48" i="71"/>
  <c r="AD19" i="65"/>
  <c r="T35" i="61"/>
  <c r="T19" i="63"/>
  <c r="AG18" i="55"/>
  <c r="K48"/>
  <c r="W19" i="47"/>
  <c r="AC50" i="51"/>
  <c r="W20" i="59"/>
  <c r="K19" i="47"/>
  <c r="Z48" i="55"/>
  <c r="T35" i="47"/>
  <c r="T18" i="49"/>
  <c r="Z48" i="47"/>
  <c r="N18" i="45"/>
  <c r="T48" i="43"/>
  <c r="H50" i="47"/>
  <c r="BB23" i="39"/>
  <c r="BC23" s="1"/>
  <c r="BB47"/>
  <c r="BC47" s="1"/>
  <c r="S20" i="11"/>
  <c r="S36" s="1"/>
  <c r="I19" i="29"/>
  <c r="I35" s="1"/>
  <c r="S19" i="23"/>
  <c r="S35" s="1"/>
  <c r="I19" i="35"/>
  <c r="I35" s="1"/>
  <c r="I19" i="27"/>
  <c r="I35" s="1"/>
  <c r="N21" i="3"/>
  <c r="N37" s="1"/>
  <c r="Q50" i="39"/>
  <c r="I20" i="27"/>
  <c r="I36" s="1"/>
  <c r="S20" i="31"/>
  <c r="S36" s="1"/>
  <c r="I19" i="19"/>
  <c r="I35" s="1"/>
  <c r="N19" i="1"/>
  <c r="N35" s="1"/>
  <c r="I20" i="7"/>
  <c r="I36" s="1"/>
  <c r="Q33" i="125"/>
  <c r="Q35"/>
  <c r="AC34"/>
  <c r="AD33"/>
  <c r="AD35"/>
  <c r="AF19" i="123"/>
  <c r="C18"/>
  <c r="H18"/>
  <c r="AC18"/>
  <c r="N34" i="117"/>
  <c r="N33"/>
  <c r="Z34" i="119"/>
  <c r="C18" i="113"/>
  <c r="Z18"/>
  <c r="H18"/>
  <c r="H34" i="115"/>
  <c r="Z34"/>
  <c r="C34"/>
  <c r="Q18" i="111"/>
  <c r="Q20"/>
  <c r="AL34"/>
  <c r="Z35" i="105"/>
  <c r="AD33" i="109"/>
  <c r="AD35"/>
  <c r="C50" i="103"/>
  <c r="Z50"/>
  <c r="H50"/>
  <c r="C33" i="99"/>
  <c r="Z33"/>
  <c r="H33"/>
  <c r="AC48" i="105"/>
  <c r="AF20" i="95"/>
  <c r="H49" i="105"/>
  <c r="AC49"/>
  <c r="AC20"/>
  <c r="H20"/>
  <c r="K50" i="93"/>
  <c r="K48"/>
  <c r="AC49" i="91"/>
  <c r="Z48"/>
  <c r="C48"/>
  <c r="H48"/>
  <c r="AC49" i="89"/>
  <c r="H34" i="105"/>
  <c r="AC34"/>
  <c r="AD18" i="99"/>
  <c r="AD20"/>
  <c r="AG48" i="95"/>
  <c r="AG50"/>
  <c r="AC33" i="93"/>
  <c r="AC35"/>
  <c r="N33" i="87"/>
  <c r="N35"/>
  <c r="Z35" i="85"/>
  <c r="H35"/>
  <c r="C35"/>
  <c r="C50" i="81"/>
  <c r="Z50"/>
  <c r="H50"/>
  <c r="C49" i="87"/>
  <c r="AI49"/>
  <c r="H49"/>
  <c r="K33" i="85"/>
  <c r="K35"/>
  <c r="C19"/>
  <c r="Z19"/>
  <c r="H19"/>
  <c r="AC19" i="81"/>
  <c r="C19" i="87"/>
  <c r="AI19"/>
  <c r="H19"/>
  <c r="AC34" i="81"/>
  <c r="C20" i="77"/>
  <c r="Z20"/>
  <c r="H20"/>
  <c r="Z33"/>
  <c r="Z34" i="75"/>
  <c r="H50" i="79"/>
  <c r="AC50"/>
  <c r="T33" i="69"/>
  <c r="T35"/>
  <c r="Q35" i="85"/>
  <c r="Q33"/>
  <c r="C33" i="87"/>
  <c r="AI33"/>
  <c r="H33"/>
  <c r="H50" i="75"/>
  <c r="C50"/>
  <c r="Z50"/>
  <c r="AC20" i="71"/>
  <c r="C35"/>
  <c r="Z35"/>
  <c r="H35"/>
  <c r="C49"/>
  <c r="Z49"/>
  <c r="H49"/>
  <c r="AC34" i="65"/>
  <c r="C20" i="69"/>
  <c r="Z20"/>
  <c r="H20"/>
  <c r="C50"/>
  <c r="Z50"/>
  <c r="H50"/>
  <c r="Z18" i="61"/>
  <c r="H18"/>
  <c r="C18"/>
  <c r="AC34" i="75"/>
  <c r="AD50" i="73"/>
  <c r="AD48"/>
  <c r="N48" i="69"/>
  <c r="N50"/>
  <c r="AC35" i="61"/>
  <c r="AC18" i="77"/>
  <c r="T33" i="75"/>
  <c r="T35"/>
  <c r="W48" i="67"/>
  <c r="W50"/>
  <c r="AC34" i="83"/>
  <c r="W35" i="73"/>
  <c r="W33"/>
  <c r="N18" i="63"/>
  <c r="N20"/>
  <c r="AD50"/>
  <c r="AD48"/>
  <c r="Q18" i="67"/>
  <c r="Q20"/>
  <c r="K48" i="77"/>
  <c r="K50"/>
  <c r="AC34" i="55"/>
  <c r="C34"/>
  <c r="H34"/>
  <c r="AC49" i="61"/>
  <c r="H34" i="59"/>
  <c r="C34"/>
  <c r="Z34"/>
  <c r="W50" i="57"/>
  <c r="W48"/>
  <c r="N35" i="51"/>
  <c r="N33"/>
  <c r="C20" i="63"/>
  <c r="Z20"/>
  <c r="H20"/>
  <c r="Q18"/>
  <c r="Q20"/>
  <c r="AC19" i="59"/>
  <c r="N20"/>
  <c r="N18"/>
  <c r="AF49" i="55"/>
  <c r="C33" i="49"/>
  <c r="AC33"/>
  <c r="H33"/>
  <c r="C49" i="47"/>
  <c r="H49"/>
  <c r="AC49"/>
  <c r="H20" i="45"/>
  <c r="AC20"/>
  <c r="C20"/>
  <c r="AF19" i="49"/>
  <c r="AL35" i="41"/>
  <c r="AI50"/>
  <c r="T33" i="45"/>
  <c r="T35"/>
  <c r="Z48"/>
  <c r="Z50"/>
  <c r="K48" i="43"/>
  <c r="K50"/>
  <c r="Q35" i="41"/>
  <c r="Q33"/>
  <c r="K18" i="43"/>
  <c r="K20"/>
  <c r="I19" i="9"/>
  <c r="I35" s="1"/>
  <c r="I24"/>
  <c r="N21" i="35"/>
  <c r="N37" s="1"/>
  <c r="N19"/>
  <c r="N35" s="1"/>
  <c r="N23"/>
  <c r="N19" i="23"/>
  <c r="N35" s="1"/>
  <c r="N21"/>
  <c r="N37" s="1"/>
  <c r="N23"/>
  <c r="S21" i="17"/>
  <c r="S37" s="1"/>
  <c r="S19"/>
  <c r="S35" s="1"/>
  <c r="S24"/>
  <c r="N27" i="15"/>
  <c r="N20"/>
  <c r="N36" s="1"/>
  <c r="S26" i="9"/>
  <c r="S20"/>
  <c r="S36" s="1"/>
  <c r="Q34" i="125"/>
  <c r="AG48" i="123"/>
  <c r="AG18"/>
  <c r="AL50" i="121"/>
  <c r="Z19" i="115"/>
  <c r="Q18" i="113"/>
  <c r="Z48" i="111"/>
  <c r="AD19" i="109"/>
  <c r="K49" i="107"/>
  <c r="AD49" i="101"/>
  <c r="Z34" i="109"/>
  <c r="H18" i="101"/>
  <c r="K34" i="91"/>
  <c r="Z34" i="93"/>
  <c r="AI33"/>
  <c r="Z49" i="89"/>
  <c r="AC19" i="71"/>
  <c r="W34" i="75"/>
  <c r="AC19" i="83"/>
  <c r="AC48" i="81"/>
  <c r="Z33" i="65"/>
  <c r="N33" i="75"/>
  <c r="T33" i="67"/>
  <c r="K49" i="63"/>
  <c r="K18" i="53"/>
  <c r="H20" i="55"/>
  <c r="AI18" i="57"/>
  <c r="K49" i="39"/>
  <c r="K48" i="41"/>
  <c r="S19" i="31"/>
  <c r="S35" s="1"/>
  <c r="N21" i="19"/>
  <c r="N37" s="1"/>
  <c r="S19" i="25"/>
  <c r="S35" s="1"/>
  <c r="N19" i="17"/>
  <c r="N35" s="1"/>
  <c r="N21" i="9"/>
  <c r="N37" s="1"/>
  <c r="S19" i="33"/>
  <c r="S35" s="1"/>
  <c r="S19" i="29"/>
  <c r="S35" s="1"/>
  <c r="N19" i="13"/>
  <c r="N35" s="1"/>
  <c r="N20" i="35"/>
  <c r="N36" s="1"/>
  <c r="I21" i="25"/>
  <c r="I37" s="1"/>
  <c r="N20" i="17"/>
  <c r="N36" s="1"/>
  <c r="BA48" i="39" l="1"/>
  <c r="BB36"/>
  <c r="BA50"/>
  <c r="AZ33"/>
  <c r="AZ35"/>
  <c r="BB21"/>
  <c r="BA33"/>
  <c r="BA35"/>
  <c r="AZ48"/>
  <c r="AZ50"/>
  <c r="AZ18"/>
  <c r="AZ20"/>
  <c r="BA18"/>
  <c r="BA20"/>
  <c r="BB6"/>
  <c r="BC49"/>
  <c r="BC36" l="1"/>
  <c r="BB50"/>
  <c r="BC50" s="1"/>
  <c r="BB48"/>
  <c r="BC48" s="1"/>
  <c r="BC21"/>
  <c r="BB33"/>
  <c r="BC33" s="1"/>
  <c r="BB35"/>
  <c r="BC35" s="1"/>
  <c r="BC6"/>
  <c r="BB18"/>
  <c r="BC18" s="1"/>
  <c r="BB20"/>
  <c r="BC20" s="1"/>
</calcChain>
</file>

<file path=xl/sharedStrings.xml><?xml version="1.0" encoding="utf-8"?>
<sst xmlns="http://schemas.openxmlformats.org/spreadsheetml/2006/main" count="8026" uniqueCount="228">
  <si>
    <t xml:space="preserve">   Results:</t>
  </si>
  <si>
    <t xml:space="preserve">   Operational Goals:</t>
  </si>
  <si>
    <t>Discussion Notes:</t>
  </si>
  <si>
    <r>
      <t xml:space="preserve">      </t>
    </r>
    <r>
      <rPr>
        <b/>
        <sz val="10"/>
        <color theme="1"/>
        <rFont val="Constantia"/>
        <family val="1"/>
      </rPr>
      <t>Wet</t>
    </r>
    <r>
      <rPr>
        <sz val="10"/>
        <color theme="1"/>
        <rFont val="Constantia"/>
        <family val="2"/>
      </rPr>
      <t xml:space="preserve">: 1983, 1984, 1990, 1997; </t>
    </r>
    <r>
      <rPr>
        <b/>
        <sz val="10"/>
        <color theme="1"/>
        <rFont val="Constantia"/>
        <family val="1"/>
      </rPr>
      <t>Dry</t>
    </r>
    <r>
      <rPr>
        <sz val="10"/>
        <color theme="1"/>
        <rFont val="Constantia"/>
        <family val="2"/>
      </rPr>
      <t xml:space="preserve">: 1987, 1988, 1992, 1994; </t>
    </r>
    <r>
      <rPr>
        <b/>
        <sz val="10"/>
        <color theme="1"/>
        <rFont val="Constantia"/>
        <family val="1"/>
      </rPr>
      <t>Normal</t>
    </r>
    <r>
      <rPr>
        <sz val="10"/>
        <color theme="1"/>
        <rFont val="Constantia"/>
        <family val="2"/>
      </rPr>
      <t>: 1985, 1986, 1989, 1991, 1993, 1995, 1996, 1998 to 2002.</t>
    </r>
  </si>
  <si>
    <t xml:space="preserve">   HYDROSS Flow: Based on April through July HYDROSS Natural Flow (1983 to 2002) at Mission Creek below Mission H Canal (#999412) plus Crow Creek below Moiese A Canal (#999414).</t>
  </si>
  <si>
    <r>
      <t xml:space="preserve">   CSKT/USGS Measured Flow: Based on April through July natural flow (1992 to 2008) at Mission Creek (#12377150) plus South Crow Creek (#12375900). </t>
    </r>
    <r>
      <rPr>
        <b/>
        <sz val="10"/>
        <color theme="1"/>
        <rFont val="Constantia"/>
        <family val="1"/>
      </rPr>
      <t>Wet</t>
    </r>
    <r>
      <rPr>
        <sz val="10"/>
        <color theme="1"/>
        <rFont val="Constantia"/>
        <family val="2"/>
      </rPr>
      <t xml:space="preserve">: 1993, 1996, 1997; </t>
    </r>
    <r>
      <rPr>
        <b/>
        <sz val="10"/>
        <color theme="1"/>
        <rFont val="Constantia"/>
        <family val="1"/>
      </rPr>
      <t>Dry</t>
    </r>
    <r>
      <rPr>
        <sz val="10"/>
        <color theme="1"/>
        <rFont val="Constantia"/>
        <family val="2"/>
      </rPr>
      <t xml:space="preserve">: 1992, 1994, 2000; </t>
    </r>
    <r>
      <rPr>
        <b/>
        <sz val="10"/>
        <color theme="1"/>
        <rFont val="Constantia"/>
        <family val="1"/>
      </rPr>
      <t>Normal</t>
    </r>
    <r>
      <rPr>
        <sz val="10"/>
        <color theme="1"/>
        <rFont val="Constantia"/>
        <family val="2"/>
      </rPr>
      <t>: 1993, 1998, 1999, 2001 to 2008.</t>
    </r>
  </si>
  <si>
    <t>Wet/Dry/Normal Determination:</t>
  </si>
  <si>
    <t xml:space="preserve">   Interim Instream Flow, HYDROSS Enforceable Min. Flow Oper. Improv., and RWRCC Dry Year Hydrograph monthly values are calculated from average monthly CFS.</t>
  </si>
  <si>
    <t xml:space="preserve">   RWRCC Dry Year Hydrograph: RWRCC RH daily flows (posted 6/8/2011).</t>
  </si>
  <si>
    <t>Data Sources:</t>
  </si>
  <si>
    <t>Cell contents may change (Dependent on Agreed-upon Operational Improvements)</t>
  </si>
  <si>
    <t>Cell contents will not change (Basis of Comparison)</t>
  </si>
  <si>
    <t>Oct-Mar</t>
  </si>
  <si>
    <t>Apr-Sep</t>
  </si>
  <si>
    <t>Annual</t>
  </si>
  <si>
    <t>Dec</t>
  </si>
  <si>
    <t>Nov</t>
  </si>
  <si>
    <t>Oct</t>
  </si>
  <si>
    <t>Sep</t>
  </si>
  <si>
    <t>Aug</t>
  </si>
  <si>
    <t>Jul</t>
  </si>
  <si>
    <t>Jun</t>
  </si>
  <si>
    <t>May</t>
  </si>
  <si>
    <t>Apr</t>
  </si>
  <si>
    <t>Mar</t>
  </si>
  <si>
    <t>Feb</t>
  </si>
  <si>
    <t>Jan</t>
  </si>
  <si>
    <t>CFS</t>
  </si>
  <si>
    <t>AF</t>
  </si>
  <si>
    <t xml:space="preserve"> 
</t>
  </si>
  <si>
    <t>Oper. Improv.
Minus
2009 HIA
(Existing)</t>
  </si>
  <si>
    <t>HYDROSS
Achievable
Management
Target
Oper. Improv.</t>
  </si>
  <si>
    <t>HYDROSS
2009 HIA
(Existing)</t>
  </si>
  <si>
    <t>CSKT/
USGS
Measured
Flow</t>
  </si>
  <si>
    <t>HYDROSS
Natural
Flow</t>
  </si>
  <si>
    <t>DRY</t>
  </si>
  <si>
    <t>NORMAL</t>
  </si>
  <si>
    <t>WET</t>
  </si>
  <si>
    <t>RWRCC
Dry Year
Hydrograph</t>
  </si>
  <si>
    <t>HYDROSS
Enforceable
Min. Flow
Oper. Improv.</t>
  </si>
  <si>
    <t>Interim
Instream
Flow</t>
  </si>
  <si>
    <t>Month</t>
  </si>
  <si>
    <t>Streamflow Gage: &lt;None&gt;</t>
  </si>
  <si>
    <t>HYDROSS MODEL NODE — Sabine Cr ab Pistol Cr (#999411)</t>
  </si>
  <si>
    <t>&lt;SITE CATEGORY: PRIMARY/SECONDARY&gt;</t>
  </si>
  <si>
    <r>
      <t xml:space="preserve">      </t>
    </r>
    <r>
      <rPr>
        <b/>
        <sz val="10"/>
        <color theme="1"/>
        <rFont val="Constantia"/>
        <family val="1"/>
      </rPr>
      <t>Wet</t>
    </r>
    <r>
      <rPr>
        <sz val="10"/>
        <color theme="1"/>
        <rFont val="Constantia"/>
        <family val="1"/>
      </rPr>
      <t xml:space="preserve">: 1983, 1984, 1990, 1997; </t>
    </r>
    <r>
      <rPr>
        <b/>
        <sz val="10"/>
        <color theme="1"/>
        <rFont val="Constantia"/>
        <family val="1"/>
      </rPr>
      <t>Dry</t>
    </r>
    <r>
      <rPr>
        <sz val="10"/>
        <color theme="1"/>
        <rFont val="Constantia"/>
        <family val="1"/>
      </rPr>
      <t xml:space="preserve">: 1987, 1988, 1992, 1994; </t>
    </r>
    <r>
      <rPr>
        <b/>
        <sz val="10"/>
        <color theme="1"/>
        <rFont val="Constantia"/>
        <family val="1"/>
      </rPr>
      <t>Normal</t>
    </r>
    <r>
      <rPr>
        <sz val="10"/>
        <color theme="1"/>
        <rFont val="Constantia"/>
        <family val="1"/>
      </rPr>
      <t>: 1985, 1986, 1989, 1991, 1993, 1995, 1996, 1998 to 2002.</t>
    </r>
  </si>
  <si>
    <r>
      <t xml:space="preserve">   CSKT/USGS Measured Flow: Based on April through July natural flow (1992 to 2008) at Mission Creek (#12377150) plus South Crow Creek (#12375900). </t>
    </r>
    <r>
      <rPr>
        <b/>
        <sz val="10"/>
        <color theme="1"/>
        <rFont val="Constantia"/>
        <family val="1"/>
      </rPr>
      <t>Wet</t>
    </r>
    <r>
      <rPr>
        <sz val="10"/>
        <color theme="1"/>
        <rFont val="Constantia"/>
        <family val="1"/>
      </rPr>
      <t xml:space="preserve">: 1993, 1996, 1997; </t>
    </r>
    <r>
      <rPr>
        <b/>
        <sz val="10"/>
        <color theme="1"/>
        <rFont val="Constantia"/>
        <family val="1"/>
      </rPr>
      <t>Dry</t>
    </r>
    <r>
      <rPr>
        <sz val="10"/>
        <color theme="1"/>
        <rFont val="Constantia"/>
        <family val="1"/>
      </rPr>
      <t xml:space="preserve">: 1992, 1994, 2000; </t>
    </r>
    <r>
      <rPr>
        <b/>
        <sz val="10"/>
        <color theme="1"/>
        <rFont val="Constantia"/>
        <family val="1"/>
      </rPr>
      <t>Normal</t>
    </r>
    <r>
      <rPr>
        <sz val="10"/>
        <color theme="1"/>
        <rFont val="Constantia"/>
        <family val="1"/>
      </rPr>
      <t>: 1993, 1998, 1999, 2001 to 2008.</t>
    </r>
  </si>
  <si>
    <t>Streamflow Gage: 4815.00 Mission Creek below Mission A Canal</t>
  </si>
  <si>
    <t>HYDROSS MODEL NODE — Mission Cr bl Mission A Canal (#481500)</t>
  </si>
  <si>
    <t>Streamflow Gage: 4833.00 Mission Creek below Mission 6C Canal</t>
  </si>
  <si>
    <t>HYDROSS MODEL NODE — Mission Cr bl Mission 6C Lateral (#483300)</t>
  </si>
  <si>
    <t>HYDROSS MODEL NODE — Ashley Creek bl Mission A Canal (#487900)</t>
  </si>
  <si>
    <t>Streamflow Gage: 4870.00 Post Creek below Kicking Horse Feeder Canal</t>
  </si>
  <si>
    <t>HYDROSS MODEL NODE — Post Creek bl Kicking Horse Feeder Canal (#999430)</t>
  </si>
  <si>
    <t>HYDROSS MODEL NODE — Marsh Creek bl Kicking Horse Feeder Canal (#999418)</t>
  </si>
  <si>
    <t>Streamflow Gage: 4876.00 Post Creek below Post F Canal</t>
  </si>
  <si>
    <t>HYDROSS MODEL NODE — Post Creek bl Post F Canal (#487600)</t>
  </si>
  <si>
    <t xml:space="preserve">      Wet: 1983, 1984, 1990, 1997; Dry: 1987, 1988, 1992, 1994; Normal: 1985, 1986, 1989, 1991, 1993, 1995, 1996, 1998 to 2002.</t>
  </si>
  <si>
    <t>Streamflow Gage: 4895.00 Mission Creek at Bison Range at Moiese</t>
  </si>
  <si>
    <t>HYDROSS MODEL NODE — Mission Cr bl Mission H Canal (#999412)</t>
  </si>
  <si>
    <t>HYDROSS MODEL NODE — South Crow Creek bl Pablo Feeder Canal (#352200)</t>
  </si>
  <si>
    <t>Streamflow Gage: 3530.00 South Crow Creek below South Crow Feeder Canal</t>
  </si>
  <si>
    <t>HYDROSS MODEL NODE — South Crow Creek bl South Crow Feeder Canal (#353000)</t>
  </si>
  <si>
    <t>Streamflow Gage: 3519.00 Middle Crow Creek below Pablo Feeder Canal</t>
  </si>
  <si>
    <t>HYDROSS MODEL NODE — Middle Crow Creek bl Pablo Feeder Canal (#351900)</t>
  </si>
  <si>
    <t>Streamflow Gage: 3515.00 North Crow Creek below Pablo Feeder Canal</t>
  </si>
  <si>
    <t>HYDROSS MODEL NODE — North Crow Creek bl Pablo Feeder Canal (#351500)</t>
  </si>
  <si>
    <t>HYDROSS MODEL NODE — Ronan Spring Creek near Ronan (#354600)</t>
  </si>
  <si>
    <t>Streamflow Gage: 3540.00 Crow Creek below Crow Pump Canal</t>
  </si>
  <si>
    <t>HYDROSS MODEL NODE — Crow Creek bl Crow Pump Canal (#354000)</t>
  </si>
  <si>
    <t>HYDROSS MODEL NODE — Mud Creek bl Ronan B Canal (#356800)</t>
  </si>
  <si>
    <t>HYDROSS MODEL NODE — Mud Creek above West Miller Coulee (#999426)</t>
  </si>
  <si>
    <t>Streamflow Gage: 3595.00 Crow Creek below Moiese A Canal near Mouth</t>
  </si>
  <si>
    <t>HYDROSS MODEL NODE — Crow Creek bl Moiese A Canal (#999414)</t>
  </si>
  <si>
    <t>HYDROSS MODEL NODE — Hellroaring Creek bl Twin Feeder Canal (#6900)</t>
  </si>
  <si>
    <t>HYDROSS MODEL NODE — Centipede Creek bl Twin Feeder Canal (#8100)</t>
  </si>
  <si>
    <r>
      <t xml:space="preserve">   Based on April through July HYDROSS Natural Flow (1983 to 2002) at Mission Creek below Mission H Canal (#999412) plus Crow Creek below Moiese A Canal (#999414). </t>
    </r>
    <r>
      <rPr>
        <b/>
        <sz val="10"/>
        <color theme="1"/>
        <rFont val="Constantia"/>
        <family val="1"/>
      </rPr>
      <t>Wet</t>
    </r>
    <r>
      <rPr>
        <sz val="10"/>
        <color theme="1"/>
        <rFont val="Constantia"/>
        <family val="1"/>
      </rPr>
      <t xml:space="preserve">: 1983, 1984, 1990, 1997; </t>
    </r>
    <r>
      <rPr>
        <b/>
        <sz val="10"/>
        <color theme="1"/>
        <rFont val="Constantia"/>
        <family val="1"/>
      </rPr>
      <t>Dry</t>
    </r>
    <r>
      <rPr>
        <sz val="10"/>
        <color theme="1"/>
        <rFont val="Constantia"/>
        <family val="1"/>
      </rPr>
      <t xml:space="preserve">: 1987, 1988, 1992, 1994; </t>
    </r>
    <r>
      <rPr>
        <b/>
        <sz val="10"/>
        <color theme="1"/>
        <rFont val="Constantia"/>
        <family val="1"/>
      </rPr>
      <t>Normal</t>
    </r>
    <r>
      <rPr>
        <sz val="10"/>
        <color theme="1"/>
        <rFont val="Constantia"/>
        <family val="1"/>
      </rPr>
      <t>: 1985, 1986, 1989, 1991, 1</t>
    </r>
    <r>
      <rPr>
        <sz val="10"/>
        <color theme="1"/>
        <rFont val="Constantia"/>
        <family val="2"/>
      </rPr>
      <t>993, 1995, 1996, 1998 to 2002.</t>
    </r>
  </si>
  <si>
    <t xml:space="preserve">   Storage Releases Rediversion: Ninepipe Feeder Canal, Post A Canal, Post G Canal, Post B &amp; C Canals, Post D &amp; E Canals, Pablo A Canal, and Polson D Canals redivert water previously diverted into and then stored by Kicking Horse Reservoir, Ninepipe Reservoir, Pablo Reservoir and/or Twin Reservoir. These rediversions are subtracted from the total diversion so that the same water is not counted twice.</t>
  </si>
  <si>
    <t xml:space="preserve">      released by other canals. These rediversions are subtracted from the total diversion so that the same water is not counted twice.</t>
  </si>
  <si>
    <t xml:space="preserve">   Rediversions from Feeder Releases: Mission B Canal, Mission C &amp; 6C Canals, Kicking Horse Feeder Canal, Post F Canal, Mission H Canal, Ninepipe Feeder Canal, Post A Canal, Post G Canal, Post B &amp; C Canals, Post D &amp; E Canals, South Crow Feeder Canal, Crow Pump Canal, Hillside Ditch, Moiese A Canal, Pablo Feeder Canal @ South Crow Creek, Ronan A Canal, Ronan B Canal, Polson Z Canal, Pablo A Canal, Polson C Canal, and Polson D Canal redivert water previously diverted and then</t>
  </si>
  <si>
    <t xml:space="preserve">   River Headgate Diversion: The total (net) diversion of Natural Streamflow from individual streams, Return Flow Reuse, Feeder Ditch Releases (from another canal), Tabor Feeder Canal, Flathead Pump Canal, and Storage Releases.</t>
  </si>
  <si>
    <t>Water savings during the non-irrigation season (Nov-Mar) are explained by shutting off all project diversions for these months, with the exception of canals that naturally collect return flow reuse.</t>
  </si>
  <si>
    <t xml:space="preserve">   Overall Efficiency: Includes seepage losses, evaporation, and carriage losses.</t>
  </si>
  <si>
    <t xml:space="preserve">   reservoirs. The Annual Balance Check will not equal zero (0) without itemizing the indirect loss savings.</t>
  </si>
  <si>
    <t xml:space="preserve">   seepage and evaporative losses associated with the Crop Irrigation Consumption reductions and unused Feeder Ditch releases. The Monthly Balance Check will not equal zero due to shifts in timing of diversions to off-stream reservoir storage and releases from the off-stream</t>
  </si>
  <si>
    <t>Water savings during the irrigation season (Apr-Oct) are explained through reductions in Crop Irrigation Consumption, unused Feeder Ditch releases, and unused Storage Releases from off-stream reservoirs. Additional water is saved, but not separately itemized, through the</t>
  </si>
  <si>
    <t>Nov-Mar</t>
  </si>
  <si>
    <t>Apr-Oct</t>
  </si>
  <si>
    <t>Dry</t>
  </si>
  <si>
    <t>Normal</t>
  </si>
  <si>
    <t>Wet</t>
  </si>
  <si>
    <t>%</t>
  </si>
  <si>
    <t>AF/Ac</t>
  </si>
  <si>
    <t>2009 HIA
(Existing)
Minus
Oper. Improv.</t>
  </si>
  <si>
    <t>HYDROSS
Oper. Improv.</t>
  </si>
  <si>
    <t xml:space="preserve"> 
</t>
  </si>
  <si>
    <t>HYDROSS
Oper. Improv.
Crop
Irrigation
Consumption</t>
  </si>
  <si>
    <t>HYDROSS
2009 HIA
(Existing)
Crop
Irrigation
Consumption</t>
  </si>
  <si>
    <t>Unused Flathead Pump Canal Diversions</t>
  </si>
  <si>
    <t>Unused Tabor Feeder Canal Diversions</t>
  </si>
  <si>
    <t>Balance Check</t>
  </si>
  <si>
    <t>Total
Savings</t>
  </si>
  <si>
    <t>Nov-Mar Diversions</t>
  </si>
  <si>
    <t>Unused Storage Releases</t>
  </si>
  <si>
    <t>Unused Feeder Releases</t>
  </si>
  <si>
    <t>Savings
in Crop
Irrigation
Consumption</t>
  </si>
  <si>
    <t>Hydrologic
Condition</t>
  </si>
  <si>
    <t>HYDROSS
Oper. Improv.
Overall
Efficiency</t>
  </si>
  <si>
    <t>HYDROSS
Oper. Improv.
River
Headgate
Diversion</t>
  </si>
  <si>
    <t>HYDROSS
2009 HIA
(Existing)
Overall
Efficiency</t>
  </si>
  <si>
    <t>HYDROSS
2009 HIA
(Existing)
River
Headgate
Diversion</t>
  </si>
  <si>
    <t>Storage Releases Rediversion</t>
  </si>
  <si>
    <t>Rediversion from Feeder Releases</t>
  </si>
  <si>
    <t>Diversion from Storage Releases</t>
  </si>
  <si>
    <t>Diversion from Tabor Fdr/Flathead Pmp</t>
  </si>
  <si>
    <t>Diversion from Feeder Ditch Releases</t>
  </si>
  <si>
    <t>Diversion from Return Flow Reuse</t>
  </si>
  <si>
    <t>Diversion from Natural Streamflow</t>
  </si>
  <si>
    <t>Farm Turnout Delivery</t>
  </si>
  <si>
    <t>Crop Irrigation Consumption</t>
  </si>
  <si>
    <t>On-Farm
Efficiency</t>
  </si>
  <si>
    <t>Total FIIP Water Savings</t>
  </si>
  <si>
    <t>Total FIIP Diversions</t>
  </si>
  <si>
    <t xml:space="preserve">   Storage Releases Rediversion: No rediversion through storage releases occur in this area.</t>
  </si>
  <si>
    <t xml:space="preserve">   Rediversions from Feeder Releases: Mission B Canal, Mission C &amp; 6C Canal, and the Project "Pump-Back" Irrigation redivert water previously diverted and then released by Pablo Feeder Canal. These rediversions are subtracted from the total diversion so that the same water is not counted twice.</t>
  </si>
  <si>
    <t>FIIP AREA: Upper Mission Creek</t>
  </si>
  <si>
    <t>Storage Releases Rediversion: No rediversion through storage releases occur in this area.</t>
  </si>
  <si>
    <t xml:space="preserve">   River Headgate Diversion: The total (net) diversion from Natural Streamflow, Return Flow Reuse, Feeder Ditch Releases (from another canal), and Storage Releases.</t>
  </si>
  <si>
    <t>Diversion from Tabor Fdr Releases</t>
  </si>
  <si>
    <t>FIIP DIVERSION: Cold Creek Ditch</t>
  </si>
  <si>
    <t>FIIP DIVERSION: DC-2 Lateral</t>
  </si>
  <si>
    <t>FIIP DIVERSION: Mission F Canal</t>
  </si>
  <si>
    <t>FIIP DIVERSION: Pablo Feeder Canal from Dry Creek to South Crow Creek</t>
  </si>
  <si>
    <t>FIIP DIVERSION: Mission B Canal</t>
  </si>
  <si>
    <t>FIIP DIVERSION: Mission C Canal &amp; 6C Lateral</t>
  </si>
  <si>
    <t>FIIP DIVERSION: Project "Pump-Back" Irrigation below Mission C Canal</t>
  </si>
  <si>
    <t xml:space="preserve">   Storage Releases Rediversion: Ninepipe Feeder Canal, Post A Canal, Post G Canal, Post B &amp; C Canals, and Post D &amp; E Canals redivert water previously diverted into and then stored by Kicking Horse Reservoir and/or Ninepipe Reservoir. These rediversions are subtracted from the total diversion so that the same water is not counted twice.</t>
  </si>
  <si>
    <t xml:space="preserve">   Rediversions from Feeder Releases: Ninepipe Feeder Canal, Post A Canal, Post G Canal, Post B &amp; C Canals, and Post D &amp; E Canals redivert water previously diverted and then released by Kicking Horse Feeder Canal, South Crow Feeder Canal, Crow Pump Canal, and/or Ninepipe Feeder Canal. These rediversions are subtracted from the total diversion so that the same water is not counted twice.</t>
  </si>
  <si>
    <t>FIIP AREA: Kicking Horse / Ninepipe Complex</t>
  </si>
  <si>
    <t>FIIP DIVERSION: Kicking Horse Feeder Canal</t>
  </si>
  <si>
    <t>FIIP DIVERSION: Post F Canal</t>
  </si>
  <si>
    <t>FIIP DIVERSION: Project "Pump-Back" Irrigation below Post F Canal</t>
  </si>
  <si>
    <t>FIIP DIVERSION: Dublin Ditch</t>
  </si>
  <si>
    <t>FIIP DIVERSION: Mission H Canal</t>
  </si>
  <si>
    <t>FIIP DIVERSION: Project "Pump-Back" Irrigation below Kicking Horse Reservoir</t>
  </si>
  <si>
    <t>FIIP DIVERSION: Ninepipe Feeder Canal</t>
  </si>
  <si>
    <t>FIIP DIVERSION: Post A Canal</t>
  </si>
  <si>
    <t>FIIP DIVERSION: Post G Canal</t>
  </si>
  <si>
    <t>FIIP DIVERSION: Project "Pump-Back" Irrigation below Ninepipe Reservoir</t>
  </si>
  <si>
    <t>FIIP DIVERSION: Post B &amp; C Canals</t>
  </si>
  <si>
    <t>FIIP DIVERSION: Post D &amp; E Canals</t>
  </si>
  <si>
    <t>FIIP DIVERSION: South Crow Feeder Canal</t>
  </si>
  <si>
    <t>FIIP DIVERSION: Crow Pump Canal</t>
  </si>
  <si>
    <t xml:space="preserve">   Rediversions from Feeder Releases: No rediversion through feeder releases occurs in this area.</t>
  </si>
  <si>
    <t>FIIP AREA: Moiese</t>
  </si>
  <si>
    <t>FIIP DIVERSION: Hillside Ditch</t>
  </si>
  <si>
    <t>FIIP DIVERSION: Moiese A Canal</t>
  </si>
  <si>
    <t xml:space="preserve">   Rediversions from Feeder Releases: Ronan A Canal, Ronan B Canal, and Polson Z Canal  redivert water previously diverted and then released by Pablo Feeder Canal. These rediversions are subtracted from the total diversion so that the same water is not counted twice.</t>
  </si>
  <si>
    <t>FIIP AREA: Pablo Feeder North</t>
  </si>
  <si>
    <t xml:space="preserve">   River Headgate Diversion: The total (net) diversion from Natural Streamflow, Return Flow Reuse, Feeder Ditch Releases (from another canal), Flathead Pump Canal, and Storage Releases.</t>
  </si>
  <si>
    <t>Diversion from Flathead Pump Canal</t>
  </si>
  <si>
    <t>FIIP DIVERSION: Pablo Feeder Canal from South Crow Creek to Flathead Pump Canal</t>
  </si>
  <si>
    <t>FIIP DIVERSION: Ronan A Canal</t>
  </si>
  <si>
    <t>FIIP DIVERSION: Project "Pump-Back" Irrigation on Crow Creek below North Crow</t>
  </si>
  <si>
    <t>FIIP DIVERSION: Project "Pump-Back" Irrigation on Ronan Spring Creek</t>
  </si>
  <si>
    <t>FIIP DIVERSION: Project "Pump-Back" Irrigation on Crow Creek below Ronan Spring Creek</t>
  </si>
  <si>
    <t>FIIP DIVERSION: Ronan B Canal</t>
  </si>
  <si>
    <t>FIIP DIVERSION: Project "Pump-Back" Irrigation on Mud Creek</t>
  </si>
  <si>
    <t>FIIP DIVERSION: Polson Z Canal</t>
  </si>
  <si>
    <t xml:space="preserve">   Rediversions from Feeder Releases: No rediversions through feeder releases occur in this area.</t>
  </si>
  <si>
    <t>FIIP AREA: Pablo A Canal</t>
  </si>
  <si>
    <t>FIIP DIVERSION: Pablo A Canal including Valley View and 71A Lateral</t>
  </si>
  <si>
    <t>FIIP DIVERSION: Project "Pump-Back" Irrigation below Horte Reservoir</t>
  </si>
  <si>
    <t>FIIP DIVERSION: Project "Pump-Back" Irrigation on West Miller Coulee</t>
  </si>
  <si>
    <t>FIIP DIVERSION: Project "Pump-Back" Irrigation on Walchuck Coulee</t>
  </si>
  <si>
    <t xml:space="preserve">   Storage Releases Rediversion: Polson D Canal rediverts water previously diverted into and then stored by Twin Reservoir. These rediversions are subtracted from the total diversion so that the same water is not counted twice.</t>
  </si>
  <si>
    <t xml:space="preserve">   Rediversions from Feeder Releases: Polson D Canal rediverts water previously diverted and then released by Twin Feeder Canal and Lower Twin Feeder Canal. These rediversions are subtracted from the total diversion so that the same water is not counted twice.</t>
  </si>
  <si>
    <t>FIIP AREA: Polson</t>
  </si>
  <si>
    <t>FIIP DIVERSION: Polson C Canal</t>
  </si>
  <si>
    <t>FIIP DIVERSION: Twin Feeder Canal</t>
  </si>
  <si>
    <t>FIIP DIVERSION: Lower Twin Feeder Canal</t>
  </si>
  <si>
    <r>
      <t xml:space="preserve">   Based on April through July HYDROSS Natural Flow (1983 to 2002) at Mission Creek below Mission H Canal (#999412) plus Crow Creek below Moiese A Canal (#999414). </t>
    </r>
    <r>
      <rPr>
        <b/>
        <sz val="10"/>
        <color theme="1"/>
        <rFont val="Constantia"/>
        <family val="1"/>
      </rPr>
      <t>Wet</t>
    </r>
    <r>
      <rPr>
        <sz val="10"/>
        <color theme="1"/>
        <rFont val="Constantia"/>
        <family val="2"/>
      </rPr>
      <t xml:space="preserve">: 1983, 1984, 1990, 1997; </t>
    </r>
    <r>
      <rPr>
        <b/>
        <sz val="10"/>
        <color theme="1"/>
        <rFont val="Constantia"/>
        <family val="1"/>
      </rPr>
      <t>Dry</t>
    </r>
    <r>
      <rPr>
        <sz val="10"/>
        <color theme="1"/>
        <rFont val="Constantia"/>
        <family val="2"/>
      </rPr>
      <t xml:space="preserve">: 1987, 1988, 1992, 1994; </t>
    </r>
    <r>
      <rPr>
        <b/>
        <sz val="10"/>
        <color theme="1"/>
        <rFont val="Constantia"/>
        <family val="1"/>
      </rPr>
      <t>Normal</t>
    </r>
    <r>
      <rPr>
        <sz val="10"/>
        <color theme="1"/>
        <rFont val="Constantia"/>
        <family val="2"/>
      </rPr>
      <t>: 1985, 1986, 1989, 1991, 1993, 1995, 1996, 1998 to 2002.</t>
    </r>
  </si>
  <si>
    <t>FIIP DIVERSION: Polson D Canal</t>
  </si>
  <si>
    <t xml:space="preserve">   HYDROSS Natural Flow: "Mission HYDROSS Model — Natural Flow (Run Date: 8/27/2010)"</t>
  </si>
  <si>
    <t xml:space="preserve">   HYDROSS 2009 HIA: "Mission HYDROSS Model — 2009 Irrigated Lands Mapping (Run Date: 4/19/2011)"</t>
  </si>
  <si>
    <t xml:space="preserve">   HYDROSS Oper. Improv.: "Mission HYDROSS Model — Operational Improvements – Alternative 1 (Preliminary) (Run Date: 9/16/2011)"</t>
  </si>
  <si>
    <t>102,080 Acres (67% Sprinkler / 33% Flood) [includes 654 acres of Private Irrigation]</t>
  </si>
  <si>
    <t>19,777 Acres (58% Sprinkler / 42% Flood) [includes 436 acres of Private (Secretarial &amp; Junior) Irrigation on Valentine Creek @ #999406 and Sabine Creek @ #485000]</t>
  </si>
  <si>
    <t>82 Acres (82% Sprinkler / 18% Flood)</t>
  </si>
  <si>
    <t>243 Acres (100% Sprinkler / 0% Flood)</t>
  </si>
  <si>
    <t>1,907 Acres (50% Sprinkler / 50% Flood) [includes 101 acres of Private (Secretarial) Irrigation on upper Sabine Creek @ #485000]</t>
  </si>
  <si>
    <t>7,794 Acres (75% Sprinkler / 25% Flood) [includes 335 acres of Private (Secretarial &amp; Junior) Irrigation on Valentine Creek @ #999406]</t>
  </si>
  <si>
    <t>2,844 Acres (47% Sprinkler / 53% Flood)</t>
  </si>
  <si>
    <t>6,252 Acres (37% Sprinkler / 63% Flood)</t>
  </si>
  <si>
    <t>655 Acres (95% Sprinkler / 5% Flood)</t>
  </si>
  <si>
    <t>24,775 Acres (41% Sprinkler / 59% Flood)</t>
  </si>
  <si>
    <t>390 Acres (17% Sprinkler / 83% Flood)</t>
  </si>
  <si>
    <t>4,343 Acres (50% Sprinkler / 50% Flood)</t>
  </si>
  <si>
    <t>152 Acres (100% Sprinkler / 0% Flood)</t>
  </si>
  <si>
    <t>0 Acres</t>
  </si>
  <si>
    <t>298 Acres (59% Sprinkler / 41% Flood)</t>
  </si>
  <si>
    <t>63 Acres (100% Sprinkler / 0% Flood)</t>
  </si>
  <si>
    <t>3,036 Acres (47% Sprinkler / 53% Flood)</t>
  </si>
  <si>
    <t>1,710 Acres (23% Sprinkler / 77% Flood)</t>
  </si>
  <si>
    <t>76 Acres (0% Sprinkler / 100% Flood)</t>
  </si>
  <si>
    <t>9,816 Acres (46% Sprinkler / 54% Flood) [includes 415 acres of Project "Pump-Back" below C Canal @ #999420]</t>
  </si>
  <si>
    <t>4,892 Acres (23% Sprinkler / 77% Flood)</t>
  </si>
  <si>
    <t>6,511 Acres (98% Sprinkler / 2% Flood)</t>
  </si>
  <si>
    <t>658 Acres (95% Sprinkler / 5% Flood)</t>
  </si>
  <si>
    <t>5,853 Acres (98% Sprinkler / 2% Flood)</t>
  </si>
  <si>
    <t>11,210 Acres (89% Sprinkler / 11% Flood)</t>
  </si>
  <si>
    <t>4,957 Acres (90% Sprinkler / 10% Flood)</t>
  </si>
  <si>
    <t>1,581 Acres (79% Sprinkler / 21% Flood)</t>
  </si>
  <si>
    <t>231 Acres (100% Sprinkler / 0% Flood)</t>
  </si>
  <si>
    <t>402 Acres (100% Sprinkler / 0% Flood)</t>
  </si>
  <si>
    <t>16 Acres (100% Sprinkler / 0% Flood)</t>
  </si>
  <si>
    <t>3,468 Acres (89% Sprinkler / 11% Flood)</t>
  </si>
  <si>
    <t>336 Acres (100% Sprinkler / 0% Flood)</t>
  </si>
  <si>
    <t>219 Acres (82% Sprinkler / 18% Flood)</t>
  </si>
  <si>
    <t>37,842 Acres (78% Sprinkler / 22% Flood) [includes 183 acres of Private Irrigation in the Valley View Area @ #486891]</t>
  </si>
  <si>
    <t>37,004 Acres (77% Sprinkler / 23% Flood) [includes 30 acres of Project "Pump-Back" Irrigation @ #486891 and 183 acres of Private Irrigation @ #486890 &amp; #486891]</t>
  </si>
  <si>
    <t>41 Acres (100% Sprinkler / 0% Flood)</t>
  </si>
  <si>
    <t>766 Acres (100% Sprinkler / 0% Flood)</t>
  </si>
  <si>
    <t>31 Acres (100% Sprinkler / 0% Flood)</t>
  </si>
  <si>
    <t>1,965 Acres (75% Sprinkler / 25% Flood) [includes 35 acres of Private Irrigation in the Polson C Area @ #999416]</t>
  </si>
  <si>
    <t>784 Acres (58% Sprinkler / 42% Flood)</t>
  </si>
  <si>
    <t>285 Acres (62% Sprinkler / 38% Flood)</t>
  </si>
  <si>
    <t>896 Acres (95% Sprinkler / 5% Flood)</t>
  </si>
</sst>
</file>

<file path=xl/styles.xml><?xml version="1.0" encoding="utf-8"?>
<styleSheet xmlns="http://schemas.openxmlformats.org/spreadsheetml/2006/main">
  <numFmts count="5">
    <numFmt numFmtId="43" formatCode="_(* #,##0.00_);_(* \(#,##0.00\);_(* &quot;-&quot;??_);_(@_)"/>
    <numFmt numFmtId="164" formatCode="[&gt;=20]#,##0_);[&lt;=-20]\(#,##0\);#,##0.0_)"/>
    <numFmt numFmtId="165" formatCode="[$-409]mmm\-yy;@"/>
    <numFmt numFmtId="166" formatCode="[&gt;=10]#,##0;[&lt;=-10]\-#,##0;#,##0.0"/>
    <numFmt numFmtId="167" formatCode="[&gt;=20]#,##0.0_);[&lt;=-20]\(#,##0.0\);#,##0.00_)"/>
  </numFmts>
  <fonts count="13">
    <font>
      <sz val="10"/>
      <color theme="1"/>
      <name val="Constantia"/>
      <family val="2"/>
    </font>
    <font>
      <sz val="10"/>
      <color theme="1"/>
      <name val="Constantia"/>
      <family val="2"/>
    </font>
    <font>
      <b/>
      <sz val="10"/>
      <color theme="1"/>
      <name val="Constantia"/>
      <family val="1"/>
    </font>
    <font>
      <sz val="10"/>
      <name val="Arial"/>
      <family val="2"/>
    </font>
    <font>
      <sz val="10"/>
      <name val="Calibri"/>
      <family val="2"/>
      <scheme val="minor"/>
    </font>
    <font>
      <b/>
      <sz val="10"/>
      <name val="Calibri"/>
      <family val="2"/>
      <scheme val="minor"/>
    </font>
    <font>
      <b/>
      <sz val="11"/>
      <name val="Calibri"/>
      <family val="2"/>
      <scheme val="minor"/>
    </font>
    <font>
      <b/>
      <sz val="12"/>
      <name val="Calibri"/>
      <family val="2"/>
      <scheme val="minor"/>
    </font>
    <font>
      <b/>
      <sz val="14"/>
      <name val="Calibri"/>
      <family val="2"/>
      <scheme val="minor"/>
    </font>
    <font>
      <sz val="11"/>
      <color theme="1"/>
      <name val="Calibri"/>
      <family val="2"/>
      <scheme val="minor"/>
    </font>
    <font>
      <b/>
      <sz val="18"/>
      <color theme="1"/>
      <name val="Constantia"/>
      <family val="1"/>
    </font>
    <font>
      <b/>
      <sz val="20"/>
      <color theme="1"/>
      <name val="Constantia"/>
      <family val="1"/>
    </font>
    <font>
      <sz val="10"/>
      <color theme="1"/>
      <name val="Constantia"/>
      <family val="1"/>
    </font>
  </fonts>
  <fills count="5">
    <fill>
      <patternFill patternType="none"/>
    </fill>
    <fill>
      <patternFill patternType="gray125"/>
    </fill>
    <fill>
      <patternFill patternType="solid">
        <fgColor theme="0" tint="-0.14999847407452621"/>
        <bgColor indexed="64"/>
      </patternFill>
    </fill>
    <fill>
      <patternFill patternType="solid">
        <fgColor rgb="FFCCFFFF"/>
        <bgColor indexed="64"/>
      </patternFill>
    </fill>
    <fill>
      <patternFill patternType="solid">
        <fgColor rgb="FFFFFF99"/>
        <bgColor indexed="64"/>
      </patternFill>
    </fill>
  </fills>
  <borders count="224">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style="thick">
        <color indexed="64"/>
      </right>
      <top style="hair">
        <color indexed="64"/>
      </top>
      <bottom style="double">
        <color indexed="64"/>
      </bottom>
      <diagonal/>
    </border>
    <border>
      <left style="thick">
        <color indexed="64"/>
      </left>
      <right style="hair">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ck">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ck">
        <color indexed="64"/>
      </left>
      <right style="thin">
        <color indexed="64"/>
      </right>
      <top style="hair">
        <color indexed="64"/>
      </top>
      <bottom style="double">
        <color indexed="64"/>
      </bottom>
      <diagonal/>
    </border>
    <border>
      <left style="double">
        <color indexed="64"/>
      </left>
      <right/>
      <top style="hair">
        <color indexed="64"/>
      </top>
      <bottom style="double">
        <color indexed="64"/>
      </bottom>
      <diagonal/>
    </border>
    <border>
      <left style="thin">
        <color indexed="64"/>
      </left>
      <right style="double">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ck">
        <color indexed="64"/>
      </right>
      <top style="thin">
        <color indexed="64"/>
      </top>
      <bottom style="hair">
        <color indexed="64"/>
      </bottom>
      <diagonal/>
    </border>
    <border>
      <left style="thick">
        <color indexed="64"/>
      </left>
      <right style="hair">
        <color indexed="64"/>
      </right>
      <top style="thin">
        <color indexed="64"/>
      </top>
      <bottom style="hair">
        <color indexed="64"/>
      </bottom>
      <diagonal/>
    </border>
    <border>
      <left/>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ck">
        <color indexed="64"/>
      </left>
      <right style="thin">
        <color indexed="64"/>
      </right>
      <top style="thin">
        <color indexed="64"/>
      </top>
      <bottom style="hair">
        <color indexed="64"/>
      </bottom>
      <diagonal/>
    </border>
    <border>
      <left style="double">
        <color indexed="64"/>
      </left>
      <right/>
      <top style="thin">
        <color indexed="64"/>
      </top>
      <bottom style="hair">
        <color indexed="64"/>
      </bottom>
      <diagonal/>
    </border>
    <border>
      <left style="thin">
        <color indexed="64"/>
      </left>
      <right style="double">
        <color indexed="64"/>
      </right>
      <top style="medium">
        <color indexed="64"/>
      </top>
      <bottom/>
      <diagonal/>
    </border>
    <border>
      <left style="hair">
        <color indexed="64"/>
      </left>
      <right style="thin">
        <color indexed="64"/>
      </right>
      <top style="medium">
        <color indexed="64"/>
      </top>
      <bottom/>
      <diagonal/>
    </border>
    <border>
      <left style="hair">
        <color indexed="64"/>
      </left>
      <right style="hair">
        <color indexed="64"/>
      </right>
      <top style="medium">
        <color indexed="64"/>
      </top>
      <bottom/>
      <diagonal/>
    </border>
    <border>
      <left/>
      <right style="hair">
        <color indexed="64"/>
      </right>
      <top style="medium">
        <color indexed="64"/>
      </top>
      <bottom/>
      <diagonal/>
    </border>
    <border>
      <left style="hair">
        <color indexed="64"/>
      </left>
      <right style="thick">
        <color indexed="64"/>
      </right>
      <top style="medium">
        <color indexed="64"/>
      </top>
      <bottom/>
      <diagonal/>
    </border>
    <border>
      <left style="thick">
        <color indexed="64"/>
      </left>
      <right style="hair">
        <color indexed="64"/>
      </right>
      <top style="medium">
        <color indexed="64"/>
      </top>
      <bottom/>
      <diagonal/>
    </border>
    <border>
      <left/>
      <right/>
      <top style="medium">
        <color indexed="64"/>
      </top>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ck">
        <color indexed="64"/>
      </right>
      <top style="hair">
        <color indexed="64"/>
      </top>
      <bottom/>
      <diagonal/>
    </border>
    <border>
      <left style="thick">
        <color indexed="64"/>
      </left>
      <right style="hair">
        <color indexed="64"/>
      </right>
      <top style="hair">
        <color indexed="64"/>
      </top>
      <bottom/>
      <diagonal/>
    </border>
    <border>
      <left/>
      <right/>
      <top style="hair">
        <color indexed="64"/>
      </top>
      <bottom/>
      <diagonal/>
    </border>
    <border>
      <left style="thin">
        <color indexed="64"/>
      </left>
      <right style="thick">
        <color indexed="64"/>
      </right>
      <top style="hair">
        <color indexed="64"/>
      </top>
      <bottom/>
      <diagonal/>
    </border>
    <border>
      <left style="thin">
        <color indexed="64"/>
      </left>
      <right style="thin">
        <color indexed="64"/>
      </right>
      <top style="hair">
        <color indexed="64"/>
      </top>
      <bottom/>
      <diagonal/>
    </border>
    <border>
      <left style="thick">
        <color indexed="64"/>
      </left>
      <right style="thin">
        <color indexed="64"/>
      </right>
      <top style="hair">
        <color indexed="64"/>
      </top>
      <bottom/>
      <diagonal/>
    </border>
    <border>
      <left style="double">
        <color indexed="64"/>
      </left>
      <right/>
      <top style="hair">
        <color indexed="64"/>
      </top>
      <bottom/>
      <diagonal/>
    </border>
    <border>
      <left style="thin">
        <color indexed="64"/>
      </left>
      <right style="double">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ck">
        <color indexed="64"/>
      </right>
      <top/>
      <bottom style="hair">
        <color indexed="64"/>
      </bottom>
      <diagonal/>
    </border>
    <border>
      <left style="thick">
        <color indexed="64"/>
      </left>
      <right style="hair">
        <color indexed="64"/>
      </right>
      <top/>
      <bottom style="hair">
        <color indexed="64"/>
      </bottom>
      <diagonal/>
    </border>
    <border>
      <left/>
      <right/>
      <top/>
      <bottom style="hair">
        <color indexed="64"/>
      </bottom>
      <diagonal/>
    </border>
    <border>
      <left style="thin">
        <color indexed="64"/>
      </left>
      <right style="thick">
        <color indexed="64"/>
      </right>
      <top/>
      <bottom style="hair">
        <color indexed="64"/>
      </bottom>
      <diagonal/>
    </border>
    <border>
      <left style="thin">
        <color indexed="64"/>
      </left>
      <right style="thin">
        <color indexed="64"/>
      </right>
      <top/>
      <bottom style="hair">
        <color indexed="64"/>
      </bottom>
      <diagonal/>
    </border>
    <border>
      <left style="thick">
        <color indexed="64"/>
      </left>
      <right style="thin">
        <color indexed="64"/>
      </right>
      <top/>
      <bottom style="hair">
        <color indexed="64"/>
      </bottom>
      <diagonal/>
    </border>
    <border>
      <left style="double">
        <color indexed="64"/>
      </left>
      <right/>
      <top/>
      <bottom style="hair">
        <color indexed="64"/>
      </bottom>
      <diagonal/>
    </border>
    <border>
      <left style="thin">
        <color indexed="64"/>
      </left>
      <right style="double">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ck">
        <color indexed="64"/>
      </left>
      <right style="thin">
        <color indexed="64"/>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double">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ck">
        <color indexed="64"/>
      </right>
      <top style="hair">
        <color indexed="64"/>
      </top>
      <bottom style="thin">
        <color indexed="64"/>
      </bottom>
      <diagonal/>
    </border>
    <border>
      <left style="thick">
        <color indexed="64"/>
      </left>
      <right style="hair">
        <color indexed="64"/>
      </right>
      <top style="hair">
        <color indexed="64"/>
      </top>
      <bottom style="thin">
        <color indexed="64"/>
      </bottom>
      <diagonal/>
    </border>
    <border>
      <left/>
      <right/>
      <top style="hair">
        <color indexed="64"/>
      </top>
      <bottom style="thin">
        <color indexed="64"/>
      </bottom>
      <diagonal/>
    </border>
    <border>
      <left style="thin">
        <color indexed="64"/>
      </left>
      <right style="thick">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ck">
        <color indexed="64"/>
      </left>
      <right style="thin">
        <color indexed="64"/>
      </right>
      <top style="hair">
        <color indexed="64"/>
      </top>
      <bottom style="thin">
        <color indexed="64"/>
      </bottom>
      <diagonal/>
    </border>
    <border>
      <left style="double">
        <color indexed="64"/>
      </left>
      <right/>
      <top style="hair">
        <color indexed="64"/>
      </top>
      <bottom style="thin">
        <color indexed="64"/>
      </bottom>
      <diagonal/>
    </border>
    <border>
      <left style="thin">
        <color indexed="64"/>
      </left>
      <right style="double">
        <color indexed="64"/>
      </right>
      <top style="thick">
        <color indexed="64"/>
      </top>
      <bottom style="hair">
        <color indexed="64"/>
      </bottom>
      <diagonal/>
    </border>
    <border>
      <left style="hair">
        <color indexed="64"/>
      </left>
      <right style="thin">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thick">
        <color indexed="64"/>
      </top>
      <bottom style="hair">
        <color indexed="64"/>
      </bottom>
      <diagonal/>
    </border>
    <border>
      <left/>
      <right/>
      <top style="thick">
        <color indexed="64"/>
      </top>
      <bottom style="hair">
        <color indexed="64"/>
      </bottom>
      <diagonal/>
    </border>
    <border>
      <left style="thin">
        <color indexed="64"/>
      </left>
      <right style="thick">
        <color indexed="64"/>
      </right>
      <top style="thick">
        <color indexed="64"/>
      </top>
      <bottom style="hair">
        <color indexed="64"/>
      </bottom>
      <diagonal/>
    </border>
    <border>
      <left style="thin">
        <color indexed="64"/>
      </left>
      <right style="thin">
        <color indexed="64"/>
      </right>
      <top style="thick">
        <color indexed="64"/>
      </top>
      <bottom style="hair">
        <color indexed="64"/>
      </bottom>
      <diagonal/>
    </border>
    <border>
      <left style="thick">
        <color indexed="64"/>
      </left>
      <right style="thin">
        <color indexed="64"/>
      </right>
      <top style="thick">
        <color indexed="64"/>
      </top>
      <bottom style="hair">
        <color indexed="64"/>
      </bottom>
      <diagonal/>
    </border>
    <border>
      <left style="double">
        <color indexed="64"/>
      </left>
      <right/>
      <top style="thick">
        <color indexed="64"/>
      </top>
      <bottom style="hair">
        <color indexed="64"/>
      </bottom>
      <diagonal/>
    </border>
    <border>
      <left style="thin">
        <color indexed="64"/>
      </left>
      <right style="double">
        <color indexed="64"/>
      </right>
      <top style="hair">
        <color indexed="64"/>
      </top>
      <bottom style="thick">
        <color indexed="64"/>
      </bottom>
      <diagonal/>
    </border>
    <border>
      <left style="hair">
        <color indexed="64"/>
      </left>
      <right style="thin">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ck">
        <color indexed="64"/>
      </left>
      <right style="hair">
        <color indexed="64"/>
      </right>
      <top style="hair">
        <color indexed="64"/>
      </top>
      <bottom style="thick">
        <color indexed="64"/>
      </bottom>
      <diagonal/>
    </border>
    <border>
      <left/>
      <right/>
      <top style="hair">
        <color indexed="64"/>
      </top>
      <bottom style="thick">
        <color indexed="64"/>
      </bottom>
      <diagonal/>
    </border>
    <border>
      <left style="thin">
        <color indexed="64"/>
      </left>
      <right style="thick">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ck">
        <color indexed="64"/>
      </left>
      <right style="thin">
        <color indexed="64"/>
      </right>
      <top style="hair">
        <color indexed="64"/>
      </top>
      <bottom style="thick">
        <color indexed="64"/>
      </bottom>
      <diagonal/>
    </border>
    <border>
      <left style="double">
        <color indexed="64"/>
      </left>
      <right style="thick">
        <color indexed="64"/>
      </right>
      <top/>
      <bottom style="thick">
        <color indexed="64"/>
      </bottom>
      <diagonal/>
    </border>
    <border>
      <left style="hair">
        <color indexed="64"/>
      </left>
      <right style="hair">
        <color indexed="64"/>
      </right>
      <top/>
      <bottom/>
      <diagonal/>
    </border>
    <border>
      <left/>
      <right style="hair">
        <color indexed="64"/>
      </right>
      <top/>
      <bottom/>
      <diagonal/>
    </border>
    <border>
      <left style="thick">
        <color indexed="64"/>
      </left>
      <right style="hair">
        <color indexed="64"/>
      </right>
      <top/>
      <bottom/>
      <diagonal/>
    </border>
    <border>
      <left style="thin">
        <color indexed="64"/>
      </left>
      <right style="thick">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double">
        <color indexed="64"/>
      </left>
      <right style="thick">
        <color indexed="64"/>
      </right>
      <top/>
      <bottom/>
      <diagonal/>
    </border>
    <border>
      <left style="hair">
        <color indexed="64"/>
      </left>
      <right style="double">
        <color indexed="64"/>
      </right>
      <top/>
      <bottom style="medium">
        <color indexed="64"/>
      </bottom>
      <diagonal/>
    </border>
    <border>
      <left style="hair">
        <color indexed="64"/>
      </left>
      <right/>
      <top/>
      <bottom style="medium">
        <color indexed="64"/>
      </bottom>
      <diagonal/>
    </border>
    <border>
      <left style="hair">
        <color indexed="64"/>
      </left>
      <right style="hair">
        <color indexed="64"/>
      </right>
      <top/>
      <bottom style="medium">
        <color indexed="64"/>
      </bottom>
      <diagonal/>
    </border>
    <border>
      <left/>
      <right style="hair">
        <color indexed="64"/>
      </right>
      <top/>
      <bottom style="medium">
        <color indexed="64"/>
      </bottom>
      <diagonal/>
    </border>
    <border>
      <left style="hair">
        <color indexed="64"/>
      </left>
      <right style="thick">
        <color indexed="64"/>
      </right>
      <top/>
      <bottom style="medium">
        <color indexed="64"/>
      </bottom>
      <diagonal/>
    </border>
    <border>
      <left style="thick">
        <color indexed="64"/>
      </left>
      <right style="hair">
        <color indexed="64"/>
      </right>
      <top/>
      <bottom style="medium">
        <color indexed="64"/>
      </bottom>
      <diagonal/>
    </border>
    <border>
      <left style="double">
        <color indexed="64"/>
      </left>
      <right style="thick">
        <color indexed="64"/>
      </right>
      <top style="thick">
        <color indexed="64"/>
      </top>
      <bottom/>
      <diagonal/>
    </border>
    <border>
      <left/>
      <right style="double">
        <color indexed="64"/>
      </right>
      <top style="double">
        <color indexed="64"/>
      </top>
      <bottom style="thick">
        <color indexed="64"/>
      </bottom>
      <diagonal/>
    </border>
    <border>
      <left/>
      <right/>
      <top style="double">
        <color indexed="64"/>
      </top>
      <bottom style="thick">
        <color indexed="64"/>
      </bottom>
      <diagonal/>
    </border>
    <border>
      <left style="double">
        <color indexed="64"/>
      </left>
      <right/>
      <top style="double">
        <color indexed="64"/>
      </top>
      <bottom style="thick">
        <color indexed="64"/>
      </bottom>
      <diagonal/>
    </border>
    <border>
      <left style="double">
        <color indexed="64"/>
      </left>
      <right style="double">
        <color indexed="64"/>
      </right>
      <top style="double">
        <color indexed="64"/>
      </top>
      <bottom style="thick">
        <color indexed="64"/>
      </bottom>
      <diagonal/>
    </border>
    <border>
      <left/>
      <right style="double">
        <color indexed="64"/>
      </right>
      <top style="hair">
        <color indexed="64"/>
      </top>
      <bottom style="double">
        <color indexed="64"/>
      </bottom>
      <diagonal/>
    </border>
    <border>
      <left style="medium">
        <color indexed="64"/>
      </left>
      <right style="hair">
        <color indexed="64"/>
      </right>
      <top style="hair">
        <color indexed="64"/>
      </top>
      <bottom style="double">
        <color indexed="64"/>
      </bottom>
      <diagonal/>
    </border>
    <border>
      <left/>
      <right style="medium">
        <color indexed="64"/>
      </right>
      <top style="hair">
        <color indexed="64"/>
      </top>
      <bottom style="double">
        <color indexed="64"/>
      </bottom>
      <diagonal/>
    </border>
    <border>
      <left style="double">
        <color indexed="64"/>
      </left>
      <right style="hair">
        <color indexed="64"/>
      </right>
      <top style="hair">
        <color indexed="64"/>
      </top>
      <bottom style="double">
        <color indexed="64"/>
      </bottom>
      <diagonal/>
    </border>
    <border>
      <left style="hair">
        <color indexed="64"/>
      </left>
      <right style="double">
        <color indexed="64"/>
      </right>
      <top style="hair">
        <color indexed="64"/>
      </top>
      <bottom style="double">
        <color indexed="64"/>
      </bottom>
      <diagonal/>
    </border>
    <border>
      <left style="thick">
        <color indexed="64"/>
      </left>
      <right style="medium">
        <color indexed="64"/>
      </right>
      <top style="hair">
        <color indexed="64"/>
      </top>
      <bottom style="double">
        <color indexed="64"/>
      </bottom>
      <diagonal/>
    </border>
    <border>
      <left style="double">
        <color indexed="64"/>
      </left>
      <right style="medium">
        <color indexed="64"/>
      </right>
      <top/>
      <bottom style="double">
        <color indexed="64"/>
      </bottom>
      <diagonal/>
    </border>
    <border>
      <left style="hair">
        <color indexed="64"/>
      </left>
      <right/>
      <top style="hair">
        <color indexed="64"/>
      </top>
      <bottom style="double">
        <color indexed="64"/>
      </bottom>
      <diagonal/>
    </border>
    <border>
      <left/>
      <right style="double">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thick">
        <color indexed="64"/>
      </left>
      <right style="medium">
        <color indexed="64"/>
      </right>
      <top style="thin">
        <color indexed="64"/>
      </top>
      <bottom style="hair">
        <color indexed="64"/>
      </bottom>
      <diagonal/>
    </border>
    <border>
      <left style="double">
        <color indexed="64"/>
      </left>
      <right style="medium">
        <color indexed="64"/>
      </right>
      <top/>
      <bottom/>
      <diagonal/>
    </border>
    <border>
      <left style="hair">
        <color indexed="64"/>
      </left>
      <right/>
      <top style="thin">
        <color indexed="64"/>
      </top>
      <bottom style="hair">
        <color indexed="64"/>
      </bottom>
      <diagonal/>
    </border>
    <border>
      <left/>
      <right style="double">
        <color indexed="64"/>
      </right>
      <top style="medium">
        <color indexed="64"/>
      </top>
      <bottom/>
      <diagonal/>
    </border>
    <border>
      <left style="medium">
        <color indexed="64"/>
      </left>
      <right style="hair">
        <color indexed="64"/>
      </right>
      <top style="medium">
        <color indexed="64"/>
      </top>
      <bottom/>
      <diagonal/>
    </border>
    <border>
      <left/>
      <right style="medium">
        <color indexed="64"/>
      </right>
      <top style="medium">
        <color indexed="64"/>
      </top>
      <bottom/>
      <diagonal/>
    </border>
    <border>
      <left style="double">
        <color indexed="64"/>
      </left>
      <right style="hair">
        <color indexed="64"/>
      </right>
      <top style="medium">
        <color indexed="64"/>
      </top>
      <bottom/>
      <diagonal/>
    </border>
    <border>
      <left style="hair">
        <color indexed="64"/>
      </left>
      <right style="double">
        <color indexed="64"/>
      </right>
      <top style="medium">
        <color indexed="64"/>
      </top>
      <bottom/>
      <diagonal/>
    </border>
    <border>
      <left style="thick">
        <color indexed="64"/>
      </left>
      <right style="medium">
        <color indexed="64"/>
      </right>
      <top style="medium">
        <color indexed="64"/>
      </top>
      <bottom/>
      <diagonal/>
    </border>
    <border>
      <left style="hair">
        <color indexed="64"/>
      </left>
      <right/>
      <top style="medium">
        <color indexed="64"/>
      </top>
      <bottom/>
      <diagonal/>
    </border>
    <border>
      <left/>
      <right style="double">
        <color indexed="64"/>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style="double">
        <color indexed="64"/>
      </left>
      <right style="hair">
        <color indexed="64"/>
      </right>
      <top style="hair">
        <color indexed="64"/>
      </top>
      <bottom/>
      <diagonal/>
    </border>
    <border>
      <left style="hair">
        <color indexed="64"/>
      </left>
      <right style="double">
        <color indexed="64"/>
      </right>
      <top style="hair">
        <color indexed="64"/>
      </top>
      <bottom/>
      <diagonal/>
    </border>
    <border>
      <left style="thick">
        <color indexed="64"/>
      </left>
      <right style="medium">
        <color indexed="64"/>
      </right>
      <top style="hair">
        <color indexed="64"/>
      </top>
      <bottom/>
      <diagonal/>
    </border>
    <border>
      <left style="hair">
        <color indexed="64"/>
      </left>
      <right/>
      <top style="hair">
        <color indexed="64"/>
      </top>
      <bottom/>
      <diagonal/>
    </border>
    <border>
      <left/>
      <right style="double">
        <color indexed="64"/>
      </right>
      <top/>
      <bottom style="hair">
        <color indexed="64"/>
      </bottom>
      <diagonal/>
    </border>
    <border>
      <left style="medium">
        <color indexed="64"/>
      </left>
      <right style="hair">
        <color indexed="64"/>
      </right>
      <top/>
      <bottom style="hair">
        <color indexed="64"/>
      </bottom>
      <diagonal/>
    </border>
    <border>
      <left/>
      <right style="medium">
        <color indexed="64"/>
      </right>
      <top/>
      <bottom style="hair">
        <color indexed="64"/>
      </bottom>
      <diagonal/>
    </border>
    <border>
      <left style="double">
        <color indexed="64"/>
      </left>
      <right style="hair">
        <color indexed="64"/>
      </right>
      <top/>
      <bottom style="hair">
        <color indexed="64"/>
      </bottom>
      <diagonal/>
    </border>
    <border>
      <left style="hair">
        <color indexed="64"/>
      </left>
      <right style="double">
        <color indexed="64"/>
      </right>
      <top/>
      <bottom style="hair">
        <color indexed="64"/>
      </bottom>
      <diagonal/>
    </border>
    <border>
      <left style="thick">
        <color indexed="64"/>
      </left>
      <right style="medium">
        <color indexed="64"/>
      </right>
      <top/>
      <bottom style="hair">
        <color indexed="64"/>
      </bottom>
      <diagonal/>
    </border>
    <border>
      <left style="hair">
        <color indexed="64"/>
      </left>
      <right/>
      <top/>
      <bottom style="hair">
        <color indexed="64"/>
      </bottom>
      <diagonal/>
    </border>
    <border>
      <left/>
      <right style="double">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right style="medium">
        <color indexed="64"/>
      </right>
      <top style="hair">
        <color indexed="64"/>
      </top>
      <bottom style="thin">
        <color indexed="64"/>
      </bottom>
      <diagonal/>
    </border>
    <border>
      <left style="double">
        <color indexed="64"/>
      </left>
      <right style="hair">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thick">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hair">
        <color indexed="64"/>
      </left>
      <right/>
      <top style="hair">
        <color indexed="64"/>
      </top>
      <bottom style="thin">
        <color indexed="64"/>
      </bottom>
      <diagonal/>
    </border>
    <border>
      <left/>
      <right style="double">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double">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thick">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double">
        <color indexed="64"/>
      </right>
      <top style="thick">
        <color indexed="64"/>
      </top>
      <bottom style="hair">
        <color indexed="64"/>
      </bottom>
      <diagonal/>
    </border>
    <border>
      <left style="medium">
        <color indexed="64"/>
      </left>
      <right style="hair">
        <color indexed="64"/>
      </right>
      <top style="thick">
        <color indexed="64"/>
      </top>
      <bottom style="hair">
        <color indexed="64"/>
      </bottom>
      <diagonal/>
    </border>
    <border>
      <left/>
      <right style="medium">
        <color indexed="64"/>
      </right>
      <top style="thick">
        <color indexed="64"/>
      </top>
      <bottom style="hair">
        <color indexed="64"/>
      </bottom>
      <diagonal/>
    </border>
    <border>
      <left style="double">
        <color indexed="64"/>
      </left>
      <right style="hair">
        <color indexed="64"/>
      </right>
      <top style="thick">
        <color indexed="64"/>
      </top>
      <bottom style="hair">
        <color indexed="64"/>
      </bottom>
      <diagonal/>
    </border>
    <border>
      <left style="hair">
        <color indexed="64"/>
      </left>
      <right style="double">
        <color indexed="64"/>
      </right>
      <top style="thick">
        <color indexed="64"/>
      </top>
      <bottom style="hair">
        <color indexed="64"/>
      </bottom>
      <diagonal/>
    </border>
    <border>
      <left style="thick">
        <color indexed="64"/>
      </left>
      <right style="medium">
        <color indexed="64"/>
      </right>
      <top style="thick">
        <color indexed="64"/>
      </top>
      <bottom style="hair">
        <color indexed="64"/>
      </bottom>
      <diagonal/>
    </border>
    <border>
      <left style="double">
        <color indexed="64"/>
      </left>
      <right style="medium">
        <color indexed="64"/>
      </right>
      <top style="thick">
        <color indexed="64"/>
      </top>
      <bottom/>
      <diagonal/>
    </border>
    <border>
      <left style="hair">
        <color indexed="64"/>
      </left>
      <right/>
      <top style="thick">
        <color indexed="64"/>
      </top>
      <bottom style="hair">
        <color indexed="64"/>
      </bottom>
      <diagonal/>
    </border>
    <border>
      <left/>
      <right style="double">
        <color indexed="64"/>
      </right>
      <top style="hair">
        <color indexed="64"/>
      </top>
      <bottom style="thick">
        <color indexed="64"/>
      </bottom>
      <diagonal/>
    </border>
    <border>
      <left style="medium">
        <color indexed="64"/>
      </left>
      <right style="hair">
        <color indexed="64"/>
      </right>
      <top style="hair">
        <color indexed="64"/>
      </top>
      <bottom style="thick">
        <color indexed="64"/>
      </bottom>
      <diagonal/>
    </border>
    <border>
      <left/>
      <right style="medium">
        <color indexed="64"/>
      </right>
      <top style="hair">
        <color indexed="64"/>
      </top>
      <bottom style="thick">
        <color indexed="64"/>
      </bottom>
      <diagonal/>
    </border>
    <border>
      <left style="double">
        <color indexed="64"/>
      </left>
      <right style="hair">
        <color indexed="64"/>
      </right>
      <top style="hair">
        <color indexed="64"/>
      </top>
      <bottom style="thick">
        <color indexed="64"/>
      </bottom>
      <diagonal/>
    </border>
    <border>
      <left style="hair">
        <color indexed="64"/>
      </left>
      <right style="double">
        <color indexed="64"/>
      </right>
      <top style="hair">
        <color indexed="64"/>
      </top>
      <bottom style="thick">
        <color indexed="64"/>
      </bottom>
      <diagonal/>
    </border>
    <border>
      <left style="thick">
        <color indexed="64"/>
      </left>
      <right style="medium">
        <color indexed="64"/>
      </right>
      <top style="hair">
        <color indexed="64"/>
      </top>
      <bottom style="thick">
        <color indexed="64"/>
      </bottom>
      <diagonal/>
    </border>
    <border>
      <left style="double">
        <color indexed="64"/>
      </left>
      <right style="medium">
        <color indexed="64"/>
      </right>
      <top/>
      <bottom style="thick">
        <color indexed="64"/>
      </bottom>
      <diagonal/>
    </border>
    <border>
      <left style="hair">
        <color indexed="64"/>
      </left>
      <right/>
      <top style="hair">
        <color indexed="64"/>
      </top>
      <bottom style="thick">
        <color indexed="64"/>
      </bottom>
      <diagonal/>
    </border>
    <border>
      <left style="double">
        <color indexed="64"/>
      </left>
      <right/>
      <top style="hair">
        <color indexed="64"/>
      </top>
      <bottom style="thick">
        <color indexed="64"/>
      </bottom>
      <diagonal/>
    </border>
    <border>
      <left/>
      <right/>
      <top/>
      <bottom style="thick">
        <color indexed="64"/>
      </bottom>
      <diagonal/>
    </border>
    <border>
      <left style="thin">
        <color indexed="64"/>
      </left>
      <right style="double">
        <color indexed="64"/>
      </right>
      <top/>
      <bottom/>
      <diagonal/>
    </border>
    <border>
      <left style="hair">
        <color indexed="64"/>
      </left>
      <right style="thin">
        <color indexed="64"/>
      </right>
      <top/>
      <bottom/>
      <diagonal/>
    </border>
    <border>
      <left style="medium">
        <color indexed="64"/>
      </left>
      <right style="hair">
        <color indexed="64"/>
      </right>
      <top/>
      <bottom/>
      <diagonal/>
    </border>
    <border>
      <left style="thin">
        <color indexed="64"/>
      </left>
      <right style="medium">
        <color indexed="64"/>
      </right>
      <top/>
      <bottom/>
      <diagonal/>
    </border>
    <border>
      <left style="double">
        <color indexed="64"/>
      </left>
      <right style="hair">
        <color indexed="64"/>
      </right>
      <top/>
      <bottom/>
      <diagonal/>
    </border>
    <border>
      <left style="medium">
        <color indexed="64"/>
      </left>
      <right/>
      <top style="thin">
        <color indexed="64"/>
      </top>
      <bottom style="hair">
        <color indexed="64"/>
      </bottom>
      <diagonal/>
    </border>
    <border>
      <left style="medium">
        <color indexed="64"/>
      </left>
      <right style="medium">
        <color indexed="64"/>
      </right>
      <top/>
      <bottom style="hair">
        <color indexed="64"/>
      </bottom>
      <diagonal/>
    </border>
    <border>
      <left/>
      <right style="thin">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medium">
        <color indexed="64"/>
      </left>
      <right style="hair">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style="hair">
        <color indexed="64"/>
      </right>
      <top style="double">
        <color indexed="64"/>
      </top>
      <bottom style="thin">
        <color indexed="64"/>
      </bottom>
      <diagonal/>
    </border>
    <border>
      <left style="thick">
        <color indexed="64"/>
      </left>
      <right style="medium">
        <color indexed="64"/>
      </right>
      <top style="double">
        <color indexed="64"/>
      </top>
      <bottom/>
      <diagonal/>
    </border>
    <border>
      <left style="thin">
        <color indexed="64"/>
      </left>
      <right/>
      <top style="double">
        <color indexed="64"/>
      </top>
      <bottom style="thin">
        <color indexed="64"/>
      </bottom>
      <diagonal/>
    </border>
    <border>
      <left style="medium">
        <color indexed="64"/>
      </left>
      <right style="medium">
        <color indexed="64"/>
      </right>
      <top style="double">
        <color indexed="64"/>
      </top>
      <bottom/>
      <diagonal/>
    </border>
    <border>
      <left/>
      <right/>
      <top style="double">
        <color indexed="64"/>
      </top>
      <bottom/>
      <diagonal/>
    </border>
    <border>
      <left style="double">
        <color indexed="64"/>
      </left>
      <right style="medium">
        <color indexed="64"/>
      </right>
      <top style="double">
        <color indexed="64"/>
      </top>
      <bottom/>
      <diagonal/>
    </border>
    <border>
      <left style="thin">
        <color indexed="64"/>
      </left>
      <right style="double">
        <color indexed="64"/>
      </right>
      <top style="double">
        <color indexed="64"/>
      </top>
      <bottom/>
      <diagonal/>
    </border>
    <border>
      <left style="hair">
        <color indexed="64"/>
      </left>
      <right style="thin">
        <color indexed="64"/>
      </right>
      <top style="double">
        <color indexed="64"/>
      </top>
      <bottom/>
      <diagonal/>
    </border>
    <border>
      <left/>
      <right style="hair">
        <color indexed="64"/>
      </right>
      <top style="double">
        <color indexed="64"/>
      </top>
      <bottom/>
      <diagonal/>
    </border>
    <border>
      <left style="hair">
        <color indexed="64"/>
      </left>
      <right/>
      <top style="double">
        <color indexed="64"/>
      </top>
      <bottom/>
      <diagonal/>
    </border>
    <border>
      <left style="hair">
        <color indexed="64"/>
      </left>
      <right style="hair">
        <color indexed="64"/>
      </right>
      <top style="double">
        <color indexed="64"/>
      </top>
      <bottom/>
      <diagonal/>
    </border>
    <border>
      <left style="thin">
        <color indexed="64"/>
      </left>
      <right style="thick">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double">
        <color indexed="64"/>
      </top>
      <bottom/>
      <diagonal/>
    </border>
  </borders>
  <cellStyleXfs count="19">
    <xf numFmtId="0" fontId="0" fillId="0" borderId="0"/>
    <xf numFmtId="9" fontId="1"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165" fontId="9" fillId="0" borderId="0"/>
    <xf numFmtId="0" fontId="9" fillId="0" borderId="0"/>
    <xf numFmtId="0" fontId="9" fillId="0" borderId="0"/>
    <xf numFmtId="165" fontId="9" fillId="0" borderId="0"/>
    <xf numFmtId="0" fontId="9" fillId="0" borderId="0"/>
    <xf numFmtId="0" fontId="9" fillId="0" borderId="0"/>
    <xf numFmtId="0" fontId="3"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166" fontId="9" fillId="0" borderId="0" applyFont="0" applyFill="0" applyBorder="0" applyProtection="0"/>
  </cellStyleXfs>
  <cellXfs count="411">
    <xf numFmtId="0" fontId="0" fillId="0" borderId="0" xfId="0"/>
    <xf numFmtId="0" fontId="0" fillId="0" borderId="0" xfId="0" applyAlignment="1">
      <alignment vertical="center"/>
    </xf>
    <xf numFmtId="164" fontId="4" fillId="3" borderId="9" xfId="2" applyNumberFormat="1" applyFont="1" applyFill="1" applyBorder="1" applyAlignment="1">
      <alignment vertical="center"/>
    </xf>
    <xf numFmtId="164" fontId="4" fillId="4" borderId="9" xfId="2" applyNumberFormat="1" applyFont="1" applyFill="1" applyBorder="1" applyAlignment="1">
      <alignment vertical="center"/>
    </xf>
    <xf numFmtId="164" fontId="4" fillId="3" borderId="10" xfId="2" applyNumberFormat="1" applyFont="1" applyFill="1" applyBorder="1" applyAlignment="1">
      <alignment vertical="center"/>
    </xf>
    <xf numFmtId="164" fontId="4" fillId="3" borderId="11" xfId="2" applyNumberFormat="1" applyFont="1" applyFill="1" applyBorder="1" applyAlignment="1">
      <alignment vertical="center"/>
    </xf>
    <xf numFmtId="164" fontId="4" fillId="4" borderId="12" xfId="2" applyNumberFormat="1" applyFont="1" applyFill="1" applyBorder="1" applyAlignment="1">
      <alignment vertical="center"/>
    </xf>
    <xf numFmtId="164" fontId="4" fillId="4" borderId="13" xfId="2" applyNumberFormat="1" applyFont="1" applyFill="1" applyBorder="1" applyAlignment="1">
      <alignment vertical="center"/>
    </xf>
    <xf numFmtId="164" fontId="4" fillId="3" borderId="14" xfId="2" applyNumberFormat="1" applyFont="1" applyFill="1" applyBorder="1" applyAlignment="1">
      <alignment vertical="center"/>
    </xf>
    <xf numFmtId="164" fontId="4" fillId="4" borderId="15" xfId="2" applyNumberFormat="1" applyFont="1" applyFill="1" applyBorder="1" applyAlignment="1">
      <alignment vertical="center"/>
    </xf>
    <xf numFmtId="164" fontId="4" fillId="3" borderId="16" xfId="2" applyNumberFormat="1" applyFont="1" applyFill="1" applyBorder="1" applyAlignment="1">
      <alignment vertical="center"/>
    </xf>
    <xf numFmtId="164" fontId="4" fillId="3" borderId="17" xfId="2" applyNumberFormat="1" applyFont="1" applyFill="1" applyBorder="1" applyAlignment="1">
      <alignment vertical="center"/>
    </xf>
    <xf numFmtId="164" fontId="4" fillId="3" borderId="18" xfId="2" applyNumberFormat="1" applyFont="1" applyFill="1" applyBorder="1" applyAlignment="1">
      <alignment vertical="center"/>
    </xf>
    <xf numFmtId="164" fontId="4" fillId="4" borderId="19" xfId="2" applyNumberFormat="1" applyFont="1" applyFill="1" applyBorder="1" applyAlignment="1">
      <alignment vertical="center"/>
    </xf>
    <xf numFmtId="0" fontId="5" fillId="0" borderId="20" xfId="2" applyFont="1" applyFill="1" applyBorder="1" applyAlignment="1">
      <alignment horizontal="center" vertical="center"/>
    </xf>
    <xf numFmtId="164" fontId="4" fillId="3" borderId="21" xfId="2" applyNumberFormat="1" applyFont="1" applyFill="1" applyBorder="1" applyAlignment="1">
      <alignment vertical="center"/>
    </xf>
    <xf numFmtId="164" fontId="4" fillId="3" borderId="22" xfId="2" applyNumberFormat="1" applyFont="1" applyFill="1" applyBorder="1" applyAlignment="1">
      <alignment vertical="center"/>
    </xf>
    <xf numFmtId="164" fontId="4" fillId="4" borderId="23" xfId="2" applyNumberFormat="1" applyFont="1" applyFill="1" applyBorder="1" applyAlignment="1">
      <alignment vertical="center"/>
    </xf>
    <xf numFmtId="164" fontId="4" fillId="4" borderId="24" xfId="2" applyNumberFormat="1" applyFont="1" applyFill="1" applyBorder="1" applyAlignment="1">
      <alignment vertical="center"/>
    </xf>
    <xf numFmtId="164" fontId="4" fillId="3" borderId="25" xfId="2" applyNumberFormat="1" applyFont="1" applyFill="1" applyBorder="1" applyAlignment="1">
      <alignment vertical="center"/>
    </xf>
    <xf numFmtId="164" fontId="4" fillId="4" borderId="26" xfId="2" applyNumberFormat="1" applyFont="1" applyFill="1" applyBorder="1" applyAlignment="1">
      <alignment vertical="center"/>
    </xf>
    <xf numFmtId="164" fontId="4" fillId="3" borderId="27" xfId="2" applyNumberFormat="1" applyFont="1" applyFill="1" applyBorder="1" applyAlignment="1">
      <alignment vertical="center"/>
    </xf>
    <xf numFmtId="164" fontId="4" fillId="3" borderId="28" xfId="2" applyNumberFormat="1" applyFont="1" applyFill="1" applyBorder="1" applyAlignment="1">
      <alignment vertical="center"/>
    </xf>
    <xf numFmtId="164" fontId="4" fillId="3" borderId="29" xfId="2" applyNumberFormat="1" applyFont="1" applyFill="1" applyBorder="1" applyAlignment="1">
      <alignment vertical="center"/>
    </xf>
    <xf numFmtId="164" fontId="4" fillId="4" borderId="30" xfId="2" applyNumberFormat="1" applyFont="1" applyFill="1" applyBorder="1" applyAlignment="1">
      <alignment vertical="center"/>
    </xf>
    <xf numFmtId="0" fontId="5" fillId="0" borderId="31" xfId="2" applyFont="1" applyFill="1" applyBorder="1" applyAlignment="1">
      <alignment horizontal="center" vertical="center"/>
    </xf>
    <xf numFmtId="164" fontId="5" fillId="3" borderId="32" xfId="2" applyNumberFormat="1" applyFont="1" applyFill="1" applyBorder="1" applyAlignment="1">
      <alignment vertical="center"/>
    </xf>
    <xf numFmtId="164" fontId="5" fillId="3" borderId="33" xfId="2" applyNumberFormat="1" applyFont="1" applyFill="1" applyBorder="1" applyAlignment="1">
      <alignment vertical="center"/>
    </xf>
    <xf numFmtId="164" fontId="5" fillId="4" borderId="34" xfId="2" applyNumberFormat="1" applyFont="1" applyFill="1" applyBorder="1" applyAlignment="1">
      <alignment vertical="center"/>
    </xf>
    <xf numFmtId="164" fontId="5" fillId="4" borderId="35" xfId="2" applyNumberFormat="1" applyFont="1" applyFill="1" applyBorder="1" applyAlignment="1">
      <alignment vertical="center"/>
    </xf>
    <xf numFmtId="164" fontId="5" fillId="3" borderId="36" xfId="2" applyNumberFormat="1" applyFont="1" applyFill="1" applyBorder="1" applyAlignment="1">
      <alignment vertical="center"/>
    </xf>
    <xf numFmtId="164" fontId="5" fillId="4" borderId="37" xfId="2" applyNumberFormat="1" applyFont="1" applyFill="1" applyBorder="1" applyAlignment="1">
      <alignment vertical="center"/>
    </xf>
    <xf numFmtId="164" fontId="5" fillId="3" borderId="38" xfId="2" applyNumberFormat="1" applyFont="1" applyFill="1" applyBorder="1" applyAlignment="1">
      <alignment vertical="center"/>
    </xf>
    <xf numFmtId="164" fontId="5" fillId="3" borderId="39" xfId="2" applyNumberFormat="1" applyFont="1" applyFill="1" applyBorder="1" applyAlignment="1">
      <alignment vertical="center"/>
    </xf>
    <xf numFmtId="164" fontId="5" fillId="3" borderId="40" xfId="2" applyNumberFormat="1" applyFont="1" applyFill="1" applyBorder="1" applyAlignment="1">
      <alignment vertical="center"/>
    </xf>
    <xf numFmtId="164" fontId="5" fillId="4" borderId="41" xfId="2" applyNumberFormat="1" applyFont="1" applyFill="1" applyBorder="1" applyAlignment="1">
      <alignment vertical="center"/>
    </xf>
    <xf numFmtId="0" fontId="5" fillId="0" borderId="42" xfId="2" applyFont="1" applyFill="1" applyBorder="1" applyAlignment="1">
      <alignment horizontal="center" vertical="center"/>
    </xf>
    <xf numFmtId="164" fontId="4" fillId="3" borderId="43" xfId="2" applyNumberFormat="1" applyFont="1" applyFill="1" applyBorder="1" applyAlignment="1">
      <alignment vertical="center"/>
    </xf>
    <xf numFmtId="164" fontId="4" fillId="3" borderId="44" xfId="2" applyNumberFormat="1" applyFont="1" applyFill="1" applyBorder="1" applyAlignment="1">
      <alignment vertical="center"/>
    </xf>
    <xf numFmtId="164" fontId="4" fillId="4" borderId="45" xfId="2" applyNumberFormat="1" applyFont="1" applyFill="1" applyBorder="1" applyAlignment="1">
      <alignment vertical="center"/>
    </xf>
    <xf numFmtId="164" fontId="4" fillId="4" borderId="46" xfId="2" applyNumberFormat="1" applyFont="1" applyFill="1" applyBorder="1" applyAlignment="1">
      <alignment vertical="center"/>
    </xf>
    <xf numFmtId="164" fontId="4" fillId="3" borderId="47" xfId="2" applyNumberFormat="1" applyFont="1" applyFill="1" applyBorder="1" applyAlignment="1">
      <alignment vertical="center"/>
    </xf>
    <xf numFmtId="164" fontId="4" fillId="4" borderId="48" xfId="2" applyNumberFormat="1" applyFont="1" applyFill="1" applyBorder="1" applyAlignment="1">
      <alignment vertical="center"/>
    </xf>
    <xf numFmtId="164" fontId="4" fillId="3" borderId="49" xfId="2" applyNumberFormat="1" applyFont="1" applyFill="1" applyBorder="1" applyAlignment="1">
      <alignment vertical="center"/>
    </xf>
    <xf numFmtId="164" fontId="4" fillId="3" borderId="50" xfId="2" applyNumberFormat="1" applyFont="1" applyFill="1" applyBorder="1" applyAlignment="1">
      <alignment vertical="center"/>
    </xf>
    <xf numFmtId="164" fontId="4" fillId="3" borderId="51" xfId="2" applyNumberFormat="1" applyFont="1" applyFill="1" applyBorder="1" applyAlignment="1">
      <alignment vertical="center"/>
    </xf>
    <xf numFmtId="164" fontId="4" fillId="4" borderId="52" xfId="2" applyNumberFormat="1" applyFont="1" applyFill="1" applyBorder="1" applyAlignment="1">
      <alignment vertical="center"/>
    </xf>
    <xf numFmtId="0" fontId="5" fillId="0" borderId="53" xfId="2" applyFont="1" applyBorder="1" applyAlignment="1">
      <alignment horizontal="center" vertical="center"/>
    </xf>
    <xf numFmtId="164" fontId="4" fillId="3" borderId="54" xfId="2" applyNumberFormat="1" applyFont="1" applyFill="1" applyBorder="1" applyAlignment="1">
      <alignment vertical="center"/>
    </xf>
    <xf numFmtId="164" fontId="4" fillId="3" borderId="55" xfId="2" applyNumberFormat="1" applyFont="1" applyFill="1" applyBorder="1" applyAlignment="1">
      <alignment vertical="center"/>
    </xf>
    <xf numFmtId="164" fontId="4" fillId="4" borderId="56" xfId="2" applyNumberFormat="1" applyFont="1" applyFill="1" applyBorder="1" applyAlignment="1">
      <alignment vertical="center"/>
    </xf>
    <xf numFmtId="164" fontId="4" fillId="4" borderId="57" xfId="2" applyNumberFormat="1" applyFont="1" applyFill="1" applyBorder="1" applyAlignment="1">
      <alignment vertical="center"/>
    </xf>
    <xf numFmtId="164" fontId="4" fillId="3" borderId="58" xfId="2" applyNumberFormat="1" applyFont="1" applyFill="1" applyBorder="1" applyAlignment="1">
      <alignment vertical="center"/>
    </xf>
    <xf numFmtId="164" fontId="4" fillId="4" borderId="59" xfId="2" applyNumberFormat="1" applyFont="1" applyFill="1" applyBorder="1" applyAlignment="1">
      <alignment vertical="center"/>
    </xf>
    <xf numFmtId="164" fontId="4" fillId="3" borderId="60" xfId="2" applyNumberFormat="1" applyFont="1" applyFill="1" applyBorder="1" applyAlignment="1">
      <alignment vertical="center"/>
    </xf>
    <xf numFmtId="164" fontId="4" fillId="3" borderId="61" xfId="2" applyNumberFormat="1" applyFont="1" applyFill="1" applyBorder="1" applyAlignment="1">
      <alignment vertical="center"/>
    </xf>
    <xf numFmtId="164" fontId="4" fillId="3" borderId="62" xfId="2" applyNumberFormat="1" applyFont="1" applyFill="1" applyBorder="1" applyAlignment="1">
      <alignment vertical="center"/>
    </xf>
    <xf numFmtId="164" fontId="4" fillId="4" borderId="63" xfId="2" applyNumberFormat="1" applyFont="1" applyFill="1" applyBorder="1" applyAlignment="1">
      <alignment vertical="center"/>
    </xf>
    <xf numFmtId="0" fontId="5" fillId="0" borderId="64" xfId="2" applyFont="1" applyBorder="1" applyAlignment="1">
      <alignment horizontal="center" vertical="center"/>
    </xf>
    <xf numFmtId="0" fontId="5" fillId="0" borderId="31" xfId="2" applyFont="1" applyBorder="1" applyAlignment="1">
      <alignment horizontal="center" vertical="center"/>
    </xf>
    <xf numFmtId="164" fontId="4" fillId="3" borderId="65" xfId="2" applyNumberFormat="1" applyFont="1" applyFill="1" applyBorder="1" applyAlignment="1">
      <alignment vertical="center"/>
    </xf>
    <xf numFmtId="164" fontId="4" fillId="3" borderId="66" xfId="2" applyNumberFormat="1" applyFont="1" applyFill="1" applyBorder="1" applyAlignment="1">
      <alignment vertical="center"/>
    </xf>
    <xf numFmtId="164" fontId="4" fillId="4" borderId="67" xfId="2" applyNumberFormat="1" applyFont="1" applyFill="1" applyBorder="1" applyAlignment="1">
      <alignment vertical="center"/>
    </xf>
    <xf numFmtId="164" fontId="4" fillId="4" borderId="68" xfId="2" applyNumberFormat="1" applyFont="1" applyFill="1" applyBorder="1" applyAlignment="1">
      <alignment vertical="center"/>
    </xf>
    <xf numFmtId="164" fontId="4" fillId="3" borderId="69" xfId="2" applyNumberFormat="1" applyFont="1" applyFill="1" applyBorder="1" applyAlignment="1">
      <alignment vertical="center"/>
    </xf>
    <xf numFmtId="164" fontId="4" fillId="4" borderId="70" xfId="2" applyNumberFormat="1" applyFont="1" applyFill="1" applyBorder="1" applyAlignment="1">
      <alignment vertical="center"/>
    </xf>
    <xf numFmtId="164" fontId="4" fillId="3" borderId="71" xfId="2" applyNumberFormat="1" applyFont="1" applyFill="1" applyBorder="1" applyAlignment="1">
      <alignment vertical="center"/>
    </xf>
    <xf numFmtId="164" fontId="4" fillId="3" borderId="72" xfId="2" applyNumberFormat="1" applyFont="1" applyFill="1" applyBorder="1" applyAlignment="1">
      <alignment vertical="center"/>
    </xf>
    <xf numFmtId="164" fontId="4" fillId="3" borderId="73" xfId="2" applyNumberFormat="1" applyFont="1" applyFill="1" applyBorder="1" applyAlignment="1">
      <alignment vertical="center"/>
    </xf>
    <xf numFmtId="164" fontId="4" fillId="4" borderId="74" xfId="2" applyNumberFormat="1" applyFont="1" applyFill="1" applyBorder="1" applyAlignment="1">
      <alignment vertical="center"/>
    </xf>
    <xf numFmtId="0" fontId="5" fillId="0" borderId="75" xfId="2" applyFont="1" applyBorder="1" applyAlignment="1">
      <alignment horizontal="center" vertical="center"/>
    </xf>
    <xf numFmtId="164" fontId="4" fillId="3" borderId="76" xfId="2" applyNumberFormat="1" applyFont="1" applyFill="1" applyBorder="1" applyAlignment="1">
      <alignment vertical="center"/>
    </xf>
    <xf numFmtId="164" fontId="4" fillId="3" borderId="77" xfId="2" applyNumberFormat="1" applyFont="1" applyFill="1" applyBorder="1" applyAlignment="1">
      <alignment vertical="center"/>
    </xf>
    <xf numFmtId="164" fontId="4" fillId="4" borderId="78" xfId="2" applyNumberFormat="1" applyFont="1" applyFill="1" applyBorder="1" applyAlignment="1">
      <alignment vertical="center"/>
    </xf>
    <xf numFmtId="164" fontId="4" fillId="4" borderId="79" xfId="2" applyNumberFormat="1" applyFont="1" applyFill="1" applyBorder="1" applyAlignment="1">
      <alignment vertical="center"/>
    </xf>
    <xf numFmtId="164" fontId="4" fillId="3" borderId="80" xfId="2" applyNumberFormat="1" applyFont="1" applyFill="1" applyBorder="1" applyAlignment="1">
      <alignment vertical="center"/>
    </xf>
    <xf numFmtId="164" fontId="4" fillId="4" borderId="81" xfId="2" applyNumberFormat="1" applyFont="1" applyFill="1" applyBorder="1" applyAlignment="1">
      <alignment vertical="center"/>
    </xf>
    <xf numFmtId="164" fontId="4" fillId="3" borderId="82" xfId="2" applyNumberFormat="1" applyFont="1" applyFill="1" applyBorder="1" applyAlignment="1">
      <alignment vertical="center"/>
    </xf>
    <xf numFmtId="164" fontId="4" fillId="3" borderId="83" xfId="2" applyNumberFormat="1" applyFont="1" applyFill="1" applyBorder="1" applyAlignment="1">
      <alignment vertical="center"/>
    </xf>
    <xf numFmtId="164" fontId="4" fillId="3" borderId="84" xfId="2" applyNumberFormat="1" applyFont="1" applyFill="1" applyBorder="1" applyAlignment="1">
      <alignment vertical="center"/>
    </xf>
    <xf numFmtId="164" fontId="4" fillId="4" borderId="85" xfId="2" applyNumberFormat="1" applyFont="1" applyFill="1" applyBorder="1" applyAlignment="1">
      <alignment vertical="center"/>
    </xf>
    <xf numFmtId="0" fontId="5" fillId="0" borderId="86" xfId="2" applyFont="1" applyBorder="1" applyAlignment="1">
      <alignment horizontal="center" vertical="center"/>
    </xf>
    <xf numFmtId="164" fontId="4" fillId="3" borderId="87" xfId="2" applyNumberFormat="1" applyFont="1" applyFill="1" applyBorder="1" applyAlignment="1">
      <alignment vertical="center"/>
    </xf>
    <xf numFmtId="164" fontId="4" fillId="3" borderId="88" xfId="2" applyNumberFormat="1" applyFont="1" applyFill="1" applyBorder="1" applyAlignment="1">
      <alignment vertical="center"/>
    </xf>
    <xf numFmtId="164" fontId="4" fillId="4" borderId="89" xfId="2" applyNumberFormat="1" applyFont="1" applyFill="1" applyBorder="1" applyAlignment="1">
      <alignment vertical="center"/>
    </xf>
    <xf numFmtId="164" fontId="4" fillId="4" borderId="90" xfId="2" applyNumberFormat="1" applyFont="1" applyFill="1" applyBorder="1" applyAlignment="1">
      <alignment vertical="center"/>
    </xf>
    <xf numFmtId="164" fontId="4" fillId="3" borderId="91" xfId="2" applyNumberFormat="1" applyFont="1" applyFill="1" applyBorder="1" applyAlignment="1">
      <alignment vertical="center"/>
    </xf>
    <xf numFmtId="164" fontId="4" fillId="4" borderId="92" xfId="2" applyNumberFormat="1" applyFont="1" applyFill="1" applyBorder="1" applyAlignment="1">
      <alignment vertical="center"/>
    </xf>
    <xf numFmtId="164" fontId="4" fillId="3" borderId="93" xfId="2" applyNumberFormat="1" applyFont="1" applyFill="1" applyBorder="1" applyAlignment="1">
      <alignment vertical="center"/>
    </xf>
    <xf numFmtId="164" fontId="4" fillId="3" borderId="94" xfId="2" applyNumberFormat="1" applyFont="1" applyFill="1" applyBorder="1" applyAlignment="1">
      <alignment vertical="center"/>
    </xf>
    <xf numFmtId="164" fontId="4" fillId="3" borderId="95" xfId="2" applyNumberFormat="1" applyFont="1" applyFill="1" applyBorder="1" applyAlignment="1">
      <alignment vertical="center"/>
    </xf>
    <xf numFmtId="164" fontId="4" fillId="4" borderId="96" xfId="2" applyNumberFormat="1" applyFont="1" applyFill="1" applyBorder="1" applyAlignment="1">
      <alignment vertical="center"/>
    </xf>
    <xf numFmtId="0" fontId="5" fillId="0" borderId="97" xfId="2" applyFont="1" applyBorder="1" applyAlignment="1">
      <alignment horizontal="center" vertical="center"/>
    </xf>
    <xf numFmtId="0" fontId="5" fillId="0" borderId="98" xfId="2" applyNumberFormat="1" applyFont="1" applyBorder="1" applyAlignment="1">
      <alignment horizontal="center" vertical="center" wrapText="1"/>
    </xf>
    <xf numFmtId="0" fontId="5" fillId="0" borderId="99" xfId="2" applyNumberFormat="1" applyFont="1" applyBorder="1" applyAlignment="1">
      <alignment horizontal="center" vertical="center" wrapText="1"/>
    </xf>
    <xf numFmtId="0" fontId="5" fillId="0" borderId="100" xfId="2" applyNumberFormat="1" applyFont="1" applyBorder="1" applyAlignment="1">
      <alignment horizontal="center" vertical="center" wrapText="1"/>
    </xf>
    <xf numFmtId="0" fontId="5" fillId="0" borderId="101" xfId="2" applyNumberFormat="1" applyFont="1" applyBorder="1" applyAlignment="1">
      <alignment horizontal="center" vertical="center" wrapText="1"/>
    </xf>
    <xf numFmtId="0" fontId="5" fillId="0" borderId="102" xfId="2" applyNumberFormat="1" applyFont="1" applyBorder="1" applyAlignment="1">
      <alignment horizontal="center" vertical="center" wrapText="1"/>
    </xf>
    <xf numFmtId="0" fontId="5" fillId="0" borderId="103" xfId="2" applyNumberFormat="1" applyFont="1" applyBorder="1" applyAlignment="1">
      <alignment horizontal="center" vertical="center" wrapText="1"/>
    </xf>
    <xf numFmtId="0" fontId="5" fillId="0" borderId="104" xfId="2" applyNumberFormat="1" applyFont="1" applyBorder="1" applyAlignment="1">
      <alignment horizontal="center" vertical="center" wrapText="1"/>
    </xf>
    <xf numFmtId="0" fontId="5" fillId="0" borderId="105" xfId="2" applyNumberFormat="1" applyFont="1" applyBorder="1" applyAlignment="1">
      <alignment horizontal="center" vertical="center" wrapText="1"/>
    </xf>
    <xf numFmtId="0" fontId="5" fillId="0" borderId="106" xfId="2" applyNumberFormat="1" applyFont="1" applyBorder="1" applyAlignment="1">
      <alignment horizontal="center" vertical="center" wrapText="1"/>
    </xf>
    <xf numFmtId="0" fontId="5" fillId="0" borderId="107" xfId="2" applyNumberFormat="1" applyFont="1" applyBorder="1" applyAlignment="1">
      <alignment horizontal="center" vertical="center" wrapText="1"/>
    </xf>
    <xf numFmtId="0" fontId="5" fillId="0" borderId="108" xfId="2" applyNumberFormat="1" applyFont="1" applyBorder="1" applyAlignment="1">
      <alignment horizontal="center"/>
    </xf>
    <xf numFmtId="0" fontId="0" fillId="0" borderId="0" xfId="0" applyAlignment="1">
      <alignment wrapText="1"/>
    </xf>
    <xf numFmtId="0" fontId="5" fillId="0" borderId="32" xfId="2" applyNumberFormat="1" applyFont="1" applyBorder="1" applyAlignment="1">
      <alignment horizontal="center" wrapText="1"/>
    </xf>
    <xf numFmtId="0" fontId="5" fillId="0" borderId="33" xfId="2" applyNumberFormat="1" applyFont="1" applyBorder="1" applyAlignment="1">
      <alignment horizontal="center" wrapText="1"/>
    </xf>
    <xf numFmtId="0" fontId="5" fillId="0" borderId="109" xfId="2" applyNumberFormat="1" applyFont="1" applyBorder="1" applyAlignment="1">
      <alignment horizontal="center" wrapText="1"/>
    </xf>
    <xf numFmtId="0" fontId="5" fillId="0" borderId="110" xfId="2" applyNumberFormat="1" applyFont="1" applyBorder="1" applyAlignment="1">
      <alignment horizontal="center" wrapText="1"/>
    </xf>
    <xf numFmtId="0" fontId="5" fillId="0" borderId="39" xfId="2" applyNumberFormat="1" applyFont="1" applyBorder="1" applyAlignment="1">
      <alignment horizontal="center" wrapText="1"/>
    </xf>
    <xf numFmtId="0" fontId="5" fillId="0" borderId="111" xfId="2" applyNumberFormat="1" applyFont="1" applyBorder="1" applyAlignment="1">
      <alignment horizontal="center" wrapText="1"/>
    </xf>
    <xf numFmtId="164" fontId="4" fillId="0" borderId="116" xfId="2" applyNumberFormat="1" applyFont="1" applyBorder="1" applyAlignment="1">
      <alignment horizontal="centerContinuous" vertical="center"/>
    </xf>
    <xf numFmtId="164" fontId="4" fillId="0" borderId="117" xfId="2" applyNumberFormat="1" applyFont="1" applyBorder="1" applyAlignment="1">
      <alignment horizontal="centerContinuous" vertical="center"/>
    </xf>
    <xf numFmtId="164" fontId="4" fillId="0" borderId="118" xfId="2" applyNumberFormat="1" applyFont="1" applyBorder="1" applyAlignment="1">
      <alignment horizontal="centerContinuous" vertical="center"/>
    </xf>
    <xf numFmtId="164" fontId="6" fillId="0" borderId="119" xfId="2" applyNumberFormat="1" applyFont="1" applyBorder="1" applyAlignment="1">
      <alignment horizontal="centerContinuous" vertical="center"/>
    </xf>
    <xf numFmtId="164" fontId="4" fillId="0" borderId="120" xfId="2" applyNumberFormat="1" applyFont="1" applyBorder="1" applyAlignment="1">
      <alignment horizontal="centerContinuous" vertical="center"/>
    </xf>
    <xf numFmtId="164" fontId="6" fillId="0" borderId="121" xfId="2" applyNumberFormat="1" applyFont="1" applyBorder="1" applyAlignment="1">
      <alignment horizontal="centerContinuous" vertical="center"/>
    </xf>
    <xf numFmtId="0" fontId="6" fillId="0" borderId="123" xfId="2" applyNumberFormat="1" applyFont="1" applyBorder="1" applyAlignment="1">
      <alignment horizontal="centerContinuous" vertical="center"/>
    </xf>
    <xf numFmtId="0" fontId="6" fillId="0" borderId="124" xfId="2" applyNumberFormat="1" applyFont="1" applyBorder="1" applyAlignment="1">
      <alignment horizontal="centerContinuous" vertical="center"/>
    </xf>
    <xf numFmtId="0" fontId="5" fillId="0" borderId="125" xfId="2" applyNumberFormat="1" applyFont="1" applyBorder="1" applyAlignment="1">
      <alignment horizontal="centerContinuous" vertical="center" wrapText="1"/>
    </xf>
    <xf numFmtId="0" fontId="5" fillId="0" borderId="126" xfId="2" applyNumberFormat="1" applyFont="1" applyBorder="1" applyAlignment="1">
      <alignment horizontal="centerContinuous" vertical="center" wrapText="1"/>
    </xf>
    <xf numFmtId="0" fontId="7" fillId="0" borderId="0" xfId="2" applyNumberFormat="1" applyFont="1" applyAlignment="1">
      <alignment horizontal="centerContinuous" vertical="center"/>
    </xf>
    <xf numFmtId="0" fontId="7" fillId="0" borderId="0" xfId="3" applyNumberFormat="1" applyFont="1" applyAlignment="1">
      <alignment horizontal="centerContinuous" vertical="center" wrapText="1"/>
    </xf>
    <xf numFmtId="0" fontId="8" fillId="0" borderId="0" xfId="2" applyNumberFormat="1" applyFont="1" applyAlignment="1">
      <alignment horizontal="centerContinuous" vertical="center"/>
    </xf>
    <xf numFmtId="0" fontId="0" fillId="0" borderId="0" xfId="0" applyAlignment="1">
      <alignment horizontal="centerContinuous"/>
    </xf>
    <xf numFmtId="0" fontId="10" fillId="0" borderId="0" xfId="0" applyFont="1" applyAlignment="1">
      <alignment horizontal="centerContinuous"/>
    </xf>
    <xf numFmtId="0" fontId="11" fillId="0" borderId="0" xfId="0" applyFont="1" applyAlignment="1">
      <alignment horizontal="centerContinuous"/>
    </xf>
    <xf numFmtId="0" fontId="0" fillId="0" borderId="0" xfId="0" applyAlignment="1">
      <alignment horizontal="centerContinuous" wrapText="1"/>
    </xf>
    <xf numFmtId="0" fontId="10" fillId="0" borderId="0" xfId="0" applyFont="1" applyAlignment="1">
      <alignment horizontal="centerContinuous" wrapText="1"/>
    </xf>
    <xf numFmtId="0" fontId="0" fillId="0" borderId="0" xfId="0" applyBorder="1" applyAlignment="1">
      <alignment vertical="center"/>
    </xf>
    <xf numFmtId="164" fontId="4" fillId="2" borderId="127" xfId="2" applyNumberFormat="1" applyFont="1" applyFill="1" applyBorder="1" applyAlignment="1">
      <alignment vertical="center"/>
    </xf>
    <xf numFmtId="164" fontId="4" fillId="4" borderId="128" xfId="2" applyNumberFormat="1" applyFont="1" applyFill="1" applyBorder="1" applyAlignment="1">
      <alignment vertical="center"/>
    </xf>
    <xf numFmtId="164" fontId="4" fillId="2" borderId="129" xfId="2" applyNumberFormat="1" applyFont="1" applyFill="1" applyBorder="1" applyAlignment="1">
      <alignment vertical="center"/>
    </xf>
    <xf numFmtId="164" fontId="4" fillId="4" borderId="130" xfId="2" applyNumberFormat="1" applyFont="1" applyFill="1" applyBorder="1" applyAlignment="1">
      <alignment vertical="center"/>
    </xf>
    <xf numFmtId="9" fontId="4" fillId="2" borderId="131" xfId="1" applyFont="1" applyFill="1" applyBorder="1" applyAlignment="1">
      <alignment vertical="center"/>
    </xf>
    <xf numFmtId="164" fontId="4" fillId="2" borderId="128" xfId="2" applyNumberFormat="1" applyFont="1" applyFill="1" applyBorder="1" applyAlignment="1">
      <alignment vertical="center"/>
    </xf>
    <xf numFmtId="164" fontId="4" fillId="2" borderId="132" xfId="2" applyNumberFormat="1" applyFont="1" applyFill="1" applyBorder="1" applyAlignment="1">
      <alignment vertical="center"/>
    </xf>
    <xf numFmtId="164" fontId="4" fillId="2" borderId="16" xfId="2" applyNumberFormat="1" applyFont="1" applyFill="1" applyBorder="1" applyAlignment="1">
      <alignment vertical="center"/>
    </xf>
    <xf numFmtId="0" fontId="5" fillId="0" borderId="16" xfId="2" applyFont="1" applyFill="1" applyBorder="1" applyAlignment="1">
      <alignment horizontal="center" vertical="center"/>
    </xf>
    <xf numFmtId="164" fontId="6" fillId="2" borderId="127" xfId="2" applyNumberFormat="1" applyFont="1" applyFill="1" applyBorder="1" applyAlignment="1">
      <alignment vertical="center"/>
    </xf>
    <xf numFmtId="9" fontId="4" fillId="3" borderId="11" xfId="1" applyFont="1" applyFill="1" applyBorder="1" applyAlignment="1">
      <alignment vertical="center"/>
    </xf>
    <xf numFmtId="167" fontId="4" fillId="3" borderId="134" xfId="2" applyNumberFormat="1" applyFont="1" applyFill="1" applyBorder="1" applyAlignment="1">
      <alignment vertical="center"/>
    </xf>
    <xf numFmtId="164" fontId="4" fillId="3" borderId="134" xfId="2" applyNumberFormat="1" applyFont="1" applyFill="1" applyBorder="1" applyAlignment="1">
      <alignment vertical="center"/>
    </xf>
    <xf numFmtId="9" fontId="4" fillId="4" borderId="12" xfId="1" applyFont="1" applyFill="1" applyBorder="1" applyAlignment="1">
      <alignment vertical="center"/>
    </xf>
    <xf numFmtId="167" fontId="4" fillId="4" borderId="12" xfId="2" applyNumberFormat="1" applyFont="1" applyFill="1" applyBorder="1" applyAlignment="1">
      <alignment vertical="center"/>
    </xf>
    <xf numFmtId="164" fontId="4" fillId="2" borderId="17" xfId="2" applyNumberFormat="1" applyFont="1" applyFill="1" applyBorder="1" applyAlignment="1">
      <alignment vertical="center"/>
    </xf>
    <xf numFmtId="9" fontId="4" fillId="2" borderId="17" xfId="1" applyFont="1" applyFill="1" applyBorder="1" applyAlignment="1">
      <alignment vertical="center"/>
    </xf>
    <xf numFmtId="167" fontId="4" fillId="3" borderId="11" xfId="2" applyNumberFormat="1" applyFont="1" applyFill="1" applyBorder="1" applyAlignment="1">
      <alignment vertical="center"/>
    </xf>
    <xf numFmtId="167" fontId="4" fillId="4" borderId="13" xfId="2" applyNumberFormat="1" applyFont="1" applyFill="1" applyBorder="1" applyAlignment="1">
      <alignment vertical="center"/>
    </xf>
    <xf numFmtId="9" fontId="4" fillId="4" borderId="20" xfId="1" applyFont="1" applyFill="1" applyBorder="1" applyAlignment="1">
      <alignment vertical="center"/>
    </xf>
    <xf numFmtId="164" fontId="4" fillId="2" borderId="135" xfId="2" applyNumberFormat="1" applyFont="1" applyFill="1" applyBorder="1" applyAlignment="1">
      <alignment vertical="center"/>
    </xf>
    <xf numFmtId="164" fontId="4" fillId="4" borderId="136" xfId="2" applyNumberFormat="1" applyFont="1" applyFill="1" applyBorder="1" applyAlignment="1">
      <alignment vertical="center"/>
    </xf>
    <xf numFmtId="164" fontId="4" fillId="2" borderId="137" xfId="2" applyNumberFormat="1" applyFont="1" applyFill="1" applyBorder="1" applyAlignment="1">
      <alignment vertical="center"/>
    </xf>
    <xf numFmtId="164" fontId="4" fillId="4" borderId="138" xfId="2" applyNumberFormat="1" applyFont="1" applyFill="1" applyBorder="1" applyAlignment="1">
      <alignment vertical="center"/>
    </xf>
    <xf numFmtId="9" fontId="4" fillId="2" borderId="139" xfId="1" applyFont="1" applyFill="1" applyBorder="1" applyAlignment="1">
      <alignment vertical="center"/>
    </xf>
    <xf numFmtId="164" fontId="4" fillId="2" borderId="136" xfId="2" applyNumberFormat="1" applyFont="1" applyFill="1" applyBorder="1" applyAlignment="1">
      <alignment vertical="center"/>
    </xf>
    <xf numFmtId="164" fontId="4" fillId="2" borderId="140" xfId="2" applyNumberFormat="1" applyFont="1" applyFill="1" applyBorder="1" applyAlignment="1">
      <alignment vertical="center"/>
    </xf>
    <xf numFmtId="164" fontId="4" fillId="2" borderId="27" xfId="2" applyNumberFormat="1" applyFont="1" applyFill="1" applyBorder="1" applyAlignment="1">
      <alignment vertical="center"/>
    </xf>
    <xf numFmtId="0" fontId="5" fillId="0" borderId="27" xfId="2" applyFont="1" applyFill="1" applyBorder="1" applyAlignment="1">
      <alignment horizontal="center" vertical="center"/>
    </xf>
    <xf numFmtId="164" fontId="6" fillId="2" borderId="135" xfId="2" applyNumberFormat="1" applyFont="1" applyFill="1" applyBorder="1" applyAlignment="1">
      <alignment vertical="center"/>
    </xf>
    <xf numFmtId="9" fontId="4" fillId="3" borderId="22" xfId="1" applyFont="1" applyFill="1" applyBorder="1" applyAlignment="1">
      <alignment vertical="center"/>
    </xf>
    <xf numFmtId="167" fontId="4" fillId="3" borderId="142" xfId="2" applyNumberFormat="1" applyFont="1" applyFill="1" applyBorder="1" applyAlignment="1">
      <alignment vertical="center"/>
    </xf>
    <xf numFmtId="164" fontId="4" fillId="3" borderId="142" xfId="2" applyNumberFormat="1" applyFont="1" applyFill="1" applyBorder="1" applyAlignment="1">
      <alignment vertical="center"/>
    </xf>
    <xf numFmtId="9" fontId="4" fillId="4" borderId="23" xfId="1" applyFont="1" applyFill="1" applyBorder="1" applyAlignment="1">
      <alignment vertical="center"/>
    </xf>
    <xf numFmtId="167" fontId="4" fillId="4" borderId="23" xfId="2" applyNumberFormat="1" applyFont="1" applyFill="1" applyBorder="1" applyAlignment="1">
      <alignment vertical="center"/>
    </xf>
    <xf numFmtId="164" fontId="4" fillId="2" borderId="28" xfId="2" applyNumberFormat="1" applyFont="1" applyFill="1" applyBorder="1" applyAlignment="1">
      <alignment vertical="center"/>
    </xf>
    <xf numFmtId="9" fontId="4" fillId="2" borderId="28" xfId="1" applyFont="1" applyFill="1" applyBorder="1" applyAlignment="1">
      <alignment vertical="center"/>
    </xf>
    <xf numFmtId="167" fontId="4" fillId="3" borderId="22" xfId="2" applyNumberFormat="1" applyFont="1" applyFill="1" applyBorder="1" applyAlignment="1">
      <alignment vertical="center"/>
    </xf>
    <xf numFmtId="167" fontId="4" fillId="4" borderId="24" xfId="2" applyNumberFormat="1" applyFont="1" applyFill="1" applyBorder="1" applyAlignment="1">
      <alignment vertical="center"/>
    </xf>
    <xf numFmtId="9" fontId="4" fillId="4" borderId="31" xfId="1" applyFont="1" applyFill="1" applyBorder="1" applyAlignment="1">
      <alignment vertical="center"/>
    </xf>
    <xf numFmtId="164" fontId="5" fillId="2" borderId="143" xfId="2" applyNumberFormat="1" applyFont="1" applyFill="1" applyBorder="1" applyAlignment="1">
      <alignment vertical="center"/>
    </xf>
    <xf numFmtId="164" fontId="5" fillId="4" borderId="144" xfId="2" applyNumberFormat="1" applyFont="1" applyFill="1" applyBorder="1" applyAlignment="1">
      <alignment vertical="center"/>
    </xf>
    <xf numFmtId="164" fontId="5" fillId="2" borderId="145" xfId="2" applyNumberFormat="1" applyFont="1" applyFill="1" applyBorder="1" applyAlignment="1">
      <alignment vertical="center"/>
    </xf>
    <xf numFmtId="164" fontId="5" fillId="4" borderId="146" xfId="2" applyNumberFormat="1" applyFont="1" applyFill="1" applyBorder="1" applyAlignment="1">
      <alignment vertical="center"/>
    </xf>
    <xf numFmtId="9" fontId="5" fillId="2" borderId="147" xfId="1" applyFont="1" applyFill="1" applyBorder="1" applyAlignment="1">
      <alignment vertical="center"/>
    </xf>
    <xf numFmtId="164" fontId="5" fillId="2" borderId="144" xfId="2" applyNumberFormat="1" applyFont="1" applyFill="1" applyBorder="1" applyAlignment="1">
      <alignment vertical="center"/>
    </xf>
    <xf numFmtId="164" fontId="5" fillId="2" borderId="148" xfId="2" applyNumberFormat="1" applyFont="1" applyFill="1" applyBorder="1" applyAlignment="1">
      <alignment vertical="center"/>
    </xf>
    <xf numFmtId="164" fontId="5" fillId="2" borderId="38" xfId="2" applyNumberFormat="1" applyFont="1" applyFill="1" applyBorder="1" applyAlignment="1">
      <alignment vertical="center"/>
    </xf>
    <xf numFmtId="0" fontId="5" fillId="0" borderId="38" xfId="2" applyFont="1" applyFill="1" applyBorder="1" applyAlignment="1">
      <alignment horizontal="center" vertical="center"/>
    </xf>
    <xf numFmtId="164" fontId="6" fillId="2" borderId="143" xfId="2" applyNumberFormat="1" applyFont="1" applyFill="1" applyBorder="1" applyAlignment="1">
      <alignment vertical="center"/>
    </xf>
    <xf numFmtId="9" fontId="5" fillId="3" borderId="33" xfId="1" applyFont="1" applyFill="1" applyBorder="1" applyAlignment="1">
      <alignment vertical="center"/>
    </xf>
    <xf numFmtId="167" fontId="5" fillId="3" borderId="149" xfId="2" applyNumberFormat="1" applyFont="1" applyFill="1" applyBorder="1" applyAlignment="1">
      <alignment vertical="center"/>
    </xf>
    <xf numFmtId="164" fontId="5" fillId="3" borderId="149" xfId="2" applyNumberFormat="1" applyFont="1" applyFill="1" applyBorder="1" applyAlignment="1">
      <alignment vertical="center"/>
    </xf>
    <xf numFmtId="9" fontId="5" fillId="4" borderId="34" xfId="1" applyFont="1" applyFill="1" applyBorder="1" applyAlignment="1">
      <alignment vertical="center"/>
    </xf>
    <xf numFmtId="167" fontId="5" fillId="4" borderId="34" xfId="2" applyNumberFormat="1" applyFont="1" applyFill="1" applyBorder="1" applyAlignment="1">
      <alignment vertical="center"/>
    </xf>
    <xf numFmtId="164" fontId="5" fillId="2" borderId="39" xfId="2" applyNumberFormat="1" applyFont="1" applyFill="1" applyBorder="1" applyAlignment="1">
      <alignment vertical="center"/>
    </xf>
    <xf numFmtId="9" fontId="5" fillId="2" borderId="39" xfId="1" applyFont="1" applyFill="1" applyBorder="1" applyAlignment="1">
      <alignment vertical="center"/>
    </xf>
    <xf numFmtId="167" fontId="5" fillId="3" borderId="33" xfId="2" applyNumberFormat="1" applyFont="1" applyFill="1" applyBorder="1" applyAlignment="1">
      <alignment vertical="center"/>
    </xf>
    <xf numFmtId="167" fontId="5" fillId="4" borderId="35" xfId="2" applyNumberFormat="1" applyFont="1" applyFill="1" applyBorder="1" applyAlignment="1">
      <alignment vertical="center"/>
    </xf>
    <xf numFmtId="9" fontId="5" fillId="4" borderId="42" xfId="1" applyFont="1" applyFill="1" applyBorder="1" applyAlignment="1">
      <alignment vertical="center"/>
    </xf>
    <xf numFmtId="164" fontId="4" fillId="2" borderId="150" xfId="2" applyNumberFormat="1" applyFont="1" applyFill="1" applyBorder="1" applyAlignment="1">
      <alignment vertical="center"/>
    </xf>
    <xf numFmtId="164" fontId="4" fillId="4" borderId="151" xfId="2" applyNumberFormat="1" applyFont="1" applyFill="1" applyBorder="1" applyAlignment="1">
      <alignment vertical="center"/>
    </xf>
    <xf numFmtId="164" fontId="4" fillId="2" borderId="152" xfId="2" applyNumberFormat="1" applyFont="1" applyFill="1" applyBorder="1" applyAlignment="1">
      <alignment vertical="center"/>
    </xf>
    <xf numFmtId="164" fontId="4" fillId="4" borderId="153" xfId="2" applyNumberFormat="1" applyFont="1" applyFill="1" applyBorder="1" applyAlignment="1">
      <alignment vertical="center"/>
    </xf>
    <xf numFmtId="9" fontId="4" fillId="2" borderId="154" xfId="1" applyFont="1" applyFill="1" applyBorder="1" applyAlignment="1">
      <alignment vertical="center"/>
    </xf>
    <xf numFmtId="164" fontId="4" fillId="2" borderId="151" xfId="2" applyNumberFormat="1" applyFont="1" applyFill="1" applyBorder="1" applyAlignment="1">
      <alignment vertical="center"/>
    </xf>
    <xf numFmtId="164" fontId="4" fillId="2" borderId="155" xfId="2" applyNumberFormat="1" applyFont="1" applyFill="1" applyBorder="1" applyAlignment="1">
      <alignment vertical="center"/>
    </xf>
    <xf numFmtId="164" fontId="4" fillId="2" borderId="49" xfId="2" applyNumberFormat="1" applyFont="1" applyFill="1" applyBorder="1" applyAlignment="1">
      <alignment vertical="center"/>
    </xf>
    <xf numFmtId="0" fontId="5" fillId="0" borderId="49" xfId="2" applyFont="1" applyBorder="1" applyAlignment="1">
      <alignment horizontal="center" vertical="center"/>
    </xf>
    <xf numFmtId="164" fontId="6" fillId="2" borderId="150" xfId="2" applyNumberFormat="1" applyFont="1" applyFill="1" applyBorder="1" applyAlignment="1">
      <alignment vertical="center"/>
    </xf>
    <xf numFmtId="9" fontId="4" fillId="3" borderId="44" xfId="1" applyFont="1" applyFill="1" applyBorder="1" applyAlignment="1">
      <alignment vertical="center"/>
    </xf>
    <xf numFmtId="167" fontId="4" fillId="3" borderId="156" xfId="2" applyNumberFormat="1" applyFont="1" applyFill="1" applyBorder="1" applyAlignment="1">
      <alignment vertical="center"/>
    </xf>
    <xf numFmtId="164" fontId="4" fillId="3" borderId="156" xfId="2" applyNumberFormat="1" applyFont="1" applyFill="1" applyBorder="1" applyAlignment="1">
      <alignment vertical="center"/>
    </xf>
    <xf numFmtId="9" fontId="4" fillId="4" borderId="45" xfId="1" applyFont="1" applyFill="1" applyBorder="1" applyAlignment="1">
      <alignment vertical="center"/>
    </xf>
    <xf numFmtId="167" fontId="4" fillId="4" borderId="45" xfId="2" applyNumberFormat="1" applyFont="1" applyFill="1" applyBorder="1" applyAlignment="1">
      <alignment vertical="center"/>
    </xf>
    <xf numFmtId="164" fontId="4" fillId="2" borderId="50" xfId="2" applyNumberFormat="1" applyFont="1" applyFill="1" applyBorder="1" applyAlignment="1">
      <alignment vertical="center"/>
    </xf>
    <xf numFmtId="9" fontId="4" fillId="2" borderId="50" xfId="1" applyFont="1" applyFill="1" applyBorder="1" applyAlignment="1">
      <alignment vertical="center"/>
    </xf>
    <xf numFmtId="167" fontId="4" fillId="3" borderId="44" xfId="2" applyNumberFormat="1" applyFont="1" applyFill="1" applyBorder="1" applyAlignment="1">
      <alignment vertical="center"/>
    </xf>
    <xf numFmtId="167" fontId="4" fillId="4" borderId="46" xfId="2" applyNumberFormat="1" applyFont="1" applyFill="1" applyBorder="1" applyAlignment="1">
      <alignment vertical="center"/>
    </xf>
    <xf numFmtId="9" fontId="4" fillId="4" borderId="53" xfId="1" applyFont="1" applyFill="1" applyBorder="1" applyAlignment="1">
      <alignment vertical="center"/>
    </xf>
    <xf numFmtId="164" fontId="4" fillId="2" borderId="157" xfId="2" applyNumberFormat="1" applyFont="1" applyFill="1" applyBorder="1" applyAlignment="1">
      <alignment vertical="center"/>
    </xf>
    <xf numFmtId="164" fontId="4" fillId="4" borderId="158" xfId="2" applyNumberFormat="1" applyFont="1" applyFill="1" applyBorder="1" applyAlignment="1">
      <alignment vertical="center"/>
    </xf>
    <xf numFmtId="164" fontId="4" fillId="2" borderId="159" xfId="2" applyNumberFormat="1" applyFont="1" applyFill="1" applyBorder="1" applyAlignment="1">
      <alignment vertical="center"/>
    </xf>
    <xf numFmtId="164" fontId="4" fillId="4" borderId="160" xfId="2" applyNumberFormat="1" applyFont="1" applyFill="1" applyBorder="1" applyAlignment="1">
      <alignment vertical="center"/>
    </xf>
    <xf numFmtId="9" fontId="4" fillId="2" borderId="161" xfId="1" applyFont="1" applyFill="1" applyBorder="1" applyAlignment="1">
      <alignment vertical="center"/>
    </xf>
    <xf numFmtId="164" fontId="4" fillId="2" borderId="158" xfId="2" applyNumberFormat="1" applyFont="1" applyFill="1" applyBorder="1" applyAlignment="1">
      <alignment vertical="center"/>
    </xf>
    <xf numFmtId="164" fontId="4" fillId="2" borderId="162" xfId="2" applyNumberFormat="1" applyFont="1" applyFill="1" applyBorder="1" applyAlignment="1">
      <alignment vertical="center"/>
    </xf>
    <xf numFmtId="164" fontId="4" fillId="2" borderId="60" xfId="2" applyNumberFormat="1" applyFont="1" applyFill="1" applyBorder="1" applyAlignment="1">
      <alignment vertical="center"/>
    </xf>
    <xf numFmtId="0" fontId="5" fillId="0" borderId="60" xfId="2" applyFont="1" applyBorder="1" applyAlignment="1">
      <alignment horizontal="center" vertical="center"/>
    </xf>
    <xf numFmtId="164" fontId="6" fillId="2" borderId="157" xfId="2" applyNumberFormat="1" applyFont="1" applyFill="1" applyBorder="1" applyAlignment="1">
      <alignment vertical="center"/>
    </xf>
    <xf numFmtId="9" fontId="4" fillId="3" borderId="55" xfId="1" applyFont="1" applyFill="1" applyBorder="1" applyAlignment="1">
      <alignment vertical="center"/>
    </xf>
    <xf numFmtId="167" fontId="4" fillId="3" borderId="163" xfId="2" applyNumberFormat="1" applyFont="1" applyFill="1" applyBorder="1" applyAlignment="1">
      <alignment vertical="center"/>
    </xf>
    <xf numFmtId="164" fontId="4" fillId="3" borderId="163" xfId="2" applyNumberFormat="1" applyFont="1" applyFill="1" applyBorder="1" applyAlignment="1">
      <alignment vertical="center"/>
    </xf>
    <xf numFmtId="9" fontId="4" fillId="4" borderId="56" xfId="1" applyFont="1" applyFill="1" applyBorder="1" applyAlignment="1">
      <alignment vertical="center"/>
    </xf>
    <xf numFmtId="167" fontId="4" fillId="4" borderId="56" xfId="2" applyNumberFormat="1" applyFont="1" applyFill="1" applyBorder="1" applyAlignment="1">
      <alignment vertical="center"/>
    </xf>
    <xf numFmtId="164" fontId="4" fillId="2" borderId="61" xfId="2" applyNumberFormat="1" applyFont="1" applyFill="1" applyBorder="1" applyAlignment="1">
      <alignment vertical="center"/>
    </xf>
    <xf numFmtId="9" fontId="4" fillId="2" borderId="61" xfId="1" applyFont="1" applyFill="1" applyBorder="1" applyAlignment="1">
      <alignment vertical="center"/>
    </xf>
    <xf numFmtId="167" fontId="4" fillId="3" borderId="55" xfId="2" applyNumberFormat="1" applyFont="1" applyFill="1" applyBorder="1" applyAlignment="1">
      <alignment vertical="center"/>
    </xf>
    <xf numFmtId="167" fontId="4" fillId="4" borderId="57" xfId="2" applyNumberFormat="1" applyFont="1" applyFill="1" applyBorder="1" applyAlignment="1">
      <alignment vertical="center"/>
    </xf>
    <xf numFmtId="9" fontId="4" fillId="4" borderId="64" xfId="1" applyFont="1" applyFill="1" applyBorder="1" applyAlignment="1">
      <alignment vertical="center"/>
    </xf>
    <xf numFmtId="164" fontId="4" fillId="2" borderId="164" xfId="2" applyNumberFormat="1" applyFont="1" applyFill="1" applyBorder="1" applyAlignment="1">
      <alignment vertical="center"/>
    </xf>
    <xf numFmtId="164" fontId="4" fillId="4" borderId="165" xfId="2" applyNumberFormat="1" applyFont="1" applyFill="1" applyBorder="1" applyAlignment="1">
      <alignment vertical="center"/>
    </xf>
    <xf numFmtId="164" fontId="4" fillId="2" borderId="166" xfId="2" applyNumberFormat="1" applyFont="1" applyFill="1" applyBorder="1" applyAlignment="1">
      <alignment vertical="center"/>
    </xf>
    <xf numFmtId="164" fontId="4" fillId="4" borderId="167" xfId="2" applyNumberFormat="1" applyFont="1" applyFill="1" applyBorder="1" applyAlignment="1">
      <alignment vertical="center"/>
    </xf>
    <xf numFmtId="9" fontId="4" fillId="2" borderId="168" xfId="1" applyFont="1" applyFill="1" applyBorder="1" applyAlignment="1">
      <alignment vertical="center"/>
    </xf>
    <xf numFmtId="164" fontId="4" fillId="2" borderId="165" xfId="2" applyNumberFormat="1" applyFont="1" applyFill="1" applyBorder="1" applyAlignment="1">
      <alignment vertical="center"/>
    </xf>
    <xf numFmtId="164" fontId="4" fillId="2" borderId="169" xfId="2" applyNumberFormat="1" applyFont="1" applyFill="1" applyBorder="1" applyAlignment="1">
      <alignment vertical="center"/>
    </xf>
    <xf numFmtId="164" fontId="4" fillId="2" borderId="82" xfId="2" applyNumberFormat="1" applyFont="1" applyFill="1" applyBorder="1" applyAlignment="1">
      <alignment vertical="center"/>
    </xf>
    <xf numFmtId="0" fontId="5" fillId="0" borderId="170" xfId="2" applyFont="1" applyBorder="1" applyAlignment="1">
      <alignment horizontal="center" vertical="center"/>
    </xf>
    <xf numFmtId="164" fontId="6" fillId="2" borderId="164" xfId="2" applyNumberFormat="1" applyFont="1" applyFill="1" applyBorder="1" applyAlignment="1">
      <alignment vertical="center"/>
    </xf>
    <xf numFmtId="9" fontId="4" fillId="3" borderId="77" xfId="1" applyFont="1" applyFill="1" applyBorder="1" applyAlignment="1">
      <alignment vertical="center"/>
    </xf>
    <xf numFmtId="167" fontId="4" fillId="3" borderId="171" xfId="2" applyNumberFormat="1" applyFont="1" applyFill="1" applyBorder="1" applyAlignment="1">
      <alignment vertical="center"/>
    </xf>
    <xf numFmtId="164" fontId="4" fillId="3" borderId="171" xfId="2" applyNumberFormat="1" applyFont="1" applyFill="1" applyBorder="1" applyAlignment="1">
      <alignment vertical="center"/>
    </xf>
    <xf numFmtId="9" fontId="4" fillId="4" borderId="78" xfId="1" applyFont="1" applyFill="1" applyBorder="1" applyAlignment="1">
      <alignment vertical="center"/>
    </xf>
    <xf numFmtId="167" fontId="4" fillId="4" borderId="78" xfId="2" applyNumberFormat="1" applyFont="1" applyFill="1" applyBorder="1" applyAlignment="1">
      <alignment vertical="center"/>
    </xf>
    <xf numFmtId="164" fontId="4" fillId="2" borderId="83" xfId="2" applyNumberFormat="1" applyFont="1" applyFill="1" applyBorder="1" applyAlignment="1">
      <alignment vertical="center"/>
    </xf>
    <xf numFmtId="9" fontId="4" fillId="2" borderId="83" xfId="1" applyFont="1" applyFill="1" applyBorder="1" applyAlignment="1">
      <alignment vertical="center"/>
    </xf>
    <xf numFmtId="167" fontId="4" fillId="3" borderId="77" xfId="2" applyNumberFormat="1" applyFont="1" applyFill="1" applyBorder="1" applyAlignment="1">
      <alignment vertical="center"/>
    </xf>
    <xf numFmtId="167" fontId="4" fillId="4" borderId="79" xfId="2" applyNumberFormat="1" applyFont="1" applyFill="1" applyBorder="1" applyAlignment="1">
      <alignment vertical="center"/>
    </xf>
    <xf numFmtId="9" fontId="4" fillId="4" borderId="86" xfId="1" applyFont="1" applyFill="1" applyBorder="1" applyAlignment="1">
      <alignment vertical="center"/>
    </xf>
    <xf numFmtId="164" fontId="4" fillId="2" borderId="172" xfId="2" applyNumberFormat="1" applyFont="1" applyFill="1" applyBorder="1" applyAlignment="1">
      <alignment vertical="center"/>
    </xf>
    <xf numFmtId="164" fontId="4" fillId="4" borderId="173" xfId="2" applyNumberFormat="1" applyFont="1" applyFill="1" applyBorder="1" applyAlignment="1">
      <alignment vertical="center"/>
    </xf>
    <xf numFmtId="164" fontId="4" fillId="2" borderId="174" xfId="2" applyNumberFormat="1" applyFont="1" applyFill="1" applyBorder="1" applyAlignment="1">
      <alignment vertical="center"/>
    </xf>
    <xf numFmtId="164" fontId="4" fillId="4" borderId="175" xfId="2" applyNumberFormat="1" applyFont="1" applyFill="1" applyBorder="1" applyAlignment="1">
      <alignment vertical="center"/>
    </xf>
    <xf numFmtId="9" fontId="4" fillId="2" borderId="176" xfId="1" applyFont="1" applyFill="1" applyBorder="1" applyAlignment="1">
      <alignment vertical="center"/>
    </xf>
    <xf numFmtId="164" fontId="4" fillId="2" borderId="173" xfId="2" applyNumberFormat="1" applyFont="1" applyFill="1" applyBorder="1" applyAlignment="1">
      <alignment vertical="center"/>
    </xf>
    <xf numFmtId="164" fontId="4" fillId="2" borderId="177" xfId="2" applyNumberFormat="1" applyFont="1" applyFill="1" applyBorder="1" applyAlignment="1">
      <alignment vertical="center"/>
    </xf>
    <xf numFmtId="164" fontId="4" fillId="2" borderId="71" xfId="2" applyNumberFormat="1" applyFont="1" applyFill="1" applyBorder="1" applyAlignment="1">
      <alignment vertical="center"/>
    </xf>
    <xf numFmtId="0" fontId="5" fillId="0" borderId="178" xfId="2" applyFont="1" applyBorder="1" applyAlignment="1">
      <alignment horizontal="center" vertical="center"/>
    </xf>
    <xf numFmtId="164" fontId="6" fillId="2" borderId="172" xfId="2" applyNumberFormat="1" applyFont="1" applyFill="1" applyBorder="1" applyAlignment="1">
      <alignment vertical="center"/>
    </xf>
    <xf numFmtId="9" fontId="4" fillId="3" borderId="66" xfId="1" applyFont="1" applyFill="1" applyBorder="1" applyAlignment="1">
      <alignment vertical="center"/>
    </xf>
    <xf numFmtId="167" fontId="4" fillId="3" borderId="179" xfId="2" applyNumberFormat="1" applyFont="1" applyFill="1" applyBorder="1" applyAlignment="1">
      <alignment vertical="center"/>
    </xf>
    <xf numFmtId="164" fontId="4" fillId="3" borderId="179" xfId="2" applyNumberFormat="1" applyFont="1" applyFill="1" applyBorder="1" applyAlignment="1">
      <alignment vertical="center"/>
    </xf>
    <xf numFmtId="9" fontId="4" fillId="4" borderId="67" xfId="1" applyFont="1" applyFill="1" applyBorder="1" applyAlignment="1">
      <alignment vertical="center"/>
    </xf>
    <xf numFmtId="167" fontId="4" fillId="4" borderId="67" xfId="2" applyNumberFormat="1" applyFont="1" applyFill="1" applyBorder="1" applyAlignment="1">
      <alignment vertical="center"/>
    </xf>
    <xf numFmtId="164" fontId="4" fillId="2" borderId="72" xfId="2" applyNumberFormat="1" applyFont="1" applyFill="1" applyBorder="1" applyAlignment="1">
      <alignment vertical="center"/>
    </xf>
    <xf numFmtId="9" fontId="4" fillId="2" borderId="72" xfId="1" applyFont="1" applyFill="1" applyBorder="1" applyAlignment="1">
      <alignment vertical="center"/>
    </xf>
    <xf numFmtId="167" fontId="4" fillId="3" borderId="66" xfId="2" applyNumberFormat="1" applyFont="1" applyFill="1" applyBorder="1" applyAlignment="1">
      <alignment vertical="center"/>
    </xf>
    <xf numFmtId="167" fontId="4" fillId="4" borderId="68" xfId="2" applyNumberFormat="1" applyFont="1" applyFill="1" applyBorder="1" applyAlignment="1">
      <alignment vertical="center"/>
    </xf>
    <xf numFmtId="9" fontId="4" fillId="4" borderId="75" xfId="1" applyFont="1" applyFill="1" applyBorder="1" applyAlignment="1">
      <alignment vertical="center"/>
    </xf>
    <xf numFmtId="0" fontId="5" fillId="0" borderId="71" xfId="2" applyFont="1" applyBorder="1" applyAlignment="1">
      <alignment horizontal="center" vertical="center"/>
    </xf>
    <xf numFmtId="0" fontId="5" fillId="0" borderId="82" xfId="2" applyFont="1" applyBorder="1" applyAlignment="1">
      <alignment horizontal="center" vertical="center"/>
    </xf>
    <xf numFmtId="164" fontId="4" fillId="2" borderId="180" xfId="2" applyNumberFormat="1" applyFont="1" applyFill="1" applyBorder="1" applyAlignment="1">
      <alignment vertical="center"/>
    </xf>
    <xf numFmtId="164" fontId="4" fillId="4" borderId="181" xfId="2" applyNumberFormat="1" applyFont="1" applyFill="1" applyBorder="1" applyAlignment="1">
      <alignment vertical="center"/>
    </xf>
    <xf numFmtId="164" fontId="4" fillId="2" borderId="182" xfId="2" applyNumberFormat="1" applyFont="1" applyFill="1" applyBorder="1" applyAlignment="1">
      <alignment vertical="center"/>
    </xf>
    <xf numFmtId="164" fontId="4" fillId="4" borderId="183" xfId="2" applyNumberFormat="1" applyFont="1" applyFill="1" applyBorder="1" applyAlignment="1">
      <alignment vertical="center"/>
    </xf>
    <xf numFmtId="9" fontId="4" fillId="2" borderId="184" xfId="1" applyFont="1" applyFill="1" applyBorder="1" applyAlignment="1">
      <alignment vertical="center"/>
    </xf>
    <xf numFmtId="164" fontId="4" fillId="2" borderId="181" xfId="2" applyNumberFormat="1" applyFont="1" applyFill="1" applyBorder="1" applyAlignment="1">
      <alignment vertical="center"/>
    </xf>
    <xf numFmtId="164" fontId="4" fillId="2" borderId="185" xfId="2" applyNumberFormat="1" applyFont="1" applyFill="1" applyBorder="1" applyAlignment="1">
      <alignment vertical="center"/>
    </xf>
    <xf numFmtId="164" fontId="4" fillId="2" borderId="93" xfId="2" applyNumberFormat="1" applyFont="1" applyFill="1" applyBorder="1" applyAlignment="1">
      <alignment vertical="center"/>
    </xf>
    <xf numFmtId="0" fontId="5" fillId="0" borderId="93" xfId="2" applyFont="1" applyBorder="1" applyAlignment="1">
      <alignment horizontal="center" vertical="center"/>
    </xf>
    <xf numFmtId="164" fontId="6" fillId="2" borderId="180" xfId="2" applyNumberFormat="1" applyFont="1" applyFill="1" applyBorder="1" applyAlignment="1">
      <alignment vertical="center"/>
    </xf>
    <xf numFmtId="9" fontId="4" fillId="3" borderId="88" xfId="1" applyFont="1" applyFill="1" applyBorder="1" applyAlignment="1">
      <alignment vertical="center"/>
    </xf>
    <xf numFmtId="167" fontId="4" fillId="3" borderId="187" xfId="2" applyNumberFormat="1" applyFont="1" applyFill="1" applyBorder="1" applyAlignment="1">
      <alignment vertical="center"/>
    </xf>
    <xf numFmtId="164" fontId="4" fillId="3" borderId="187" xfId="2" applyNumberFormat="1" applyFont="1" applyFill="1" applyBorder="1" applyAlignment="1">
      <alignment vertical="center"/>
    </xf>
    <xf numFmtId="9" fontId="4" fillId="4" borderId="89" xfId="1" applyFont="1" applyFill="1" applyBorder="1" applyAlignment="1">
      <alignment vertical="center"/>
    </xf>
    <xf numFmtId="167" fontId="4" fillId="4" borderId="89" xfId="2" applyNumberFormat="1" applyFont="1" applyFill="1" applyBorder="1" applyAlignment="1">
      <alignment vertical="center"/>
    </xf>
    <xf numFmtId="164" fontId="4" fillId="2" borderId="94" xfId="2" applyNumberFormat="1" applyFont="1" applyFill="1" applyBorder="1" applyAlignment="1">
      <alignment vertical="center"/>
    </xf>
    <xf numFmtId="9" fontId="4" fillId="2" borderId="94" xfId="1" applyFont="1" applyFill="1" applyBorder="1" applyAlignment="1">
      <alignment vertical="center"/>
    </xf>
    <xf numFmtId="167" fontId="4" fillId="3" borderId="88" xfId="2" applyNumberFormat="1" applyFont="1" applyFill="1" applyBorder="1" applyAlignment="1">
      <alignment vertical="center"/>
    </xf>
    <xf numFmtId="167" fontId="4" fillId="4" borderId="90" xfId="2" applyNumberFormat="1" applyFont="1" applyFill="1" applyBorder="1" applyAlignment="1">
      <alignment vertical="center"/>
    </xf>
    <xf numFmtId="9" fontId="4" fillId="4" borderId="97" xfId="1" applyFont="1" applyFill="1" applyBorder="1" applyAlignment="1">
      <alignment vertical="center"/>
    </xf>
    <xf numFmtId="164" fontId="4" fillId="2" borderId="188" xfId="2" applyNumberFormat="1" applyFont="1" applyFill="1" applyBorder="1" applyAlignment="1">
      <alignment vertical="center"/>
    </xf>
    <xf numFmtId="164" fontId="4" fillId="3" borderId="99" xfId="2" applyNumberFormat="1" applyFont="1" applyFill="1" applyBorder="1" applyAlignment="1">
      <alignment vertical="center"/>
    </xf>
    <xf numFmtId="164" fontId="4" fillId="4" borderId="189" xfId="2" applyNumberFormat="1" applyFont="1" applyFill="1" applyBorder="1" applyAlignment="1">
      <alignment vertical="center"/>
    </xf>
    <xf numFmtId="164" fontId="4" fillId="2" borderId="190" xfId="2" applyNumberFormat="1" applyFont="1" applyFill="1" applyBorder="1" applyAlignment="1">
      <alignment vertical="center"/>
    </xf>
    <xf numFmtId="164" fontId="4" fillId="4" borderId="191" xfId="2" applyNumberFormat="1" applyFont="1" applyFill="1" applyBorder="1" applyAlignment="1">
      <alignment vertical="center"/>
    </xf>
    <xf numFmtId="9" fontId="4" fillId="2" borderId="192" xfId="1" applyFont="1" applyFill="1" applyBorder="1" applyAlignment="1">
      <alignment vertical="center"/>
    </xf>
    <xf numFmtId="164" fontId="4" fillId="2" borderId="189" xfId="2" applyNumberFormat="1" applyFont="1" applyFill="1" applyBorder="1" applyAlignment="1">
      <alignment vertical="center"/>
    </xf>
    <xf numFmtId="164" fontId="4" fillId="2" borderId="193" xfId="2" applyNumberFormat="1" applyFont="1" applyFill="1" applyBorder="1" applyAlignment="1">
      <alignment vertical="center"/>
    </xf>
    <xf numFmtId="164" fontId="4" fillId="2" borderId="104" xfId="2" applyNumberFormat="1" applyFont="1" applyFill="1" applyBorder="1" applyAlignment="1">
      <alignment vertical="center"/>
    </xf>
    <xf numFmtId="0" fontId="5" fillId="0" borderId="104" xfId="2" applyFont="1" applyFill="1" applyBorder="1" applyAlignment="1">
      <alignment horizontal="center" vertical="center"/>
    </xf>
    <xf numFmtId="164" fontId="6" fillId="2" borderId="188" xfId="2" applyNumberFormat="1" applyFont="1" applyFill="1" applyBorder="1" applyAlignment="1">
      <alignment vertical="center"/>
    </xf>
    <xf numFmtId="9" fontId="4" fillId="3" borderId="99" xfId="1" applyFont="1" applyFill="1" applyBorder="1" applyAlignment="1">
      <alignment vertical="center"/>
    </xf>
    <xf numFmtId="167" fontId="4" fillId="3" borderId="195" xfId="2" applyNumberFormat="1" applyFont="1" applyFill="1" applyBorder="1" applyAlignment="1">
      <alignment vertical="center"/>
    </xf>
    <xf numFmtId="164" fontId="4" fillId="3" borderId="195" xfId="2" applyNumberFormat="1" applyFont="1" applyFill="1" applyBorder="1" applyAlignment="1">
      <alignment vertical="center"/>
    </xf>
    <xf numFmtId="9" fontId="4" fillId="4" borderId="100" xfId="1" applyFont="1" applyFill="1" applyBorder="1" applyAlignment="1">
      <alignment vertical="center"/>
    </xf>
    <xf numFmtId="167" fontId="4" fillId="4" borderId="100" xfId="2" applyNumberFormat="1" applyFont="1" applyFill="1" applyBorder="1" applyAlignment="1">
      <alignment vertical="center"/>
    </xf>
    <xf numFmtId="164" fontId="4" fillId="4" borderId="101" xfId="2" applyNumberFormat="1" applyFont="1" applyFill="1" applyBorder="1" applyAlignment="1">
      <alignment vertical="center"/>
    </xf>
    <xf numFmtId="164" fontId="4" fillId="2" borderId="105" xfId="2" applyNumberFormat="1" applyFont="1" applyFill="1" applyBorder="1" applyAlignment="1">
      <alignment vertical="center"/>
    </xf>
    <xf numFmtId="9" fontId="4" fillId="2" borderId="105" xfId="1" applyFont="1" applyFill="1" applyBorder="1" applyAlignment="1">
      <alignment vertical="center"/>
    </xf>
    <xf numFmtId="167" fontId="4" fillId="3" borderId="99" xfId="2" applyNumberFormat="1" applyFont="1" applyFill="1" applyBorder="1" applyAlignment="1">
      <alignment vertical="center"/>
    </xf>
    <xf numFmtId="167" fontId="4" fillId="4" borderId="101" xfId="2" applyNumberFormat="1" applyFont="1" applyFill="1" applyBorder="1" applyAlignment="1">
      <alignment vertical="center"/>
    </xf>
    <xf numFmtId="9" fontId="4" fillId="4" borderId="196" xfId="1" applyFont="1" applyFill="1" applyBorder="1" applyAlignment="1">
      <alignment vertical="center"/>
    </xf>
    <xf numFmtId="0" fontId="5" fillId="0" borderId="188" xfId="2" applyNumberFormat="1" applyFont="1" applyBorder="1" applyAlignment="1">
      <alignment horizontal="center" wrapText="1"/>
    </xf>
    <xf numFmtId="0" fontId="5" fillId="0" borderId="99" xfId="2" applyNumberFormat="1" applyFont="1" applyBorder="1" applyAlignment="1">
      <alignment horizontal="center" wrapText="1"/>
    </xf>
    <xf numFmtId="0" fontId="5" fillId="0" borderId="189" xfId="2" applyNumberFormat="1" applyFont="1" applyBorder="1" applyAlignment="1">
      <alignment horizontal="center" wrapText="1"/>
    </xf>
    <xf numFmtId="0" fontId="5" fillId="0" borderId="190" xfId="2" applyNumberFormat="1" applyFont="1" applyBorder="1" applyAlignment="1">
      <alignment horizontal="center" wrapText="1"/>
    </xf>
    <xf numFmtId="0" fontId="5" fillId="0" borderId="191" xfId="2" applyNumberFormat="1" applyFont="1" applyBorder="1" applyAlignment="1">
      <alignment horizontal="center" wrapText="1"/>
    </xf>
    <xf numFmtId="0" fontId="5" fillId="0" borderId="192" xfId="2" applyNumberFormat="1" applyFont="1" applyBorder="1" applyAlignment="1">
      <alignment horizontal="center" wrapText="1"/>
    </xf>
    <xf numFmtId="0" fontId="5" fillId="0" borderId="193" xfId="2" applyNumberFormat="1" applyFont="1" applyBorder="1" applyAlignment="1">
      <alignment horizontal="center" wrapText="1"/>
    </xf>
    <xf numFmtId="0" fontId="5" fillId="0" borderId="104" xfId="2" applyNumberFormat="1" applyFont="1" applyBorder="1" applyAlignment="1">
      <alignment horizontal="center" wrapText="1"/>
    </xf>
    <xf numFmtId="0" fontId="6" fillId="2" borderId="188" xfId="2" applyNumberFormat="1" applyFont="1" applyFill="1" applyBorder="1" applyAlignment="1">
      <alignment horizontal="center" wrapText="1"/>
    </xf>
    <xf numFmtId="0" fontId="5" fillId="0" borderId="195" xfId="2" applyNumberFormat="1" applyFont="1" applyBorder="1" applyAlignment="1">
      <alignment horizontal="center" wrapText="1"/>
    </xf>
    <xf numFmtId="0" fontId="5" fillId="0" borderId="100" xfId="2" applyNumberFormat="1" applyFont="1" applyBorder="1" applyAlignment="1">
      <alignment horizontal="center" wrapText="1"/>
    </xf>
    <xf numFmtId="0" fontId="5" fillId="0" borderId="101" xfId="2" applyNumberFormat="1" applyFont="1" applyBorder="1" applyAlignment="1">
      <alignment horizontal="center" wrapText="1"/>
    </xf>
    <xf numFmtId="0" fontId="5" fillId="0" borderId="105" xfId="2" applyNumberFormat="1" applyFont="1" applyBorder="1" applyAlignment="1">
      <alignment horizontal="center" wrapText="1"/>
    </xf>
    <xf numFmtId="0" fontId="5" fillId="0" borderId="196" xfId="2" applyNumberFormat="1" applyFont="1" applyBorder="1" applyAlignment="1">
      <alignment horizontal="center" wrapText="1"/>
    </xf>
    <xf numFmtId="0" fontId="5" fillId="0" borderId="198" xfId="2" applyNumberFormat="1" applyFont="1" applyBorder="1" applyAlignment="1">
      <alignment horizontal="center" wrapText="1"/>
    </xf>
    <xf numFmtId="0" fontId="5" fillId="0" borderId="199" xfId="2" applyNumberFormat="1" applyFont="1" applyBorder="1" applyAlignment="1">
      <alignment horizontal="center" wrapText="1"/>
    </xf>
    <xf numFmtId="0" fontId="5" fillId="0" borderId="200" xfId="2" applyNumberFormat="1" applyFont="1" applyBorder="1" applyAlignment="1">
      <alignment horizontal="center" wrapText="1"/>
    </xf>
    <xf numFmtId="0" fontId="5" fillId="0" borderId="201" xfId="2" applyNumberFormat="1" applyFont="1" applyBorder="1" applyAlignment="1">
      <alignment horizontal="center" wrapText="1"/>
    </xf>
    <xf numFmtId="0" fontId="5" fillId="0" borderId="202" xfId="2" applyNumberFormat="1" applyFont="1" applyBorder="1" applyAlignment="1">
      <alignment horizontal="center" wrapText="1"/>
    </xf>
    <xf numFmtId="0" fontId="5" fillId="0" borderId="5" xfId="2" applyNumberFormat="1" applyFont="1" applyBorder="1" applyAlignment="1">
      <alignment horizontal="center" wrapText="1"/>
    </xf>
    <xf numFmtId="0" fontId="5" fillId="0" borderId="112" xfId="2" applyNumberFormat="1" applyFont="1" applyBorder="1" applyAlignment="1">
      <alignment horizontal="center" wrapText="1"/>
    </xf>
    <xf numFmtId="0" fontId="5" fillId="0" borderId="206" xfId="2" applyNumberFormat="1" applyFont="1" applyBorder="1" applyAlignment="1">
      <alignment horizontal="centerContinuous" wrapText="1"/>
    </xf>
    <xf numFmtId="0" fontId="5" fillId="0" borderId="207" xfId="2" applyNumberFormat="1" applyFont="1" applyBorder="1" applyAlignment="1">
      <alignment horizontal="centerContinuous" wrapText="1"/>
    </xf>
    <xf numFmtId="0" fontId="5" fillId="0" borderId="208" xfId="2" applyNumberFormat="1" applyFont="1" applyBorder="1" applyAlignment="1">
      <alignment horizontal="centerContinuous" wrapText="1"/>
    </xf>
    <xf numFmtId="0" fontId="5" fillId="0" borderId="209" xfId="2" applyNumberFormat="1" applyFont="1" applyBorder="1" applyAlignment="1">
      <alignment horizontal="centerContinuous" wrapText="1"/>
    </xf>
    <xf numFmtId="0" fontId="5" fillId="0" borderId="210" xfId="2" applyNumberFormat="1" applyFont="1" applyBorder="1" applyAlignment="1">
      <alignment horizontal="centerContinuous" wrapText="1"/>
    </xf>
    <xf numFmtId="0" fontId="5" fillId="0" borderId="212" xfId="2" applyNumberFormat="1" applyFont="1" applyBorder="1" applyAlignment="1">
      <alignment horizontal="centerContinuous" wrapText="1"/>
    </xf>
    <xf numFmtId="0" fontId="5" fillId="0" borderId="221" xfId="2" applyNumberFormat="1" applyFont="1" applyBorder="1" applyAlignment="1">
      <alignment horizontal="centerContinuous" wrapText="1"/>
    </xf>
    <xf numFmtId="0" fontId="5" fillId="0" borderId="222" xfId="2" applyNumberFormat="1" applyFont="1" applyBorder="1" applyAlignment="1">
      <alignment horizontal="centerContinuous" wrapText="1"/>
    </xf>
    <xf numFmtId="0" fontId="7" fillId="0" borderId="0" xfId="2" applyNumberFormat="1" applyFont="1" applyAlignment="1">
      <alignment horizontal="centerContinuous"/>
    </xf>
    <xf numFmtId="0" fontId="7" fillId="0" borderId="0" xfId="3" applyNumberFormat="1" applyFont="1" applyAlignment="1">
      <alignment horizontal="centerContinuous" wrapText="1"/>
    </xf>
    <xf numFmtId="0" fontId="8" fillId="0" borderId="0" xfId="2" applyNumberFormat="1" applyFont="1" applyAlignment="1">
      <alignment horizontal="centerContinuous"/>
    </xf>
    <xf numFmtId="0" fontId="11" fillId="0" borderId="0" xfId="0" applyFont="1" applyAlignment="1">
      <alignment horizontal="centerContinuous" wrapText="1"/>
    </xf>
    <xf numFmtId="0" fontId="2" fillId="0" borderId="0" xfId="0" applyFont="1" applyAlignment="1">
      <alignment vertical="center"/>
    </xf>
    <xf numFmtId="0" fontId="0" fillId="0" borderId="5" xfId="0" applyBorder="1" applyAlignment="1">
      <alignment vertical="center"/>
    </xf>
    <xf numFmtId="0" fontId="0" fillId="0" borderId="0" xfId="0" applyBorder="1" applyAlignment="1">
      <alignment vertical="center"/>
    </xf>
    <xf numFmtId="0" fontId="5" fillId="0" borderId="113" xfId="2" applyNumberFormat="1" applyFont="1" applyBorder="1" applyAlignment="1">
      <alignment horizontal="center" wrapText="1"/>
    </xf>
    <xf numFmtId="0" fontId="5" fillId="0" borderId="122" xfId="2" applyNumberFormat="1" applyFont="1" applyBorder="1" applyAlignment="1">
      <alignment horizontal="center"/>
    </xf>
    <xf numFmtId="0" fontId="5" fillId="0" borderId="115" xfId="2" applyNumberFormat="1" applyFont="1" applyBorder="1" applyAlignment="1">
      <alignment horizontal="center"/>
    </xf>
    <xf numFmtId="0" fontId="5" fillId="0" borderId="108" xfId="2" applyNumberFormat="1" applyFont="1" applyBorder="1" applyAlignment="1">
      <alignment horizontal="center"/>
    </xf>
    <xf numFmtId="0" fontId="5" fillId="0" borderId="112" xfId="2" applyNumberFormat="1" applyFont="1" applyBorder="1" applyAlignment="1">
      <alignment horizontal="center" wrapText="1"/>
    </xf>
    <xf numFmtId="0" fontId="5" fillId="0" borderId="114" xfId="2" applyNumberFormat="1" applyFont="1" applyBorder="1" applyAlignment="1">
      <alignment horizontal="center" wrapText="1"/>
    </xf>
    <xf numFmtId="0" fontId="0" fillId="0" borderId="0" xfId="0" applyAlignment="1">
      <alignment vertical="center"/>
    </xf>
    <xf numFmtId="0" fontId="0" fillId="0" borderId="0" xfId="0" applyAlignment="1">
      <alignment vertical="center" wrapText="1"/>
    </xf>
    <xf numFmtId="0" fontId="0" fillId="2" borderId="5" xfId="0" applyFill="1" applyBorder="1" applyAlignment="1">
      <alignment vertical="center" wrapText="1"/>
    </xf>
    <xf numFmtId="0" fontId="0" fillId="2" borderId="0" xfId="0" applyFill="1" applyBorder="1" applyAlignment="1">
      <alignment vertical="center" wrapText="1"/>
    </xf>
    <xf numFmtId="0" fontId="0" fillId="2" borderId="4" xfId="0" applyFill="1" applyBorder="1" applyAlignment="1">
      <alignment vertical="center" wrapText="1"/>
    </xf>
    <xf numFmtId="0" fontId="0" fillId="2" borderId="3" xfId="0" applyFill="1" applyBorder="1" applyAlignment="1">
      <alignment vertical="center" wrapText="1"/>
    </xf>
    <xf numFmtId="0" fontId="0" fillId="2" borderId="2" xfId="0" applyFill="1" applyBorder="1" applyAlignment="1">
      <alignment vertical="center" wrapText="1"/>
    </xf>
    <xf numFmtId="0" fontId="0" fillId="2" borderId="1" xfId="0" applyFill="1" applyBorder="1" applyAlignment="1">
      <alignment vertical="center" wrapText="1"/>
    </xf>
    <xf numFmtId="0" fontId="2" fillId="2" borderId="8" xfId="0" applyFont="1" applyFill="1" applyBorder="1" applyAlignment="1">
      <alignment vertical="center"/>
    </xf>
    <xf numFmtId="0" fontId="2" fillId="2" borderId="7" xfId="0" applyFont="1" applyFill="1" applyBorder="1" applyAlignment="1">
      <alignment vertical="center"/>
    </xf>
    <xf numFmtId="0" fontId="2" fillId="2" borderId="6" xfId="0" applyFont="1" applyFill="1" applyBorder="1" applyAlignment="1">
      <alignment vertical="center"/>
    </xf>
    <xf numFmtId="0" fontId="2" fillId="2" borderId="5" xfId="0" applyFont="1" applyFill="1" applyBorder="1" applyAlignment="1">
      <alignment vertical="center"/>
    </xf>
    <xf numFmtId="0" fontId="2" fillId="2" borderId="0" xfId="0" applyFont="1" applyFill="1" applyBorder="1" applyAlignment="1">
      <alignment vertical="center"/>
    </xf>
    <xf numFmtId="0" fontId="2" fillId="2" borderId="4" xfId="0" applyFont="1" applyFill="1" applyBorder="1" applyAlignment="1">
      <alignment vertical="center"/>
    </xf>
    <xf numFmtId="0" fontId="12" fillId="0" borderId="0" xfId="0" applyFont="1" applyAlignment="1">
      <alignment vertical="center" wrapText="1"/>
    </xf>
    <xf numFmtId="0" fontId="12" fillId="0" borderId="0" xfId="0" applyFont="1" applyAlignment="1">
      <alignment vertical="center"/>
    </xf>
    <xf numFmtId="0" fontId="5" fillId="0" borderId="213" xfId="2" applyNumberFormat="1" applyFont="1" applyBorder="1" applyAlignment="1">
      <alignment horizontal="center" wrapText="1"/>
    </xf>
    <xf numFmtId="0" fontId="5" fillId="0" borderId="204" xfId="2" applyNumberFormat="1" applyFont="1" applyBorder="1" applyAlignment="1">
      <alignment horizontal="center" wrapText="1"/>
    </xf>
    <xf numFmtId="0" fontId="5" fillId="0" borderId="211" xfId="2" applyNumberFormat="1" applyFont="1" applyBorder="1" applyAlignment="1">
      <alignment horizontal="center" wrapText="1"/>
    </xf>
    <xf numFmtId="0" fontId="5" fillId="0" borderId="162" xfId="2" applyNumberFormat="1" applyFont="1" applyBorder="1" applyAlignment="1">
      <alignment horizontal="center" wrapText="1"/>
    </xf>
    <xf numFmtId="0" fontId="5" fillId="0" borderId="186" xfId="2" applyFont="1" applyBorder="1" applyAlignment="1">
      <alignment horizontal="center" vertical="center"/>
    </xf>
    <xf numFmtId="0" fontId="5" fillId="0" borderId="141" xfId="2" applyFont="1" applyBorder="1" applyAlignment="1">
      <alignment horizontal="center" vertical="center"/>
    </xf>
    <xf numFmtId="0" fontId="5" fillId="0" borderId="133" xfId="2" applyFont="1" applyBorder="1" applyAlignment="1">
      <alignment horizontal="center" vertical="center"/>
    </xf>
    <xf numFmtId="0" fontId="5" fillId="0" borderId="194" xfId="2" applyFont="1" applyBorder="1" applyAlignment="1">
      <alignment horizontal="center" vertical="center"/>
    </xf>
    <xf numFmtId="0" fontId="5" fillId="0" borderId="215" xfId="2" applyNumberFormat="1" applyFont="1" applyBorder="1" applyAlignment="1">
      <alignment horizontal="center" wrapText="1"/>
    </xf>
    <xf numFmtId="0" fontId="5" fillId="0" borderId="141" xfId="2" applyNumberFormat="1" applyFont="1" applyBorder="1" applyAlignment="1">
      <alignment horizontal="center" wrapText="1"/>
    </xf>
    <xf numFmtId="0" fontId="5" fillId="0" borderId="194" xfId="2" applyNumberFormat="1" applyFont="1" applyBorder="1" applyAlignment="1">
      <alignment horizontal="center" wrapText="1"/>
    </xf>
    <xf numFmtId="0" fontId="5" fillId="0" borderId="214" xfId="2" applyNumberFormat="1" applyFont="1" applyBorder="1" applyAlignment="1">
      <alignment horizontal="center"/>
    </xf>
    <xf numFmtId="0" fontId="5" fillId="0" borderId="0" xfId="2" applyNumberFormat="1" applyFont="1" applyBorder="1" applyAlignment="1">
      <alignment horizontal="center"/>
    </xf>
    <xf numFmtId="0" fontId="5" fillId="0" borderId="197" xfId="2" applyNumberFormat="1" applyFont="1" applyBorder="1" applyAlignment="1">
      <alignment horizontal="center"/>
    </xf>
    <xf numFmtId="0" fontId="5" fillId="0" borderId="223" xfId="2" applyNumberFormat="1" applyFont="1" applyBorder="1" applyAlignment="1">
      <alignment horizontal="center" wrapText="1"/>
    </xf>
    <xf numFmtId="0" fontId="5" fillId="0" borderId="64" xfId="2" applyNumberFormat="1" applyFont="1" applyBorder="1" applyAlignment="1">
      <alignment horizontal="center" wrapText="1"/>
    </xf>
    <xf numFmtId="0" fontId="5" fillId="0" borderId="214" xfId="2" applyNumberFormat="1" applyFont="1" applyBorder="1" applyAlignment="1">
      <alignment horizontal="center" wrapText="1"/>
    </xf>
    <xf numFmtId="0" fontId="5" fillId="0" borderId="218" xfId="2" applyNumberFormat="1" applyFont="1" applyBorder="1" applyAlignment="1">
      <alignment horizontal="center" wrapText="1"/>
    </xf>
    <xf numFmtId="0" fontId="5" fillId="0" borderId="60" xfId="2" applyNumberFormat="1" applyFont="1" applyBorder="1" applyAlignment="1">
      <alignment horizontal="center" wrapText="1"/>
    </xf>
    <xf numFmtId="0" fontId="5" fillId="0" borderId="57" xfId="2" applyNumberFormat="1" applyFont="1" applyBorder="1" applyAlignment="1">
      <alignment horizontal="center" wrapText="1"/>
    </xf>
    <xf numFmtId="0" fontId="5" fillId="0" borderId="203" xfId="2" applyNumberFormat="1" applyFont="1" applyBorder="1" applyAlignment="1">
      <alignment horizontal="center" wrapText="1"/>
    </xf>
    <xf numFmtId="0" fontId="5" fillId="0" borderId="135" xfId="2" applyNumberFormat="1" applyFont="1" applyBorder="1" applyAlignment="1">
      <alignment horizontal="center" wrapText="1"/>
    </xf>
    <xf numFmtId="0" fontId="5" fillId="0" borderId="217" xfId="2" applyNumberFormat="1" applyFont="1" applyBorder="1" applyAlignment="1">
      <alignment horizontal="center" wrapText="1"/>
    </xf>
    <xf numFmtId="0" fontId="5" fillId="0" borderId="55" xfId="2" applyNumberFormat="1" applyFont="1" applyBorder="1" applyAlignment="1">
      <alignment horizontal="center" wrapText="1"/>
    </xf>
    <xf numFmtId="0" fontId="6" fillId="2" borderId="216" xfId="2" applyNumberFormat="1" applyFont="1" applyFill="1" applyBorder="1" applyAlignment="1">
      <alignment horizontal="center" wrapText="1"/>
    </xf>
    <xf numFmtId="0" fontId="6" fillId="2" borderId="54" xfId="2" applyNumberFormat="1" applyFont="1" applyFill="1" applyBorder="1" applyAlignment="1">
      <alignment horizontal="center" wrapText="1"/>
    </xf>
    <xf numFmtId="0" fontId="5" fillId="0" borderId="24" xfId="2" applyNumberFormat="1" applyFont="1" applyBorder="1" applyAlignment="1">
      <alignment horizontal="center" wrapText="1"/>
    </xf>
    <xf numFmtId="0" fontId="5" fillId="0" borderId="142" xfId="2" applyNumberFormat="1" applyFont="1" applyBorder="1" applyAlignment="1">
      <alignment horizontal="center" wrapText="1"/>
    </xf>
    <xf numFmtId="0" fontId="5" fillId="0" borderId="205" xfId="2" applyNumberFormat="1" applyFont="1" applyBorder="1" applyAlignment="1">
      <alignment horizontal="center" wrapText="1"/>
    </xf>
    <xf numFmtId="0" fontId="5" fillId="0" borderId="220" xfId="2" applyNumberFormat="1" applyFont="1" applyBorder="1" applyAlignment="1">
      <alignment horizontal="center" wrapText="1"/>
    </xf>
    <xf numFmtId="0" fontId="5" fillId="0" borderId="56" xfId="2" applyNumberFormat="1" applyFont="1" applyBorder="1" applyAlignment="1">
      <alignment horizontal="center" wrapText="1"/>
    </xf>
    <xf numFmtId="0" fontId="5" fillId="0" borderId="219" xfId="2" applyNumberFormat="1" applyFont="1" applyBorder="1" applyAlignment="1">
      <alignment horizontal="center" wrapText="1"/>
    </xf>
    <xf numFmtId="0" fontId="5" fillId="0" borderId="163" xfId="2" applyNumberFormat="1" applyFont="1" applyBorder="1" applyAlignment="1">
      <alignment horizontal="center" wrapText="1"/>
    </xf>
    <xf numFmtId="0" fontId="0" fillId="2" borderId="3" xfId="0" applyFill="1" applyBorder="1"/>
    <xf numFmtId="0" fontId="0" fillId="2" borderId="2" xfId="0" applyFill="1" applyBorder="1"/>
    <xf numFmtId="0" fontId="0" fillId="2" borderId="1" xfId="0" applyFill="1" applyBorder="1"/>
    <xf numFmtId="0" fontId="0" fillId="2" borderId="5" xfId="0" applyFill="1" applyBorder="1"/>
    <xf numFmtId="0" fontId="0" fillId="2" borderId="0" xfId="0" applyFill="1" applyBorder="1"/>
    <xf numFmtId="0" fontId="0" fillId="2" borderId="4" xfId="0" applyFill="1" applyBorder="1"/>
  </cellXfs>
  <cellStyles count="19">
    <cellStyle name="Comma 2" xfId="4"/>
    <cellStyle name="Comma 4" xfId="5"/>
    <cellStyle name="Normal" xfId="0" builtinId="0"/>
    <cellStyle name="Normal 2" xfId="6"/>
    <cellStyle name="Normal 2 2" xfId="7"/>
    <cellStyle name="Normal 2 3" xfId="8"/>
    <cellStyle name="Normal 3" xfId="9"/>
    <cellStyle name="Normal 3 2" xfId="10"/>
    <cellStyle name="Normal 3 3" xfId="11"/>
    <cellStyle name="Normal 4" xfId="12"/>
    <cellStyle name="Normal 4 2" xfId="13"/>
    <cellStyle name="Normal 4 3" xfId="14"/>
    <cellStyle name="Normal 5" xfId="15"/>
    <cellStyle name="Normal 6" xfId="16"/>
    <cellStyle name="Normal 8" xfId="3"/>
    <cellStyle name="Normal 9" xfId="2"/>
    <cellStyle name="Percent" xfId="1" builtinId="5"/>
    <cellStyle name="Percent 2" xfId="17"/>
    <cellStyle name="Variable One Decimal" xfId="18"/>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'999411'!$C$4</c:f>
              <c:strCache>
                <c:ptCount val="1"/>
                <c:pt idx="0">
                  <c:v>HYDROSS
Enforceable
Min. Flow
Oper. Improv.</c:v>
                </c:pt>
              </c:strCache>
            </c:strRef>
          </c:tx>
          <c:spPr>
            <a:ln>
              <a:solidFill>
                <a:schemeClr val="tx1"/>
              </a:solidFill>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'999411'!$C$23:$C$34</c:f>
              <c:numCache>
                <c:formatCode>[&gt;=20]#,##0_);[&lt;=-20]\(#,##0\);#,##0.0_)</c:formatCode>
                <c:ptCount val="12"/>
                <c:pt idx="0">
                  <c:v>0.9</c:v>
                </c:pt>
                <c:pt idx="1">
                  <c:v>1</c:v>
                </c:pt>
                <c:pt idx="2">
                  <c:v>1.7</c:v>
                </c:pt>
                <c:pt idx="3">
                  <c:v>2.4</c:v>
                </c:pt>
                <c:pt idx="4">
                  <c:v>2</c:v>
                </c:pt>
                <c:pt idx="5">
                  <c:v>1</c:v>
                </c:pt>
                <c:pt idx="6">
                  <c:v>0.5</c:v>
                </c:pt>
                <c:pt idx="7">
                  <c:v>0.4</c:v>
                </c:pt>
                <c:pt idx="8">
                  <c:v>0.4</c:v>
                </c:pt>
                <c:pt idx="9">
                  <c:v>0.4</c:v>
                </c:pt>
                <c:pt idx="10">
                  <c:v>0.4</c:v>
                </c:pt>
                <c:pt idx="11">
                  <c:v>0.4</c:v>
                </c:pt>
              </c:numCache>
            </c:numRef>
          </c:val>
        </c:ser>
        <c:ser>
          <c:idx val="3"/>
          <c:order val="1"/>
          <c:tx>
            <c:strRef>
              <c:f>'999411'!$E$5</c:f>
              <c:strCache>
                <c:ptCount val="1"/>
                <c:pt idx="0">
                  <c:v>HYDROSS
Natural
Flow</c:v>
                </c:pt>
              </c:strCache>
            </c:strRef>
          </c:tx>
          <c:spPr>
            <a:ln>
              <a:solidFill>
                <a:schemeClr val="accent1"/>
              </a:solidFill>
              <a:prstDash val="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'999411'!$E$23:$E$34</c:f>
              <c:numCache>
                <c:formatCode>[&gt;=20]#,##0_);[&lt;=-20]\(#,##0\);#,##0.0_)</c:formatCode>
                <c:ptCount val="12"/>
                <c:pt idx="0">
                  <c:v>1.4230510752688172</c:v>
                </c:pt>
                <c:pt idx="1">
                  <c:v>1.4719866071428573</c:v>
                </c:pt>
                <c:pt idx="2">
                  <c:v>2.4964381720430109</c:v>
                </c:pt>
                <c:pt idx="3">
                  <c:v>4.7517708333333335</c:v>
                </c:pt>
                <c:pt idx="4">
                  <c:v>5.2734206989247312</c:v>
                </c:pt>
                <c:pt idx="5">
                  <c:v>3.7224305555555555</c:v>
                </c:pt>
                <c:pt idx="6">
                  <c:v>2.23622311827957</c:v>
                </c:pt>
                <c:pt idx="7">
                  <c:v>1.3701948924731182</c:v>
                </c:pt>
                <c:pt idx="8">
                  <c:v>1.1049652777777779</c:v>
                </c:pt>
                <c:pt idx="9">
                  <c:v>1.0489919354838708</c:v>
                </c:pt>
                <c:pt idx="10">
                  <c:v>1.1721874999999999</c:v>
                </c:pt>
                <c:pt idx="11">
                  <c:v>0.96360887096774195</c:v>
                </c:pt>
              </c:numCache>
            </c:numRef>
          </c:val>
        </c:ser>
        <c:ser>
          <c:idx val="4"/>
          <c:order val="2"/>
          <c:tx>
            <c:strRef>
              <c:f>'999411'!$G$5</c:f>
              <c:strCache>
                <c:ptCount val="1"/>
                <c:pt idx="0">
                  <c:v>HYDROSS
2009 HIA
(Existing)</c:v>
                </c:pt>
              </c:strCache>
            </c:strRef>
          </c:tx>
          <c:spPr>
            <a:ln>
              <a:solidFill>
                <a:schemeClr val="accent3"/>
              </a:solidFill>
              <a:prstDash val="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'999411'!$G$23:$G$34</c:f>
              <c:numCache>
                <c:formatCode>[&gt;=20]#,##0_);[&lt;=-20]\(#,##0\);#,##0.0_)</c:formatCode>
                <c:ptCount val="12"/>
                <c:pt idx="0">
                  <c:v>2.1677133736559138</c:v>
                </c:pt>
                <c:pt idx="1">
                  <c:v>1.9673753720238096</c:v>
                </c:pt>
                <c:pt idx="2">
                  <c:v>0.46810248655913977</c:v>
                </c:pt>
                <c:pt idx="3">
                  <c:v>2.3107638888888888</c:v>
                </c:pt>
                <c:pt idx="4">
                  <c:v>3.4248773521505376</c:v>
                </c:pt>
                <c:pt idx="5">
                  <c:v>0.76393854166666686</c:v>
                </c:pt>
                <c:pt idx="6">
                  <c:v>0.64029166666666659</c:v>
                </c:pt>
                <c:pt idx="7">
                  <c:v>6.9905147849462352</c:v>
                </c:pt>
                <c:pt idx="8">
                  <c:v>2.0750659722222222</c:v>
                </c:pt>
                <c:pt idx="9">
                  <c:v>1.922298051075269</c:v>
                </c:pt>
                <c:pt idx="10">
                  <c:v>1.058413888888889</c:v>
                </c:pt>
                <c:pt idx="11">
                  <c:v>2.9749899193548393</c:v>
                </c:pt>
              </c:numCache>
            </c:numRef>
          </c:val>
        </c:ser>
        <c:ser>
          <c:idx val="5"/>
          <c:order val="3"/>
          <c:tx>
            <c:strRef>
              <c:f>'999411'!$H$5</c:f>
              <c:strCache>
                <c:ptCount val="1"/>
                <c:pt idx="0">
                  <c:v>HYDROSS
Achievable
Management
Target
Oper. Improv.</c:v>
                </c:pt>
              </c:strCache>
            </c:strRef>
          </c:tx>
          <c:spPr>
            <a:ln>
              <a:solidFill>
                <a:schemeClr val="accent2"/>
              </a:solidFill>
              <a:prstDash val="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'999411'!$H$23:$H$34</c:f>
              <c:numCache>
                <c:formatCode>[&gt;=20]#,##0_);[&lt;=-20]\(#,##0\);#,##0.0_)</c:formatCode>
                <c:ptCount val="12"/>
                <c:pt idx="0">
                  <c:v>2.4347590725806452</c:v>
                </c:pt>
                <c:pt idx="1">
                  <c:v>2.2558307291666666</c:v>
                </c:pt>
                <c:pt idx="2">
                  <c:v>2.9248985215053769</c:v>
                </c:pt>
                <c:pt idx="3">
                  <c:v>3.5410986111111109</c:v>
                </c:pt>
                <c:pt idx="4">
                  <c:v>3.7758830645161292</c:v>
                </c:pt>
                <c:pt idx="5">
                  <c:v>0.99993055555555554</c:v>
                </c:pt>
                <c:pt idx="6">
                  <c:v>0.71981989247311828</c:v>
                </c:pt>
                <c:pt idx="7">
                  <c:v>1.2030067204301076</c:v>
                </c:pt>
                <c:pt idx="8">
                  <c:v>2.3563069444444436</c:v>
                </c:pt>
                <c:pt idx="9">
                  <c:v>2.3255907258064514</c:v>
                </c:pt>
                <c:pt idx="10">
                  <c:v>3.2269187499999998</c:v>
                </c:pt>
                <c:pt idx="11">
                  <c:v>2.8626908602150536</c:v>
                </c:pt>
              </c:numCache>
            </c:numRef>
          </c:val>
        </c:ser>
        <c:marker val="1"/>
        <c:axId val="65183744"/>
        <c:axId val="65185280"/>
      </c:lineChart>
      <c:catAx>
        <c:axId val="65183744"/>
        <c:scaling>
          <c:orientation val="minMax"/>
        </c:scaling>
        <c:axPos val="b"/>
        <c:tickLblPos val="nextTo"/>
        <c:crossAx val="65185280"/>
        <c:crosses val="autoZero"/>
        <c:auto val="1"/>
        <c:lblAlgn val="ctr"/>
        <c:lblOffset val="100"/>
      </c:catAx>
      <c:valAx>
        <c:axId val="6518528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183744"/>
        <c:crosses val="autoZero"/>
        <c:crossBetween val="between"/>
      </c:valAx>
    </c:plotArea>
    <c:legend>
      <c:legendPos val="b"/>
    </c:legend>
    <c:plotVisOnly val="1"/>
  </c:chart>
  <c:printSettings>
    <c:headerFooter/>
    <c:pageMargins b="0.75000000000000244" l="0.70000000000000062" r="0.70000000000000062" t="0.750000000000002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'487900'!$C$4</c:f>
              <c:strCache>
                <c:ptCount val="1"/>
                <c:pt idx="0">
                  <c:v>HYDROSS
Enforceable
Min. Flow
Oper. Improv.</c:v>
                </c:pt>
              </c:strCache>
            </c:strRef>
          </c:tx>
          <c:spPr>
            <a:ln>
              <a:solidFill>
                <a:schemeClr val="tx1"/>
              </a:solidFill>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'487900'!$C$23:$C$34</c:f>
              <c:numCache>
                <c:formatCode>[&gt;=20]#,##0_);[&lt;=-20]\(#,##0\);#,##0.0_)</c:formatCode>
                <c:ptCount val="12"/>
                <c:pt idx="0">
                  <c:v>3.5</c:v>
                </c:pt>
                <c:pt idx="1">
                  <c:v>3.5</c:v>
                </c:pt>
                <c:pt idx="2">
                  <c:v>3.5</c:v>
                </c:pt>
                <c:pt idx="3">
                  <c:v>4</c:v>
                </c:pt>
                <c:pt idx="4">
                  <c:v>7.6</c:v>
                </c:pt>
                <c:pt idx="5">
                  <c:v>9.5</c:v>
                </c:pt>
                <c:pt idx="6">
                  <c:v>6.8</c:v>
                </c:pt>
                <c:pt idx="7">
                  <c:v>6</c:v>
                </c:pt>
                <c:pt idx="8">
                  <c:v>4.8</c:v>
                </c:pt>
                <c:pt idx="9">
                  <c:v>4.4000000000000004</c:v>
                </c:pt>
                <c:pt idx="10">
                  <c:v>3.8</c:v>
                </c:pt>
                <c:pt idx="11">
                  <c:v>3.8</c:v>
                </c:pt>
              </c:numCache>
            </c:numRef>
          </c:val>
        </c:ser>
        <c:ser>
          <c:idx val="3"/>
          <c:order val="1"/>
          <c:tx>
            <c:strRef>
              <c:f>'487900'!$E$5</c:f>
              <c:strCache>
                <c:ptCount val="1"/>
                <c:pt idx="0">
                  <c:v>HYDROSS
Natural
Flow</c:v>
                </c:pt>
              </c:strCache>
            </c:strRef>
          </c:tx>
          <c:spPr>
            <a:ln>
              <a:solidFill>
                <a:schemeClr val="accent1"/>
              </a:solidFill>
              <a:prstDash val="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'487900'!$E$23:$E$34</c:f>
              <c:numCache>
                <c:formatCode>[&gt;=20]#,##0_);[&lt;=-20]\(#,##0\);#,##0.0_)</c:formatCode>
                <c:ptCount val="12"/>
                <c:pt idx="0">
                  <c:v>4.899361559139785</c:v>
                </c:pt>
                <c:pt idx="1">
                  <c:v>4.0063244047619042</c:v>
                </c:pt>
                <c:pt idx="2">
                  <c:v>4.5171706989247316</c:v>
                </c:pt>
                <c:pt idx="3">
                  <c:v>7.2431944444444438</c:v>
                </c:pt>
                <c:pt idx="4">
                  <c:v>22.976176075268814</c:v>
                </c:pt>
                <c:pt idx="5">
                  <c:v>44.538923611111116</c:v>
                </c:pt>
                <c:pt idx="6">
                  <c:v>32.006451612903227</c:v>
                </c:pt>
                <c:pt idx="7">
                  <c:v>17.75154569892473</c:v>
                </c:pt>
                <c:pt idx="8">
                  <c:v>11.902534722222221</c:v>
                </c:pt>
                <c:pt idx="9">
                  <c:v>8.8798387096774185</c:v>
                </c:pt>
                <c:pt idx="10">
                  <c:v>7.4028472222222224</c:v>
                </c:pt>
                <c:pt idx="11">
                  <c:v>6.1313172043010749</c:v>
                </c:pt>
              </c:numCache>
            </c:numRef>
          </c:val>
        </c:ser>
        <c:ser>
          <c:idx val="4"/>
          <c:order val="2"/>
          <c:tx>
            <c:strRef>
              <c:f>'487900'!$G$5</c:f>
              <c:strCache>
                <c:ptCount val="1"/>
                <c:pt idx="0">
                  <c:v>HYDROSS
2009 HIA
(Existing)</c:v>
                </c:pt>
              </c:strCache>
            </c:strRef>
          </c:tx>
          <c:spPr>
            <a:ln>
              <a:solidFill>
                <a:schemeClr val="accent3"/>
              </a:solidFill>
              <a:prstDash val="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'487900'!$G$23:$G$34</c:f>
              <c:numCache>
                <c:formatCode>[&gt;=20]#,##0_);[&lt;=-20]\(#,##0\);#,##0.0_)</c:formatCode>
                <c:ptCount val="12"/>
                <c:pt idx="0">
                  <c:v>4.7413622311827943</c:v>
                </c:pt>
                <c:pt idx="1">
                  <c:v>9.0955718005952395</c:v>
                </c:pt>
                <c:pt idx="2">
                  <c:v>0.74693918010752702</c:v>
                </c:pt>
                <c:pt idx="3">
                  <c:v>8.5863364583333333</c:v>
                </c:pt>
                <c:pt idx="4">
                  <c:v>17.401800403225806</c:v>
                </c:pt>
                <c:pt idx="5">
                  <c:v>74.569485069444454</c:v>
                </c:pt>
                <c:pt idx="6">
                  <c:v>90.640709677419366</c:v>
                </c:pt>
                <c:pt idx="7">
                  <c:v>48.02358266129032</c:v>
                </c:pt>
                <c:pt idx="8">
                  <c:v>15.003369791666668</c:v>
                </c:pt>
                <c:pt idx="9">
                  <c:v>22.622771505376342</c:v>
                </c:pt>
                <c:pt idx="10">
                  <c:v>16.754046527777778</c:v>
                </c:pt>
                <c:pt idx="11">
                  <c:v>13.720326612903225</c:v>
                </c:pt>
              </c:numCache>
            </c:numRef>
          </c:val>
        </c:ser>
        <c:ser>
          <c:idx val="5"/>
          <c:order val="3"/>
          <c:tx>
            <c:strRef>
              <c:f>'487900'!$H$5</c:f>
              <c:strCache>
                <c:ptCount val="1"/>
                <c:pt idx="0">
                  <c:v>HYDROSS
Achievable
Management
Target
Oper. Improv.</c:v>
                </c:pt>
              </c:strCache>
            </c:strRef>
          </c:tx>
          <c:spPr>
            <a:ln>
              <a:solidFill>
                <a:schemeClr val="accent2"/>
              </a:solidFill>
              <a:prstDash val="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'487900'!$H$23:$H$34</c:f>
              <c:numCache>
                <c:formatCode>[&gt;=20]#,##0_);[&lt;=-20]\(#,##0\);#,##0.0_)</c:formatCode>
                <c:ptCount val="12"/>
                <c:pt idx="0">
                  <c:v>4.5350198252688161</c:v>
                </c:pt>
                <c:pt idx="1">
                  <c:v>3.8692991071428566</c:v>
                </c:pt>
                <c:pt idx="2">
                  <c:v>4.1943007392473124</c:v>
                </c:pt>
                <c:pt idx="3">
                  <c:v>4.0000583333333335</c:v>
                </c:pt>
                <c:pt idx="4">
                  <c:v>12.561922379032257</c:v>
                </c:pt>
                <c:pt idx="5">
                  <c:v>19.923952430555556</c:v>
                </c:pt>
                <c:pt idx="6">
                  <c:v>9.9085013440860212</c:v>
                </c:pt>
                <c:pt idx="7">
                  <c:v>6.0000712365591395</c:v>
                </c:pt>
                <c:pt idx="8">
                  <c:v>4.8000027777777783</c:v>
                </c:pt>
                <c:pt idx="9">
                  <c:v>4.4895228494623654</c:v>
                </c:pt>
                <c:pt idx="10">
                  <c:v>6.5529062500000004</c:v>
                </c:pt>
                <c:pt idx="11">
                  <c:v>6.1322930107526874</c:v>
                </c:pt>
              </c:numCache>
            </c:numRef>
          </c:val>
        </c:ser>
        <c:marker val="1"/>
        <c:axId val="66077824"/>
        <c:axId val="66079360"/>
      </c:lineChart>
      <c:catAx>
        <c:axId val="66077824"/>
        <c:scaling>
          <c:orientation val="minMax"/>
        </c:scaling>
        <c:axPos val="b"/>
        <c:tickLblPos val="nextTo"/>
        <c:crossAx val="66079360"/>
        <c:crosses val="autoZero"/>
        <c:auto val="1"/>
        <c:lblAlgn val="ctr"/>
        <c:lblOffset val="100"/>
      </c:catAx>
      <c:valAx>
        <c:axId val="6607936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6077824"/>
        <c:crosses val="autoZero"/>
        <c:crossBetween val="between"/>
      </c:valAx>
    </c:plotArea>
    <c:legend>
      <c:legendPos val="b"/>
    </c:legend>
    <c:plotVisOnly val="1"/>
  </c:chart>
  <c:printSettings>
    <c:headerFooter/>
    <c:pageMargins b="0.75000000000000289" l="0.70000000000000062" r="0.70000000000000062" t="0.75000000000000289"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MissionH!$D$4</c:f>
              <c:strCache>
                <c:ptCount val="1"/>
                <c:pt idx="0">
                  <c:v>HYDROSS
2009 HIA
(Existing)
Crop
Irrigation
Consumption</c:v>
                </c:pt>
              </c:strCache>
            </c:strRef>
          </c:tx>
          <c:spPr>
            <a:solidFill>
              <a:schemeClr val="accent3"/>
            </a:solidFill>
            <a:ln>
              <a:solidFill>
                <a:schemeClr val="accent3"/>
              </a:solidFill>
              <a:prstDash val="solid"/>
            </a:ln>
          </c:spP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MissionH!$E$6:$E$17</c:f>
              <c:numCache>
                <c:formatCode>[&gt;=20]#,##0.0_);[&lt;=-20]\(#,##0.0\);#,##0.00_)</c:formatCode>
                <c:ptCount val="12"/>
                <c:pt idx="0">
                  <c:v>0</c:v>
                </c:pt>
                <c:pt idx="1">
                  <c:v>0</c:v>
                </c:pt>
                <c:pt idx="2">
                  <c:v>0</c:v>
                </c:pt>
                <c:pt idx="3">
                  <c:v>0</c:v>
                </c:pt>
                <c:pt idx="4">
                  <c:v>1.2169168173936309E-2</c:v>
                </c:pt>
                <c:pt idx="5">
                  <c:v>7.8155892784389572E-2</c:v>
                </c:pt>
                <c:pt idx="6">
                  <c:v>0.23116599555592501</c:v>
                </c:pt>
                <c:pt idx="7">
                  <c:v>0.19986786915485372</c:v>
                </c:pt>
                <c:pt idx="8">
                  <c:v>0.1386747998311785</c:v>
                </c:pt>
                <c:pt idx="9">
                  <c:v>0</c:v>
                </c:pt>
                <c:pt idx="10">
                  <c:v>0</c:v>
                </c:pt>
                <c:pt idx="11">
                  <c:v>0</c:v>
                </c:pt>
              </c:numCache>
            </c:numRef>
          </c:val>
        </c:ser>
        <c:ser>
          <c:idx val="4"/>
          <c:order val="3"/>
          <c:tx>
            <c:strRef>
              <c:f>MissionH!$F$4</c:f>
              <c:strCache>
                <c:ptCount val="1"/>
                <c:pt idx="0">
                  <c:v>HYDROSS
Oper. Improv.
Crop
Irrigation
Consumption</c:v>
                </c:pt>
              </c:strCache>
            </c:strRef>
          </c:tx>
          <c:spPr>
            <a:solidFill>
              <a:schemeClr val="accent2"/>
            </a:solidFill>
            <a:ln>
              <a:solidFill>
                <a:schemeClr val="accent2"/>
              </a:solidFill>
              <a:prstDash val="solid"/>
            </a:ln>
          </c:spP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MissionH!$G$6:$G$17</c:f>
              <c:numCache>
                <c:formatCode>[&gt;=20]#,##0.0_);[&lt;=-20]\(#,##0.0\);#,##0.00_)</c:formatCode>
                <c:ptCount val="12"/>
                <c:pt idx="0">
                  <c:v>0</c:v>
                </c:pt>
                <c:pt idx="1">
                  <c:v>0</c:v>
                </c:pt>
                <c:pt idx="2">
                  <c:v>0</c:v>
                </c:pt>
                <c:pt idx="3">
                  <c:v>9.646350568084338E-3</c:v>
                </c:pt>
                <c:pt idx="4">
                  <c:v>6.7182477026841617E-2</c:v>
                </c:pt>
                <c:pt idx="5">
                  <c:v>0.11642840607154484</c:v>
                </c:pt>
                <c:pt idx="6">
                  <c:v>0.1963416770010552</c:v>
                </c:pt>
                <c:pt idx="7">
                  <c:v>0.14667986908728234</c:v>
                </c:pt>
                <c:pt idx="8">
                  <c:v>0.1060745403023301</c:v>
                </c:pt>
                <c:pt idx="9">
                  <c:v>7.8927088766227536E-3</c:v>
                </c:pt>
                <c:pt idx="10">
                  <c:v>0</c:v>
                </c:pt>
                <c:pt idx="11">
                  <c:v>0</c:v>
                </c:pt>
              </c:numCache>
            </c:numRef>
          </c:val>
        </c:ser>
        <c:axId val="195350528"/>
        <c:axId val="195352064"/>
      </c:barChart>
      <c:lineChart>
        <c:grouping val="standard"/>
        <c:ser>
          <c:idx val="1"/>
          <c:order val="0"/>
          <c:tx>
            <c:strRef>
              <c:f>MissionH!$AA$3</c:f>
              <c:strCache>
                <c:ptCount val="1"/>
                <c:pt idx="0">
                  <c:v>HYDROSS
2009 HIA
(Existing)
River
Headgate
Diversion</c:v>
                </c:pt>
              </c:strCache>
            </c:strRef>
          </c:tx>
          <c:spPr>
            <a:ln>
              <a:solidFill>
                <a:schemeClr val="accent3"/>
              </a:solidFill>
              <a:prstDash val="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MissionH!$AB$6:$AB$17</c:f>
              <c:numCache>
                <c:formatCode>[&gt;=20]#,##0.0_);[&lt;=-20]\(#,##0.0\);#,##0.00_)</c:formatCode>
                <c:ptCount val="12"/>
                <c:pt idx="0">
                  <c:v>0</c:v>
                </c:pt>
                <c:pt idx="1">
                  <c:v>0</c:v>
                </c:pt>
                <c:pt idx="2">
                  <c:v>0</c:v>
                </c:pt>
                <c:pt idx="3">
                  <c:v>0</c:v>
                </c:pt>
                <c:pt idx="4">
                  <c:v>3.7146422997363579E-2</c:v>
                </c:pt>
                <c:pt idx="5">
                  <c:v>0.77873264543795551</c:v>
                </c:pt>
                <c:pt idx="6">
                  <c:v>2.3087827352399315</c:v>
                </c:pt>
                <c:pt idx="7">
                  <c:v>1.8363151328886405</c:v>
                </c:pt>
                <c:pt idx="8">
                  <c:v>1.3314408837354488</c:v>
                </c:pt>
                <c:pt idx="9">
                  <c:v>0</c:v>
                </c:pt>
                <c:pt idx="10">
                  <c:v>0</c:v>
                </c:pt>
                <c:pt idx="11">
                  <c:v>0</c:v>
                </c:pt>
              </c:numCache>
            </c:numRef>
          </c:val>
        </c:ser>
        <c:ser>
          <c:idx val="2"/>
          <c:order val="1"/>
          <c:tx>
            <c:strRef>
              <c:f>MissionH!$AD$3</c:f>
              <c:strCache>
                <c:ptCount val="1"/>
                <c:pt idx="0">
                  <c:v>HYDROSS
Oper. Improv.
River
Headgate
Diversion</c:v>
                </c:pt>
              </c:strCache>
            </c:strRef>
          </c:tx>
          <c:spPr>
            <a:ln>
              <a:solidFill>
                <a:schemeClr val="accent2"/>
              </a:solidFill>
              <a:prstDash val="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MissionH!$AE$6:$AE$17</c:f>
              <c:numCache>
                <c:formatCode>[&gt;=20]#,##0.0_);[&lt;=-20]\(#,##0.0\);#,##0.00_)</c:formatCode>
                <c:ptCount val="12"/>
                <c:pt idx="0">
                  <c:v>0</c:v>
                </c:pt>
                <c:pt idx="1">
                  <c:v>0</c:v>
                </c:pt>
                <c:pt idx="2">
                  <c:v>0</c:v>
                </c:pt>
                <c:pt idx="3">
                  <c:v>3.1752306017394136E-2</c:v>
                </c:pt>
                <c:pt idx="4">
                  <c:v>0.20838237291203976</c:v>
                </c:pt>
                <c:pt idx="5">
                  <c:v>0.32945219601455811</c:v>
                </c:pt>
                <c:pt idx="6">
                  <c:v>0.54676044834601856</c:v>
                </c:pt>
                <c:pt idx="7">
                  <c:v>0.37552449843134234</c:v>
                </c:pt>
                <c:pt idx="8">
                  <c:v>0.27156820353899153</c:v>
                </c:pt>
                <c:pt idx="9">
                  <c:v>2.1979139171881806E-2</c:v>
                </c:pt>
                <c:pt idx="10">
                  <c:v>0</c:v>
                </c:pt>
                <c:pt idx="11">
                  <c:v>0</c:v>
                </c:pt>
              </c:numCache>
            </c:numRef>
          </c:val>
        </c:ser>
        <c:marker val="1"/>
        <c:axId val="195350528"/>
        <c:axId val="195352064"/>
      </c:lineChart>
      <c:catAx>
        <c:axId val="195350528"/>
        <c:scaling>
          <c:orientation val="minMax"/>
        </c:scaling>
        <c:axPos val="b"/>
        <c:tickLblPos val="nextTo"/>
        <c:crossAx val="195352064"/>
        <c:crosses val="autoZero"/>
        <c:auto val="1"/>
        <c:lblAlgn val="ctr"/>
        <c:lblOffset val="100"/>
      </c:catAx>
      <c:valAx>
        <c:axId val="19535206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5350528"/>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MissionH!$D$4</c:f>
              <c:strCache>
                <c:ptCount val="1"/>
                <c:pt idx="0">
                  <c:v>HYDROSS
2009 HIA
(Existing)
Crop
Irrigation
Consumption</c:v>
                </c:pt>
              </c:strCache>
            </c:strRef>
          </c:tx>
          <c:spPr>
            <a:solidFill>
              <a:schemeClr val="accent3"/>
            </a:solidFill>
            <a:ln>
              <a:solidFill>
                <a:schemeClr val="accent3"/>
              </a:solidFill>
              <a:prstDash val="solid"/>
            </a:ln>
          </c:spPr>
          <c:cat>
            <c:strRef>
              <c:f>MissionH!$B$21:$B$32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MissionH!$E$21:$E$32</c:f>
              <c:numCache>
                <c:formatCode>[&gt;=20]#,##0.0_);[&lt;=-20]\(#,##0.0\);#,##0.00_)</c:formatCode>
                <c:ptCount val="12"/>
                <c:pt idx="0">
                  <c:v>0</c:v>
                </c:pt>
                <c:pt idx="1">
                  <c:v>0</c:v>
                </c:pt>
                <c:pt idx="2">
                  <c:v>0</c:v>
                </c:pt>
                <c:pt idx="3">
                  <c:v>0</c:v>
                </c:pt>
                <c:pt idx="4">
                  <c:v>1.2169168173936307E-2</c:v>
                </c:pt>
                <c:pt idx="5">
                  <c:v>7.8155892784389572E-2</c:v>
                </c:pt>
                <c:pt idx="6">
                  <c:v>0.22745762737763389</c:v>
                </c:pt>
                <c:pt idx="7">
                  <c:v>0.19986786915485369</c:v>
                </c:pt>
                <c:pt idx="8">
                  <c:v>0.12604734647194588</c:v>
                </c:pt>
                <c:pt idx="9">
                  <c:v>0</c:v>
                </c:pt>
                <c:pt idx="10">
                  <c:v>0</c:v>
                </c:pt>
                <c:pt idx="11">
                  <c:v>0</c:v>
                </c:pt>
              </c:numCache>
            </c:numRef>
          </c:val>
        </c:ser>
        <c:ser>
          <c:idx val="4"/>
          <c:order val="3"/>
          <c:tx>
            <c:strRef>
              <c:f>MissionH!$F$4</c:f>
              <c:strCache>
                <c:ptCount val="1"/>
                <c:pt idx="0">
                  <c:v>HYDROSS
Oper. Improv.
Crop
Irrigation
Consumption</c:v>
                </c:pt>
              </c:strCache>
            </c:strRef>
          </c:tx>
          <c:spPr>
            <a:solidFill>
              <a:schemeClr val="accent2"/>
            </a:solidFill>
            <a:ln>
              <a:solidFill>
                <a:schemeClr val="accent2"/>
              </a:solidFill>
              <a:prstDash val="solid"/>
            </a:ln>
          </c:spPr>
          <c:cat>
            <c:strRef>
              <c:f>MissionH!$B$21:$B$32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MissionH!$G$21:$G$32</c:f>
              <c:numCache>
                <c:formatCode>[&gt;=20]#,##0.0_);[&lt;=-20]\(#,##0.0\);#,##0.00_)</c:formatCode>
                <c:ptCount val="12"/>
                <c:pt idx="0">
                  <c:v>0</c:v>
                </c:pt>
                <c:pt idx="1">
                  <c:v>0</c:v>
                </c:pt>
                <c:pt idx="2">
                  <c:v>0</c:v>
                </c:pt>
                <c:pt idx="3">
                  <c:v>1.6946314498647853E-2</c:v>
                </c:pt>
                <c:pt idx="4">
                  <c:v>7.2772001417158547E-2</c:v>
                </c:pt>
                <c:pt idx="5">
                  <c:v>0.11360604299912402</c:v>
                </c:pt>
                <c:pt idx="6">
                  <c:v>0.18374949261010745</c:v>
                </c:pt>
                <c:pt idx="7">
                  <c:v>0.13619430968509971</c:v>
                </c:pt>
                <c:pt idx="8">
                  <c:v>7.3321366365533158E-2</c:v>
                </c:pt>
                <c:pt idx="9">
                  <c:v>1.2062991314868847E-2</c:v>
                </c:pt>
                <c:pt idx="10">
                  <c:v>0</c:v>
                </c:pt>
                <c:pt idx="11">
                  <c:v>0</c:v>
                </c:pt>
              </c:numCache>
            </c:numRef>
          </c:val>
        </c:ser>
        <c:axId val="196002176"/>
        <c:axId val="196003712"/>
      </c:barChart>
      <c:lineChart>
        <c:grouping val="standard"/>
        <c:ser>
          <c:idx val="1"/>
          <c:order val="0"/>
          <c:tx>
            <c:strRef>
              <c:f>MissionH!$AA$3</c:f>
              <c:strCache>
                <c:ptCount val="1"/>
                <c:pt idx="0">
                  <c:v>HYDROSS
2009 HIA
(Existing)
River
Headgate
Diversion</c:v>
                </c:pt>
              </c:strCache>
            </c:strRef>
          </c:tx>
          <c:spPr>
            <a:ln>
              <a:solidFill>
                <a:schemeClr val="accent3"/>
              </a:solidFill>
              <a:prstDash val="sys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MissionH!$AB$21:$AB$32</c:f>
              <c:numCache>
                <c:formatCode>[&gt;=20]#,##0.0_);[&lt;=-20]\(#,##0.0\);#,##0.00_)</c:formatCode>
                <c:ptCount val="12"/>
                <c:pt idx="0">
                  <c:v>0</c:v>
                </c:pt>
                <c:pt idx="1">
                  <c:v>0</c:v>
                </c:pt>
                <c:pt idx="2">
                  <c:v>0</c:v>
                </c:pt>
                <c:pt idx="3">
                  <c:v>0</c:v>
                </c:pt>
                <c:pt idx="4">
                  <c:v>3.7146422997363579E-2</c:v>
                </c:pt>
                <c:pt idx="5">
                  <c:v>0.77873264543795551</c:v>
                </c:pt>
                <c:pt idx="6">
                  <c:v>2.2984558954229133</c:v>
                </c:pt>
                <c:pt idx="7">
                  <c:v>1.83631513288864</c:v>
                </c:pt>
                <c:pt idx="8">
                  <c:v>1.299112534121438</c:v>
                </c:pt>
                <c:pt idx="9">
                  <c:v>0</c:v>
                </c:pt>
                <c:pt idx="10">
                  <c:v>0</c:v>
                </c:pt>
                <c:pt idx="11">
                  <c:v>0</c:v>
                </c:pt>
              </c:numCache>
            </c:numRef>
          </c:val>
        </c:ser>
        <c:ser>
          <c:idx val="2"/>
          <c:order val="1"/>
          <c:tx>
            <c:strRef>
              <c:f>MissionH!$AD$3</c:f>
              <c:strCache>
                <c:ptCount val="1"/>
                <c:pt idx="0">
                  <c:v>HYDROSS
Oper. Improv.
River
Headgate
Diversion</c:v>
                </c:pt>
              </c:strCache>
            </c:strRef>
          </c:tx>
          <c:spPr>
            <a:ln>
              <a:solidFill>
                <a:schemeClr val="accent2"/>
              </a:solidFill>
              <a:prstDash val="sysDash"/>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MissionH!$AE$21:$AE$32</c:f>
              <c:numCache>
                <c:formatCode>[&gt;=20]#,##0.0_);[&lt;=-20]\(#,##0.0\);#,##0.00_)</c:formatCode>
                <c:ptCount val="12"/>
                <c:pt idx="0">
                  <c:v>0</c:v>
                </c:pt>
                <c:pt idx="1">
                  <c:v>0</c:v>
                </c:pt>
                <c:pt idx="2">
                  <c:v>0</c:v>
                </c:pt>
                <c:pt idx="3">
                  <c:v>5.5781153715101554E-2</c:v>
                </c:pt>
                <c:pt idx="4">
                  <c:v>0.22571960737332053</c:v>
                </c:pt>
                <c:pt idx="5">
                  <c:v>0.32146588284981331</c:v>
                </c:pt>
                <c:pt idx="6">
                  <c:v>0.51169449348400864</c:v>
                </c:pt>
                <c:pt idx="7">
                  <c:v>0.34867974829774623</c:v>
                </c:pt>
                <c:pt idx="8">
                  <c:v>0.18771471163730968</c:v>
                </c:pt>
                <c:pt idx="9">
                  <c:v>3.3592289932801028E-2</c:v>
                </c:pt>
                <c:pt idx="10">
                  <c:v>0</c:v>
                </c:pt>
                <c:pt idx="11">
                  <c:v>0</c:v>
                </c:pt>
              </c:numCache>
            </c:numRef>
          </c:val>
        </c:ser>
        <c:marker val="1"/>
        <c:axId val="196002176"/>
        <c:axId val="196003712"/>
      </c:lineChart>
      <c:catAx>
        <c:axId val="196002176"/>
        <c:scaling>
          <c:orientation val="minMax"/>
        </c:scaling>
        <c:axPos val="b"/>
        <c:tickLblPos val="nextTo"/>
        <c:crossAx val="196003712"/>
        <c:crosses val="autoZero"/>
        <c:auto val="1"/>
        <c:lblAlgn val="ctr"/>
        <c:lblOffset val="100"/>
      </c:catAx>
      <c:valAx>
        <c:axId val="19600371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6002176"/>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MissionH!$D$4</c:f>
              <c:strCache>
                <c:ptCount val="1"/>
                <c:pt idx="0">
                  <c:v>HYDROSS
2009 HIA
(Existing)
Crop
Irrigation
Consumption</c:v>
                </c:pt>
              </c:strCache>
            </c:strRef>
          </c:tx>
          <c:spPr>
            <a:solidFill>
              <a:schemeClr val="accent3"/>
            </a:solidFill>
            <a:ln>
              <a:solidFill>
                <a:schemeClr val="accent3"/>
              </a:solidFill>
              <a:prstDash val="solid"/>
            </a:ln>
          </c:spPr>
          <c:cat>
            <c:strRef>
              <c:f>MissionH!$B$36:$B$47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MissionH!$E$36:$E$47</c:f>
              <c:numCache>
                <c:formatCode>[&gt;=20]#,##0.0_);[&lt;=-20]\(#,##0.0\);#,##0.00_)</c:formatCode>
                <c:ptCount val="12"/>
                <c:pt idx="0">
                  <c:v>0</c:v>
                </c:pt>
                <c:pt idx="1">
                  <c:v>0</c:v>
                </c:pt>
                <c:pt idx="2">
                  <c:v>0</c:v>
                </c:pt>
                <c:pt idx="3">
                  <c:v>0</c:v>
                </c:pt>
                <c:pt idx="4">
                  <c:v>1.2169168173936309E-2</c:v>
                </c:pt>
                <c:pt idx="5">
                  <c:v>7.8155892784389572E-2</c:v>
                </c:pt>
                <c:pt idx="6">
                  <c:v>0.23116599555592501</c:v>
                </c:pt>
                <c:pt idx="7">
                  <c:v>0.19986786915485372</c:v>
                </c:pt>
                <c:pt idx="8">
                  <c:v>0.14280676558310107</c:v>
                </c:pt>
                <c:pt idx="9">
                  <c:v>0</c:v>
                </c:pt>
                <c:pt idx="10">
                  <c:v>0</c:v>
                </c:pt>
                <c:pt idx="11">
                  <c:v>0</c:v>
                </c:pt>
              </c:numCache>
            </c:numRef>
          </c:val>
        </c:ser>
        <c:ser>
          <c:idx val="4"/>
          <c:order val="3"/>
          <c:tx>
            <c:strRef>
              <c:f>MissionH!$F$4</c:f>
              <c:strCache>
                <c:ptCount val="1"/>
                <c:pt idx="0">
                  <c:v>HYDROSS
Oper. Improv.
Crop
Irrigation
Consumption</c:v>
                </c:pt>
              </c:strCache>
            </c:strRef>
          </c:tx>
          <c:spPr>
            <a:solidFill>
              <a:schemeClr val="accent2"/>
            </a:solidFill>
            <a:ln>
              <a:solidFill>
                <a:schemeClr val="accent2"/>
              </a:solidFill>
              <a:prstDash val="solid"/>
            </a:ln>
          </c:spPr>
          <c:cat>
            <c:strRef>
              <c:f>MissionH!$B$36:$B$47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MissionH!$G$36:$G$47</c:f>
              <c:numCache>
                <c:formatCode>[&gt;=20]#,##0.0_);[&lt;=-20]\(#,##0.0\);#,##0.00_)</c:formatCode>
                <c:ptCount val="12"/>
                <c:pt idx="0">
                  <c:v>0</c:v>
                </c:pt>
                <c:pt idx="1">
                  <c:v>0</c:v>
                </c:pt>
                <c:pt idx="2">
                  <c:v>0</c:v>
                </c:pt>
                <c:pt idx="3">
                  <c:v>1.2508398570187035E-2</c:v>
                </c:pt>
                <c:pt idx="4">
                  <c:v>6.7853219953679642E-2</c:v>
                </c:pt>
                <c:pt idx="5">
                  <c:v>0.11008401849278374</c:v>
                </c:pt>
                <c:pt idx="6">
                  <c:v>0.15707093161340094</c:v>
                </c:pt>
                <c:pt idx="7">
                  <c:v>0.12249754771599865</c:v>
                </c:pt>
                <c:pt idx="8">
                  <c:v>7.0974130203523722E-2</c:v>
                </c:pt>
                <c:pt idx="9">
                  <c:v>1.0838918525988043E-2</c:v>
                </c:pt>
                <c:pt idx="10">
                  <c:v>0</c:v>
                </c:pt>
                <c:pt idx="11">
                  <c:v>0</c:v>
                </c:pt>
              </c:numCache>
            </c:numRef>
          </c:val>
        </c:ser>
        <c:axId val="196064000"/>
        <c:axId val="196065536"/>
      </c:barChart>
      <c:lineChart>
        <c:grouping val="standard"/>
        <c:ser>
          <c:idx val="1"/>
          <c:order val="0"/>
          <c:tx>
            <c:strRef>
              <c:f>MissionH!$AA$3</c:f>
              <c:strCache>
                <c:ptCount val="1"/>
                <c:pt idx="0">
                  <c:v>HYDROSS
2009 HIA
(Existing)
River
Headgate
Diversion</c:v>
                </c:pt>
              </c:strCache>
            </c:strRef>
          </c:tx>
          <c:spPr>
            <a:ln>
              <a:solidFill>
                <a:schemeClr val="accent3"/>
              </a:solidFill>
              <a:prstDash val="sysDot"/>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MissionH!$AB$36:$AB$47</c:f>
              <c:numCache>
                <c:formatCode>[&gt;=20]#,##0.0_);[&lt;=-20]\(#,##0.0\);#,##0.00_)</c:formatCode>
                <c:ptCount val="12"/>
                <c:pt idx="0">
                  <c:v>0</c:v>
                </c:pt>
                <c:pt idx="1">
                  <c:v>0</c:v>
                </c:pt>
                <c:pt idx="2">
                  <c:v>0</c:v>
                </c:pt>
                <c:pt idx="3">
                  <c:v>0</c:v>
                </c:pt>
                <c:pt idx="4">
                  <c:v>3.7146422997363579E-2</c:v>
                </c:pt>
                <c:pt idx="5">
                  <c:v>0.77873264543795551</c:v>
                </c:pt>
                <c:pt idx="6">
                  <c:v>2.3087827352399315</c:v>
                </c:pt>
                <c:pt idx="7">
                  <c:v>1.8363151328886405</c:v>
                </c:pt>
                <c:pt idx="8">
                  <c:v>1.3420193930849691</c:v>
                </c:pt>
                <c:pt idx="9">
                  <c:v>0</c:v>
                </c:pt>
                <c:pt idx="10">
                  <c:v>0</c:v>
                </c:pt>
                <c:pt idx="11">
                  <c:v>0</c:v>
                </c:pt>
              </c:numCache>
            </c:numRef>
          </c:val>
        </c:ser>
        <c:ser>
          <c:idx val="2"/>
          <c:order val="1"/>
          <c:tx>
            <c:strRef>
              <c:f>MissionH!$AD$3</c:f>
              <c:strCache>
                <c:ptCount val="1"/>
                <c:pt idx="0">
                  <c:v>HYDROSS
Oper. Improv.
River
Headgate
Diversion</c:v>
                </c:pt>
              </c:strCache>
            </c:strRef>
          </c:tx>
          <c:spPr>
            <a:ln>
              <a:solidFill>
                <a:schemeClr val="accent2"/>
              </a:solidFill>
              <a:prstDash val="sysDot"/>
            </a:ln>
          </c:spPr>
          <c:marker>
            <c:symbol val="none"/>
          </c:marker>
          <c:cat>
            <c:strRef>
              <c:f>MissionH!$B$6:$B$17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MissionH!$AE$36:$AE$47</c:f>
              <c:numCache>
                <c:formatCode>[&gt;=20]#,##0.0_);[&lt;=-20]\(#,##0.0\);#,##0.00_)</c:formatCode>
                <c:ptCount val="12"/>
                <c:pt idx="0">
                  <c:v>0</c:v>
                </c:pt>
                <c:pt idx="1">
                  <c:v>0</c:v>
                </c:pt>
                <c:pt idx="2">
                  <c:v>0</c:v>
                </c:pt>
                <c:pt idx="3">
                  <c:v>4.1173135517403016E-2</c:v>
                </c:pt>
                <c:pt idx="4">
                  <c:v>0.21046284104739341</c:v>
                </c:pt>
                <c:pt idx="5">
                  <c:v>0.31149976936271578</c:v>
                </c:pt>
                <c:pt idx="6">
                  <c:v>0.43740164748928151</c:v>
                </c:pt>
                <c:pt idx="7">
                  <c:v>0.31361379343573642</c:v>
                </c:pt>
                <c:pt idx="8">
                  <c:v>0.18170540246677858</c:v>
                </c:pt>
                <c:pt idx="9">
                  <c:v>3.0183565931462115E-2</c:v>
                </c:pt>
                <c:pt idx="10">
                  <c:v>0</c:v>
                </c:pt>
                <c:pt idx="11">
                  <c:v>0</c:v>
                </c:pt>
              </c:numCache>
            </c:numRef>
          </c:val>
        </c:ser>
        <c:marker val="1"/>
        <c:axId val="196064000"/>
        <c:axId val="196065536"/>
      </c:lineChart>
      <c:catAx>
        <c:axId val="196064000"/>
        <c:scaling>
          <c:orientation val="minMax"/>
        </c:scaling>
        <c:axPos val="b"/>
        <c:tickLblPos val="nextTo"/>
        <c:crossAx val="196065536"/>
        <c:crosses val="autoZero"/>
        <c:auto val="1"/>
        <c:lblAlgn val="ctr"/>
        <c:lblOffset val="100"/>
      </c:catAx>
      <c:valAx>
        <c:axId val="19606553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6064000"/>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KHReuse!$D$4</c:f>
              <c:strCache>
                <c:ptCount val="1"/>
                <c:pt idx="0">
                  <c:v>HYDROSS
2009 HIA
(Existing)
Crop
Irrigation
Consumption</c:v>
                </c:pt>
              </c:strCache>
            </c:strRef>
          </c:tx>
          <c:spPr>
            <a:solidFill>
              <a:schemeClr val="accent3"/>
            </a:solidFill>
            <a:ln>
              <a:solidFill>
                <a:schemeClr val="accent3"/>
              </a:solidFill>
              <a:prstDash val="solid"/>
            </a:ln>
          </c:spP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KHReuse!$E$6:$E$17</c:f>
              <c:numCache>
                <c:formatCode>[&gt;=20]#,##0.0_);[&lt;=-20]\(#,##0.0\);#,##0.00_)</c:formatCode>
                <c:ptCount val="12"/>
                <c:pt idx="0">
                  <c:v>0</c:v>
                </c:pt>
                <c:pt idx="1">
                  <c:v>0</c:v>
                </c:pt>
                <c:pt idx="2">
                  <c:v>0</c:v>
                </c:pt>
                <c:pt idx="3">
                  <c:v>5.460971190009792E-3</c:v>
                </c:pt>
                <c:pt idx="4">
                  <c:v>5.1356367361368685E-2</c:v>
                </c:pt>
                <c:pt idx="5">
                  <c:v>0.15845530766757135</c:v>
                </c:pt>
                <c:pt idx="6">
                  <c:v>0.25114657930225887</c:v>
                </c:pt>
                <c:pt idx="7">
                  <c:v>0.17986347664117355</c:v>
                </c:pt>
                <c:pt idx="8">
                  <c:v>0.12432423773001015</c:v>
                </c:pt>
                <c:pt idx="9">
                  <c:v>6.7100231111290529E-3</c:v>
                </c:pt>
                <c:pt idx="10">
                  <c:v>0</c:v>
                </c:pt>
                <c:pt idx="11">
                  <c:v>0</c:v>
                </c:pt>
              </c:numCache>
            </c:numRef>
          </c:val>
        </c:ser>
        <c:ser>
          <c:idx val="4"/>
          <c:order val="3"/>
          <c:tx>
            <c:strRef>
              <c:f>KHReuse!$F$4</c:f>
              <c:strCache>
                <c:ptCount val="1"/>
                <c:pt idx="0">
                  <c:v>HYDROSS
Oper. Improv.
Crop
Irrigation
Consumption</c:v>
                </c:pt>
              </c:strCache>
            </c:strRef>
          </c:tx>
          <c:spPr>
            <a:solidFill>
              <a:schemeClr val="accent2"/>
            </a:solidFill>
            <a:ln>
              <a:solidFill>
                <a:schemeClr val="accent2"/>
              </a:solidFill>
              <a:prstDash val="solid"/>
            </a:ln>
          </c:spP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KHReuse!$G$6:$G$17</c:f>
              <c:numCache>
                <c:formatCode>[&gt;=20]#,##0.0_);[&lt;=-20]\(#,##0.0\);#,##0.00_)</c:formatCode>
                <c:ptCount val="12"/>
                <c:pt idx="0">
                  <c:v>0</c:v>
                </c:pt>
                <c:pt idx="1">
                  <c:v>0</c:v>
                </c:pt>
                <c:pt idx="2">
                  <c:v>0</c:v>
                </c:pt>
                <c:pt idx="3">
                  <c:v>1.5308147963484895E-2</c:v>
                </c:pt>
                <c:pt idx="4">
                  <c:v>6.4137363763519264E-2</c:v>
                </c:pt>
                <c:pt idx="5">
                  <c:v>0.1484338445795215</c:v>
                </c:pt>
                <c:pt idx="6">
                  <c:v>0.26935949917532337</c:v>
                </c:pt>
                <c:pt idx="7">
                  <c:v>0.22334791212758132</c:v>
                </c:pt>
                <c:pt idx="8">
                  <c:v>0.10175415999257606</c:v>
                </c:pt>
                <c:pt idx="9">
                  <c:v>6.7100231111290529E-3</c:v>
                </c:pt>
                <c:pt idx="10">
                  <c:v>0</c:v>
                </c:pt>
                <c:pt idx="11">
                  <c:v>0</c:v>
                </c:pt>
              </c:numCache>
            </c:numRef>
          </c:val>
        </c:ser>
        <c:axId val="196126208"/>
        <c:axId val="196127744"/>
      </c:barChart>
      <c:lineChart>
        <c:grouping val="standard"/>
        <c:ser>
          <c:idx val="1"/>
          <c:order val="0"/>
          <c:tx>
            <c:strRef>
              <c:f>KHReuse!$X$3</c:f>
              <c:strCache>
                <c:ptCount val="1"/>
                <c:pt idx="0">
                  <c:v>HYDROSS
2009 HIA
(Existing)
River
Headgate
Diversion</c:v>
                </c:pt>
              </c:strCache>
            </c:strRef>
          </c:tx>
          <c:spPr>
            <a:ln>
              <a:solidFill>
                <a:schemeClr val="accent3"/>
              </a:solidFill>
              <a:prstDash val="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KHReuse!$Y$6:$Y$17</c:f>
              <c:numCache>
                <c:formatCode>[&gt;=20]#,##0.0_);[&lt;=-20]\(#,##0.0\);#,##0.00_)</c:formatCode>
                <c:ptCount val="12"/>
                <c:pt idx="0">
                  <c:v>0</c:v>
                </c:pt>
                <c:pt idx="1">
                  <c:v>0</c:v>
                </c:pt>
                <c:pt idx="2">
                  <c:v>0</c:v>
                </c:pt>
                <c:pt idx="3">
                  <c:v>7.5064896082608816E-3</c:v>
                </c:pt>
                <c:pt idx="4">
                  <c:v>7.0592944826623621E-2</c:v>
                </c:pt>
                <c:pt idx="5">
                  <c:v>0.21780798304820803</c:v>
                </c:pt>
                <c:pt idx="6">
                  <c:v>0.34521866570757231</c:v>
                </c:pt>
                <c:pt idx="7">
                  <c:v>0.24723501943803927</c:v>
                </c:pt>
                <c:pt idx="8">
                  <c:v>0.17089242299657753</c:v>
                </c:pt>
                <c:pt idx="9">
                  <c:v>9.2233994654694878E-3</c:v>
                </c:pt>
                <c:pt idx="10">
                  <c:v>0</c:v>
                </c:pt>
                <c:pt idx="11">
                  <c:v>0</c:v>
                </c:pt>
              </c:numCache>
            </c:numRef>
          </c:val>
        </c:ser>
        <c:ser>
          <c:idx val="2"/>
          <c:order val="1"/>
          <c:tx>
            <c:strRef>
              <c:f>KHReuse!$AA$3</c:f>
              <c:strCache>
                <c:ptCount val="1"/>
                <c:pt idx="0">
                  <c:v>HYDROSS
Oper. Improv.
River
Headgate
Diversion</c:v>
                </c:pt>
              </c:strCache>
            </c:strRef>
          </c:tx>
          <c:spPr>
            <a:ln>
              <a:solidFill>
                <a:schemeClr val="accent2"/>
              </a:solidFill>
              <a:prstDash val="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KHReuse!$AB$6:$AB$17</c:f>
              <c:numCache>
                <c:formatCode>[&gt;=20]#,##0.0_);[&lt;=-20]\(#,##0.0\);#,##0.00_)</c:formatCode>
                <c:ptCount val="12"/>
                <c:pt idx="0">
                  <c:v>0</c:v>
                </c:pt>
                <c:pt idx="1">
                  <c:v>0</c:v>
                </c:pt>
                <c:pt idx="2">
                  <c:v>0</c:v>
                </c:pt>
                <c:pt idx="3">
                  <c:v>2.104212778485896E-2</c:v>
                </c:pt>
                <c:pt idx="4">
                  <c:v>8.8161324760851201E-2</c:v>
                </c:pt>
                <c:pt idx="5">
                  <c:v>0.20403277605432507</c:v>
                </c:pt>
                <c:pt idx="6">
                  <c:v>0.37025360711384664</c:v>
                </c:pt>
                <c:pt idx="7">
                  <c:v>0.30700743935062724</c:v>
                </c:pt>
                <c:pt idx="8">
                  <c:v>0.13986826115818016</c:v>
                </c:pt>
                <c:pt idx="9">
                  <c:v>9.2233994654694878E-3</c:v>
                </c:pt>
                <c:pt idx="10">
                  <c:v>0</c:v>
                </c:pt>
                <c:pt idx="11">
                  <c:v>0</c:v>
                </c:pt>
              </c:numCache>
            </c:numRef>
          </c:val>
        </c:ser>
        <c:marker val="1"/>
        <c:axId val="196126208"/>
        <c:axId val="196127744"/>
      </c:lineChart>
      <c:catAx>
        <c:axId val="196126208"/>
        <c:scaling>
          <c:orientation val="minMax"/>
        </c:scaling>
        <c:axPos val="b"/>
        <c:tickLblPos val="nextTo"/>
        <c:crossAx val="196127744"/>
        <c:crosses val="autoZero"/>
        <c:auto val="1"/>
        <c:lblAlgn val="ctr"/>
        <c:lblOffset val="100"/>
      </c:catAx>
      <c:valAx>
        <c:axId val="1961277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6126208"/>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KHReuse!$D$4</c:f>
              <c:strCache>
                <c:ptCount val="1"/>
                <c:pt idx="0">
                  <c:v>HYDROSS
2009 HIA
(Existing)
Crop
Irrigation
Consumption</c:v>
                </c:pt>
              </c:strCache>
            </c:strRef>
          </c:tx>
          <c:spPr>
            <a:solidFill>
              <a:schemeClr val="accent3"/>
            </a:solidFill>
            <a:ln>
              <a:solidFill>
                <a:schemeClr val="accent3"/>
              </a:solidFill>
              <a:prstDash val="solid"/>
            </a:ln>
          </c:spPr>
          <c:cat>
            <c:strRef>
              <c:f>KHReuse!$B$21:$B$32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KHReuse!$E$21:$E$32</c:f>
              <c:numCache>
                <c:formatCode>[&gt;=20]#,##0.0_);[&lt;=-20]\(#,##0.0\);#,##0.00_)</c:formatCode>
                <c:ptCount val="12"/>
                <c:pt idx="0">
                  <c:v>0</c:v>
                </c:pt>
                <c:pt idx="1">
                  <c:v>0</c:v>
                </c:pt>
                <c:pt idx="2">
                  <c:v>0</c:v>
                </c:pt>
                <c:pt idx="3">
                  <c:v>6.2936724707559656E-4</c:v>
                </c:pt>
                <c:pt idx="4">
                  <c:v>3.4518372858838499E-2</c:v>
                </c:pt>
                <c:pt idx="5">
                  <c:v>0.15775816240927223</c:v>
                </c:pt>
                <c:pt idx="6">
                  <c:v>0.35048977860988367</c:v>
                </c:pt>
                <c:pt idx="7">
                  <c:v>0.24707989862884727</c:v>
                </c:pt>
                <c:pt idx="8">
                  <c:v>8.4683783737279514E-2</c:v>
                </c:pt>
                <c:pt idx="9">
                  <c:v>1.1038133256402771E-2</c:v>
                </c:pt>
                <c:pt idx="10">
                  <c:v>0</c:v>
                </c:pt>
                <c:pt idx="11">
                  <c:v>0</c:v>
                </c:pt>
              </c:numCache>
            </c:numRef>
          </c:val>
        </c:ser>
        <c:ser>
          <c:idx val="4"/>
          <c:order val="3"/>
          <c:tx>
            <c:strRef>
              <c:f>KHReuse!$F$4</c:f>
              <c:strCache>
                <c:ptCount val="1"/>
                <c:pt idx="0">
                  <c:v>HYDROSS
Oper. Improv.
Crop
Irrigation
Consumption</c:v>
                </c:pt>
              </c:strCache>
            </c:strRef>
          </c:tx>
          <c:spPr>
            <a:solidFill>
              <a:schemeClr val="accent2"/>
            </a:solidFill>
            <a:ln>
              <a:solidFill>
                <a:schemeClr val="accent2"/>
              </a:solidFill>
              <a:prstDash val="solid"/>
            </a:ln>
          </c:spPr>
          <c:cat>
            <c:strRef>
              <c:f>KHReuse!$B$21:$B$32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KHReuse!$G$21:$G$32</c:f>
              <c:numCache>
                <c:formatCode>[&gt;=20]#,##0.0_);[&lt;=-20]\(#,##0.0\);#,##0.00_)</c:formatCode>
                <c:ptCount val="12"/>
                <c:pt idx="0">
                  <c:v>0</c:v>
                </c:pt>
                <c:pt idx="1">
                  <c:v>0</c:v>
                </c:pt>
                <c:pt idx="2">
                  <c:v>0</c:v>
                </c:pt>
                <c:pt idx="3">
                  <c:v>2.6617393264781769E-2</c:v>
                </c:pt>
                <c:pt idx="4">
                  <c:v>7.2115803941831438E-2</c:v>
                </c:pt>
                <c:pt idx="5">
                  <c:v>0.13336776094183489</c:v>
                </c:pt>
                <c:pt idx="6">
                  <c:v>0.29842658341718403</c:v>
                </c:pt>
                <c:pt idx="7">
                  <c:v>0.19571384869444666</c:v>
                </c:pt>
                <c:pt idx="8">
                  <c:v>9.0173802646385096E-2</c:v>
                </c:pt>
                <c:pt idx="9">
                  <c:v>1.282940926731024E-2</c:v>
                </c:pt>
                <c:pt idx="10">
                  <c:v>0</c:v>
                </c:pt>
                <c:pt idx="11">
                  <c:v>0</c:v>
                </c:pt>
              </c:numCache>
            </c:numRef>
          </c:val>
        </c:ser>
        <c:axId val="3458944"/>
        <c:axId val="3460480"/>
      </c:barChart>
      <c:lineChart>
        <c:grouping val="standard"/>
        <c:ser>
          <c:idx val="1"/>
          <c:order val="0"/>
          <c:tx>
            <c:strRef>
              <c:f>KHReuse!$X$3</c:f>
              <c:strCache>
                <c:ptCount val="1"/>
                <c:pt idx="0">
                  <c:v>HYDROSS
2009 HIA
(Existing)
River
Headgate
Diversion</c:v>
                </c:pt>
              </c:strCache>
            </c:strRef>
          </c:tx>
          <c:spPr>
            <a:ln>
              <a:solidFill>
                <a:schemeClr val="accent3"/>
              </a:solidFill>
              <a:prstDash val="sys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KHReuse!$Y$21:$Y$32</c:f>
              <c:numCache>
                <c:formatCode>[&gt;=20]#,##0.0_);[&lt;=-20]\(#,##0.0\);#,##0.00_)</c:formatCode>
                <c:ptCount val="12"/>
                <c:pt idx="0">
                  <c:v>0</c:v>
                </c:pt>
                <c:pt idx="1">
                  <c:v>0</c:v>
                </c:pt>
                <c:pt idx="2">
                  <c:v>0</c:v>
                </c:pt>
                <c:pt idx="3">
                  <c:v>8.6510961797332852E-4</c:v>
                </c:pt>
                <c:pt idx="4">
                  <c:v>4.744793520115257E-2</c:v>
                </c:pt>
                <c:pt idx="5">
                  <c:v>0.21684970777906837</c:v>
                </c:pt>
                <c:pt idx="6">
                  <c:v>0.4817728915599776</c:v>
                </c:pt>
                <c:pt idx="7">
                  <c:v>0.33962872663759075</c:v>
                </c:pt>
                <c:pt idx="8">
                  <c:v>0.11640382644299589</c:v>
                </c:pt>
                <c:pt idx="9">
                  <c:v>1.5172691761378381E-2</c:v>
                </c:pt>
                <c:pt idx="10">
                  <c:v>0</c:v>
                </c:pt>
                <c:pt idx="11">
                  <c:v>0</c:v>
                </c:pt>
              </c:numCache>
            </c:numRef>
          </c:val>
        </c:ser>
        <c:ser>
          <c:idx val="2"/>
          <c:order val="1"/>
          <c:tx>
            <c:strRef>
              <c:f>KHReuse!$AA$3</c:f>
              <c:strCache>
                <c:ptCount val="1"/>
                <c:pt idx="0">
                  <c:v>HYDROSS
Oper. Improv.
River
Headgate
Diversion</c:v>
                </c:pt>
              </c:strCache>
            </c:strRef>
          </c:tx>
          <c:spPr>
            <a:ln>
              <a:solidFill>
                <a:schemeClr val="accent2"/>
              </a:solidFill>
              <a:prstDash val="sysDash"/>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KHReuse!$AB$21:$AB$32</c:f>
              <c:numCache>
                <c:formatCode>[&gt;=20]#,##0.0_);[&lt;=-20]\(#,##0.0\);#,##0.00_)</c:formatCode>
                <c:ptCount val="12"/>
                <c:pt idx="0">
                  <c:v>0</c:v>
                </c:pt>
                <c:pt idx="1">
                  <c:v>0</c:v>
                </c:pt>
                <c:pt idx="2">
                  <c:v>0</c:v>
                </c:pt>
                <c:pt idx="3">
                  <c:v>3.6587482150902774E-2</c:v>
                </c:pt>
                <c:pt idx="4">
                  <c:v>9.9128252841005418E-2</c:v>
                </c:pt>
                <c:pt idx="5">
                  <c:v>0.18332338273791737</c:v>
                </c:pt>
                <c:pt idx="6">
                  <c:v>0.4102083620854764</c:v>
                </c:pt>
                <c:pt idx="7">
                  <c:v>0.26902247243222915</c:v>
                </c:pt>
                <c:pt idx="8">
                  <c:v>0.12395024418747093</c:v>
                </c:pt>
                <c:pt idx="9">
                  <c:v>1.7634926827917854E-2</c:v>
                </c:pt>
                <c:pt idx="10">
                  <c:v>0</c:v>
                </c:pt>
                <c:pt idx="11">
                  <c:v>0</c:v>
                </c:pt>
              </c:numCache>
            </c:numRef>
          </c:val>
        </c:ser>
        <c:marker val="1"/>
        <c:axId val="3458944"/>
        <c:axId val="3460480"/>
      </c:lineChart>
      <c:catAx>
        <c:axId val="3458944"/>
        <c:scaling>
          <c:orientation val="minMax"/>
        </c:scaling>
        <c:axPos val="b"/>
        <c:tickLblPos val="nextTo"/>
        <c:crossAx val="3460480"/>
        <c:crosses val="autoZero"/>
        <c:auto val="1"/>
        <c:lblAlgn val="ctr"/>
        <c:lblOffset val="100"/>
      </c:catAx>
      <c:valAx>
        <c:axId val="346048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3458944"/>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KHReuse!$D$4</c:f>
              <c:strCache>
                <c:ptCount val="1"/>
                <c:pt idx="0">
                  <c:v>HYDROSS
2009 HIA
(Existing)
Crop
Irrigation
Consumption</c:v>
                </c:pt>
              </c:strCache>
            </c:strRef>
          </c:tx>
          <c:spPr>
            <a:solidFill>
              <a:schemeClr val="accent3"/>
            </a:solidFill>
            <a:ln>
              <a:solidFill>
                <a:schemeClr val="accent3"/>
              </a:solidFill>
              <a:prstDash val="solid"/>
            </a:ln>
          </c:spPr>
          <c:cat>
            <c:strRef>
              <c:f>KHReuse!$B$36:$B$47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KHReuse!$E$36:$E$47</c:f>
              <c:numCache>
                <c:formatCode>[&gt;=20]#,##0.0_);[&lt;=-20]\(#,##0.0\);#,##0.00_)</c:formatCode>
                <c:ptCount val="12"/>
                <c:pt idx="0">
                  <c:v>0</c:v>
                </c:pt>
                <c:pt idx="1">
                  <c:v>0</c:v>
                </c:pt>
                <c:pt idx="2">
                  <c:v>1.0457178874486834E-3</c:v>
                </c:pt>
                <c:pt idx="3">
                  <c:v>1.8648635659501527E-2</c:v>
                </c:pt>
                <c:pt idx="4">
                  <c:v>0.11151419360876377</c:v>
                </c:pt>
                <c:pt idx="5">
                  <c:v>0.19830877826700452</c:v>
                </c:pt>
                <c:pt idx="6">
                  <c:v>0.34189165375752795</c:v>
                </c:pt>
                <c:pt idx="7">
                  <c:v>0.22660125666631059</c:v>
                </c:pt>
                <c:pt idx="8">
                  <c:v>2.6840092444516211E-2</c:v>
                </c:pt>
                <c:pt idx="9">
                  <c:v>2.1582455288177E-2</c:v>
                </c:pt>
                <c:pt idx="10">
                  <c:v>0</c:v>
                </c:pt>
                <c:pt idx="11">
                  <c:v>0</c:v>
                </c:pt>
              </c:numCache>
            </c:numRef>
          </c:val>
        </c:ser>
        <c:ser>
          <c:idx val="4"/>
          <c:order val="3"/>
          <c:tx>
            <c:strRef>
              <c:f>KHReuse!$F$4</c:f>
              <c:strCache>
                <c:ptCount val="1"/>
                <c:pt idx="0">
                  <c:v>HYDROSS
Oper. Improv.
Crop
Irrigation
Consumption</c:v>
                </c:pt>
              </c:strCache>
            </c:strRef>
          </c:tx>
          <c:spPr>
            <a:solidFill>
              <a:schemeClr val="accent2"/>
            </a:solidFill>
            <a:ln>
              <a:solidFill>
                <a:schemeClr val="accent2"/>
              </a:solidFill>
              <a:prstDash val="solid"/>
            </a:ln>
          </c:spPr>
          <c:cat>
            <c:strRef>
              <c:f>KHReuse!$B$36:$B$47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KHReuse!$G$36:$G$47</c:f>
              <c:numCache>
                <c:formatCode>[&gt;=20]#,##0.0_);[&lt;=-20]\(#,##0.0\);#,##0.00_)</c:formatCode>
                <c:ptCount val="12"/>
                <c:pt idx="0">
                  <c:v>0</c:v>
                </c:pt>
                <c:pt idx="1">
                  <c:v>0</c:v>
                </c:pt>
                <c:pt idx="2">
                  <c:v>0</c:v>
                </c:pt>
                <c:pt idx="3">
                  <c:v>2.6811044725420417E-2</c:v>
                </c:pt>
                <c:pt idx="4">
                  <c:v>0.10030177403778623</c:v>
                </c:pt>
                <c:pt idx="5">
                  <c:v>0.20054545263738088</c:v>
                </c:pt>
                <c:pt idx="6">
                  <c:v>0.28231478189204878</c:v>
                </c:pt>
                <c:pt idx="7">
                  <c:v>0.21957170864512776</c:v>
                </c:pt>
                <c:pt idx="8">
                  <c:v>0.12322042440436989</c:v>
                </c:pt>
                <c:pt idx="9">
                  <c:v>2.6230090343504479E-2</c:v>
                </c:pt>
                <c:pt idx="10">
                  <c:v>0</c:v>
                </c:pt>
                <c:pt idx="11">
                  <c:v>0</c:v>
                </c:pt>
              </c:numCache>
            </c:numRef>
          </c:val>
        </c:ser>
        <c:axId val="194730240"/>
        <c:axId val="194748416"/>
      </c:barChart>
      <c:lineChart>
        <c:grouping val="standard"/>
        <c:ser>
          <c:idx val="1"/>
          <c:order val="0"/>
          <c:tx>
            <c:strRef>
              <c:f>KHReuse!$X$3</c:f>
              <c:strCache>
                <c:ptCount val="1"/>
                <c:pt idx="0">
                  <c:v>HYDROSS
2009 HIA
(Existing)
River
Headgate
Diversion</c:v>
                </c:pt>
              </c:strCache>
            </c:strRef>
          </c:tx>
          <c:spPr>
            <a:ln>
              <a:solidFill>
                <a:schemeClr val="accent3"/>
              </a:solidFill>
              <a:prstDash val="sysDot"/>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KHReuse!$Y$36:$Y$47</c:f>
              <c:numCache>
                <c:formatCode>[&gt;=20]#,##0.0_);[&lt;=-20]\(#,##0.0\);#,##0.00_)</c:formatCode>
                <c:ptCount val="12"/>
                <c:pt idx="0">
                  <c:v>0</c:v>
                </c:pt>
                <c:pt idx="1">
                  <c:v>0</c:v>
                </c:pt>
                <c:pt idx="2">
                  <c:v>1.4374129037095307E-3</c:v>
                </c:pt>
                <c:pt idx="3">
                  <c:v>2.5633863449486628E-2</c:v>
                </c:pt>
                <c:pt idx="4">
                  <c:v>0.15328411492613578</c:v>
                </c:pt>
                <c:pt idx="5">
                  <c:v>0.27258938593402682</c:v>
                </c:pt>
                <c:pt idx="6">
                  <c:v>0.46995416324058825</c:v>
                </c:pt>
                <c:pt idx="7">
                  <c:v>0.31147939060661251</c:v>
                </c:pt>
                <c:pt idx="8">
                  <c:v>3.6893597861877951E-2</c:v>
                </c:pt>
                <c:pt idx="9">
                  <c:v>2.9666605207116146E-2</c:v>
                </c:pt>
                <c:pt idx="10">
                  <c:v>0</c:v>
                </c:pt>
                <c:pt idx="11">
                  <c:v>0</c:v>
                </c:pt>
              </c:numCache>
            </c:numRef>
          </c:val>
        </c:ser>
        <c:ser>
          <c:idx val="2"/>
          <c:order val="1"/>
          <c:tx>
            <c:strRef>
              <c:f>KHReuse!$AA$3</c:f>
              <c:strCache>
                <c:ptCount val="1"/>
                <c:pt idx="0">
                  <c:v>HYDROSS
Oper. Improv.
River
Headgate
Diversion</c:v>
                </c:pt>
              </c:strCache>
            </c:strRef>
          </c:tx>
          <c:spPr>
            <a:ln>
              <a:solidFill>
                <a:schemeClr val="accent2"/>
              </a:solidFill>
              <a:prstDash val="sysDot"/>
            </a:ln>
          </c:spPr>
          <c:marker>
            <c:symbol val="none"/>
          </c:marker>
          <c:cat>
            <c:strRef>
              <c:f>KHReuse!$B$6:$B$17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KHReuse!$AB$36:$AB$47</c:f>
              <c:numCache>
                <c:formatCode>[&gt;=20]#,##0.0_);[&lt;=-20]\(#,##0.0\);#,##0.00_)</c:formatCode>
                <c:ptCount val="12"/>
                <c:pt idx="0">
                  <c:v>0</c:v>
                </c:pt>
                <c:pt idx="1">
                  <c:v>0</c:v>
                </c:pt>
                <c:pt idx="2">
                  <c:v>0</c:v>
                </c:pt>
                <c:pt idx="3">
                  <c:v>3.6853669725663792E-2</c:v>
                </c:pt>
                <c:pt idx="4">
                  <c:v>0.13787185434747248</c:v>
                </c:pt>
                <c:pt idx="5">
                  <c:v>0.27566385242251668</c:v>
                </c:pt>
                <c:pt idx="6">
                  <c:v>0.38806155586535912</c:v>
                </c:pt>
                <c:pt idx="7">
                  <c:v>0.3018167816427873</c:v>
                </c:pt>
                <c:pt idx="8">
                  <c:v>0.16937515382043972</c:v>
                </c:pt>
                <c:pt idx="9">
                  <c:v>3.6055107001380732E-2</c:v>
                </c:pt>
                <c:pt idx="10">
                  <c:v>0</c:v>
                </c:pt>
                <c:pt idx="11">
                  <c:v>0</c:v>
                </c:pt>
              </c:numCache>
            </c:numRef>
          </c:val>
        </c:ser>
        <c:marker val="1"/>
        <c:axId val="194730240"/>
        <c:axId val="194748416"/>
      </c:lineChart>
      <c:catAx>
        <c:axId val="194730240"/>
        <c:scaling>
          <c:orientation val="minMax"/>
        </c:scaling>
        <c:axPos val="b"/>
        <c:tickLblPos val="nextTo"/>
        <c:crossAx val="194748416"/>
        <c:crosses val="autoZero"/>
        <c:auto val="1"/>
        <c:lblAlgn val="ctr"/>
        <c:lblOffset val="100"/>
      </c:catAx>
      <c:valAx>
        <c:axId val="19474841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730240"/>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Ninepipe!$X$3</c:f>
              <c:strCache>
                <c:ptCount val="1"/>
                <c:pt idx="0">
                  <c:v>HYDROSS
2009 HIA
(Existing)
River
Headgate
Diversion</c:v>
                </c:pt>
              </c:strCache>
            </c:strRef>
          </c:tx>
          <c:spPr>
            <a:ln>
              <a:solidFill>
                <a:schemeClr val="accent3"/>
              </a:solidFill>
              <a:prstDash val="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Ninepipe!$X$6:$X$17</c:f>
              <c:numCache>
                <c:formatCode>[&gt;=20]#,##0_);[&lt;=-20]\(#,##0\);#,##0.0_)</c:formatCode>
                <c:ptCount val="12"/>
                <c:pt idx="0">
                  <c:v>0</c:v>
                </c:pt>
                <c:pt idx="1">
                  <c:v>0</c:v>
                </c:pt>
                <c:pt idx="2">
                  <c:v>748.23500000000001</c:v>
                </c:pt>
                <c:pt idx="3">
                  <c:v>90.847499999999997</c:v>
                </c:pt>
                <c:pt idx="4">
                  <c:v>2460.4949999999999</c:v>
                </c:pt>
                <c:pt idx="5">
                  <c:v>5058.4475000000002</c:v>
                </c:pt>
                <c:pt idx="6">
                  <c:v>2286.6475</c:v>
                </c:pt>
                <c:pt idx="7">
                  <c:v>139.2525</c:v>
                </c:pt>
                <c:pt idx="8">
                  <c:v>1308.9674999999997</c:v>
                </c:pt>
                <c:pt idx="9">
                  <c:v>1751.9025000000001</c:v>
                </c:pt>
                <c:pt idx="10">
                  <c:v>546.18999999999994</c:v>
                </c:pt>
                <c:pt idx="11">
                  <c:v>205.22500000000002</c:v>
                </c:pt>
              </c:numCache>
            </c:numRef>
          </c:val>
        </c:ser>
        <c:ser>
          <c:idx val="2"/>
          <c:order val="1"/>
          <c:tx>
            <c:strRef>
              <c:f>Ninepipe!$AA$3</c:f>
              <c:strCache>
                <c:ptCount val="1"/>
                <c:pt idx="0">
                  <c:v>HYDROSS
Oper. Improv.
River
Headgate
Diversion</c:v>
                </c:pt>
              </c:strCache>
            </c:strRef>
          </c:tx>
          <c:spPr>
            <a:ln>
              <a:solidFill>
                <a:schemeClr val="accent2"/>
              </a:solidFill>
              <a:prstDash val="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Ninepipe!$AA$6:$AA$17</c:f>
              <c:numCache>
                <c:formatCode>[&gt;=20]#,##0_);[&lt;=-20]\(#,##0\);#,##0.0_)</c:formatCode>
                <c:ptCount val="12"/>
                <c:pt idx="0">
                  <c:v>0</c:v>
                </c:pt>
                <c:pt idx="1">
                  <c:v>0</c:v>
                </c:pt>
                <c:pt idx="2">
                  <c:v>0</c:v>
                </c:pt>
                <c:pt idx="3">
                  <c:v>3489.6749999999997</c:v>
                </c:pt>
                <c:pt idx="4">
                  <c:v>3479.4350000000004</c:v>
                </c:pt>
                <c:pt idx="5">
                  <c:v>5236.6499999999996</c:v>
                </c:pt>
                <c:pt idx="6">
                  <c:v>1535.1599999999999</c:v>
                </c:pt>
                <c:pt idx="7">
                  <c:v>0</c:v>
                </c:pt>
                <c:pt idx="8">
                  <c:v>0</c:v>
                </c:pt>
                <c:pt idx="9">
                  <c:v>281.48</c:v>
                </c:pt>
                <c:pt idx="10">
                  <c:v>0</c:v>
                </c:pt>
                <c:pt idx="11">
                  <c:v>0</c:v>
                </c:pt>
              </c:numCache>
            </c:numRef>
          </c:val>
        </c:ser>
        <c:marker val="1"/>
        <c:axId val="196646016"/>
        <c:axId val="196647552"/>
      </c:lineChart>
      <c:catAx>
        <c:axId val="196646016"/>
        <c:scaling>
          <c:orientation val="minMax"/>
        </c:scaling>
        <c:axPos val="b"/>
        <c:tickLblPos val="nextTo"/>
        <c:crossAx val="196647552"/>
        <c:crosses val="autoZero"/>
        <c:auto val="1"/>
        <c:lblAlgn val="ctr"/>
        <c:lblOffset val="100"/>
      </c:catAx>
      <c:valAx>
        <c:axId val="196647552"/>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6646016"/>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Ninepipe!$X$3</c:f>
              <c:strCache>
                <c:ptCount val="1"/>
                <c:pt idx="0">
                  <c:v>HYDROSS
2009 HIA
(Existing)
River
Headgate
Diversion</c:v>
                </c:pt>
              </c:strCache>
            </c:strRef>
          </c:tx>
          <c:spPr>
            <a:ln>
              <a:solidFill>
                <a:schemeClr val="accent3"/>
              </a:solidFill>
              <a:prstDash val="sys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Ninepipe!$X$21:$X$32</c:f>
              <c:numCache>
                <c:formatCode>[&gt;=20]#,##0_);[&lt;=-20]\(#,##0\);#,##0.0_)</c:formatCode>
                <c:ptCount val="12"/>
                <c:pt idx="0">
                  <c:v>148.29749999999999</c:v>
                </c:pt>
                <c:pt idx="1">
                  <c:v>297.31083333333333</c:v>
                </c:pt>
                <c:pt idx="2">
                  <c:v>447.85750000000007</c:v>
                </c:pt>
                <c:pt idx="3">
                  <c:v>1301.6333333333332</c:v>
                </c:pt>
                <c:pt idx="4">
                  <c:v>3671.3941666666669</c:v>
                </c:pt>
                <c:pt idx="5">
                  <c:v>8185.1733333333314</c:v>
                </c:pt>
                <c:pt idx="6">
                  <c:v>2886.9033333333332</c:v>
                </c:pt>
                <c:pt idx="7">
                  <c:v>1250.6658333333335</c:v>
                </c:pt>
                <c:pt idx="8">
                  <c:v>1163.9816666666668</c:v>
                </c:pt>
                <c:pt idx="9">
                  <c:v>400.05916666666661</c:v>
                </c:pt>
                <c:pt idx="10">
                  <c:v>320.58416666666665</c:v>
                </c:pt>
                <c:pt idx="11">
                  <c:v>292.33583333333331</c:v>
                </c:pt>
              </c:numCache>
            </c:numRef>
          </c:val>
        </c:ser>
        <c:ser>
          <c:idx val="2"/>
          <c:order val="1"/>
          <c:tx>
            <c:strRef>
              <c:f>Ninepipe!$AA$3</c:f>
              <c:strCache>
                <c:ptCount val="1"/>
                <c:pt idx="0">
                  <c:v>HYDROSS
Oper. Improv.
River
Headgate
Diversion</c:v>
                </c:pt>
              </c:strCache>
            </c:strRef>
          </c:tx>
          <c:spPr>
            <a:ln>
              <a:solidFill>
                <a:schemeClr val="accent2"/>
              </a:solidFill>
              <a:prstDash val="sysDash"/>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Ninepipe!$AA$21:$AA$32</c:f>
              <c:numCache>
                <c:formatCode>[&gt;=20]#,##0_);[&lt;=-20]\(#,##0\);#,##0.0_)</c:formatCode>
                <c:ptCount val="12"/>
                <c:pt idx="0">
                  <c:v>0</c:v>
                </c:pt>
                <c:pt idx="1">
                  <c:v>0</c:v>
                </c:pt>
                <c:pt idx="2">
                  <c:v>0</c:v>
                </c:pt>
                <c:pt idx="3">
                  <c:v>2186.4883333333337</c:v>
                </c:pt>
                <c:pt idx="4">
                  <c:v>3898.2125000000005</c:v>
                </c:pt>
                <c:pt idx="5">
                  <c:v>8654.6183333333338</c:v>
                </c:pt>
                <c:pt idx="6">
                  <c:v>2132.0541666666668</c:v>
                </c:pt>
                <c:pt idx="7">
                  <c:v>0</c:v>
                </c:pt>
                <c:pt idx="8">
                  <c:v>1.4566666666666668</c:v>
                </c:pt>
                <c:pt idx="9">
                  <c:v>0</c:v>
                </c:pt>
                <c:pt idx="10">
                  <c:v>0</c:v>
                </c:pt>
                <c:pt idx="11">
                  <c:v>0</c:v>
                </c:pt>
              </c:numCache>
            </c:numRef>
          </c:val>
        </c:ser>
        <c:marker val="1"/>
        <c:axId val="196664704"/>
        <c:axId val="196695168"/>
      </c:lineChart>
      <c:catAx>
        <c:axId val="196664704"/>
        <c:scaling>
          <c:orientation val="minMax"/>
        </c:scaling>
        <c:axPos val="b"/>
        <c:tickLblPos val="nextTo"/>
        <c:crossAx val="196695168"/>
        <c:crosses val="autoZero"/>
        <c:auto val="1"/>
        <c:lblAlgn val="ctr"/>
        <c:lblOffset val="100"/>
      </c:catAx>
      <c:valAx>
        <c:axId val="196695168"/>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6664704"/>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Ninepipe!$X$3</c:f>
              <c:strCache>
                <c:ptCount val="1"/>
                <c:pt idx="0">
                  <c:v>HYDROSS
2009 HIA
(Existing)
River
Headgate
Diversion</c:v>
                </c:pt>
              </c:strCache>
            </c:strRef>
          </c:tx>
          <c:spPr>
            <a:ln>
              <a:solidFill>
                <a:schemeClr val="accent3"/>
              </a:solidFill>
              <a:prstDash val="sysDot"/>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Ninepipe!$X$36:$X$47</c:f>
              <c:numCache>
                <c:formatCode>[&gt;=20]#,##0_);[&lt;=-20]\(#,##0\);#,##0.0_)</c:formatCode>
                <c:ptCount val="12"/>
                <c:pt idx="0">
                  <c:v>0</c:v>
                </c:pt>
                <c:pt idx="1">
                  <c:v>0</c:v>
                </c:pt>
                <c:pt idx="2">
                  <c:v>1931.7149999999999</c:v>
                </c:pt>
                <c:pt idx="3">
                  <c:v>320.29500000000002</c:v>
                </c:pt>
                <c:pt idx="4">
                  <c:v>2933.74</c:v>
                </c:pt>
                <c:pt idx="5">
                  <c:v>7182.5150000000003</c:v>
                </c:pt>
                <c:pt idx="6">
                  <c:v>2902.0824999999995</c:v>
                </c:pt>
                <c:pt idx="7">
                  <c:v>2251.8599999999997</c:v>
                </c:pt>
                <c:pt idx="8">
                  <c:v>1802.3249999999998</c:v>
                </c:pt>
                <c:pt idx="9">
                  <c:v>35.71</c:v>
                </c:pt>
                <c:pt idx="10">
                  <c:v>211.65</c:v>
                </c:pt>
                <c:pt idx="11">
                  <c:v>356.48250000000002</c:v>
                </c:pt>
              </c:numCache>
            </c:numRef>
          </c:val>
        </c:ser>
        <c:ser>
          <c:idx val="2"/>
          <c:order val="1"/>
          <c:tx>
            <c:strRef>
              <c:f>Ninepipe!$AA$3</c:f>
              <c:strCache>
                <c:ptCount val="1"/>
                <c:pt idx="0">
                  <c:v>HYDROSS
Oper. Improv.
River
Headgate
Diversion</c:v>
                </c:pt>
              </c:strCache>
            </c:strRef>
          </c:tx>
          <c:spPr>
            <a:ln>
              <a:solidFill>
                <a:schemeClr val="accent2"/>
              </a:solidFill>
              <a:prstDash val="sysDot"/>
            </a:ln>
          </c:spPr>
          <c:marker>
            <c:symbol val="none"/>
          </c:marker>
          <c:cat>
            <c:strRef>
              <c:f>Ninepipe!$B$6:$B$17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Ninepipe!$AA$36:$AA$47</c:f>
              <c:numCache>
                <c:formatCode>[&gt;=20]#,##0_);[&lt;=-20]\(#,##0\);#,##0.0_)</c:formatCode>
                <c:ptCount val="12"/>
                <c:pt idx="0">
                  <c:v>0</c:v>
                </c:pt>
                <c:pt idx="1">
                  <c:v>0</c:v>
                </c:pt>
                <c:pt idx="2">
                  <c:v>0</c:v>
                </c:pt>
                <c:pt idx="3">
                  <c:v>3050.4724999999999</c:v>
                </c:pt>
                <c:pt idx="4">
                  <c:v>2614.5050000000001</c:v>
                </c:pt>
                <c:pt idx="5">
                  <c:v>8249.85</c:v>
                </c:pt>
                <c:pt idx="6">
                  <c:v>1396.3574999999998</c:v>
                </c:pt>
                <c:pt idx="7">
                  <c:v>0</c:v>
                </c:pt>
                <c:pt idx="8">
                  <c:v>158.22749999999999</c:v>
                </c:pt>
                <c:pt idx="9">
                  <c:v>0</c:v>
                </c:pt>
                <c:pt idx="10">
                  <c:v>0</c:v>
                </c:pt>
                <c:pt idx="11">
                  <c:v>0</c:v>
                </c:pt>
              </c:numCache>
            </c:numRef>
          </c:val>
        </c:ser>
        <c:marker val="1"/>
        <c:axId val="196728704"/>
        <c:axId val="196730240"/>
      </c:lineChart>
      <c:catAx>
        <c:axId val="196728704"/>
        <c:scaling>
          <c:orientation val="minMax"/>
        </c:scaling>
        <c:axPos val="b"/>
        <c:tickLblPos val="nextTo"/>
        <c:crossAx val="196730240"/>
        <c:crosses val="autoZero"/>
        <c:auto val="1"/>
        <c:lblAlgn val="ctr"/>
        <c:lblOffset val="100"/>
      </c:catAx>
      <c:valAx>
        <c:axId val="196730240"/>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6728704"/>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PostA!$D$4</c:f>
              <c:strCache>
                <c:ptCount val="1"/>
                <c:pt idx="0">
                  <c:v>HYDROSS
2009 HIA
(Existing)
Crop
Irrigation
Consumption</c:v>
                </c:pt>
              </c:strCache>
            </c:strRef>
          </c:tx>
          <c:spPr>
            <a:solidFill>
              <a:schemeClr val="accent3"/>
            </a:solidFill>
            <a:ln>
              <a:solidFill>
                <a:schemeClr val="accent3"/>
              </a:solidFill>
              <a:prstDash val="solid"/>
            </a:ln>
          </c:spP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PostA!$E$6:$E$17</c:f>
              <c:numCache>
                <c:formatCode>[&gt;=20]#,##0.0_);[&lt;=-20]\(#,##0.0\);#,##0.00_)</c:formatCode>
                <c:ptCount val="12"/>
                <c:pt idx="0">
                  <c:v>0</c:v>
                </c:pt>
                <c:pt idx="1">
                  <c:v>0</c:v>
                </c:pt>
                <c:pt idx="2">
                  <c:v>0</c:v>
                </c:pt>
                <c:pt idx="3">
                  <c:v>0</c:v>
                </c:pt>
                <c:pt idx="4">
                  <c:v>1.9327639319807553E-2</c:v>
                </c:pt>
                <c:pt idx="5">
                  <c:v>0.15748850883523249</c:v>
                </c:pt>
                <c:pt idx="6">
                  <c:v>0.24733541584846389</c:v>
                </c:pt>
                <c:pt idx="7">
                  <c:v>0.17873714096816523</c:v>
                </c:pt>
                <c:pt idx="8">
                  <c:v>0.10931940680193504</c:v>
                </c:pt>
                <c:pt idx="9">
                  <c:v>6.6661421602581912E-3</c:v>
                </c:pt>
                <c:pt idx="10">
                  <c:v>0</c:v>
                </c:pt>
                <c:pt idx="11">
                  <c:v>0</c:v>
                </c:pt>
              </c:numCache>
            </c:numRef>
          </c:val>
        </c:ser>
        <c:ser>
          <c:idx val="4"/>
          <c:order val="3"/>
          <c:tx>
            <c:strRef>
              <c:f>PostA!$F$4</c:f>
              <c:strCache>
                <c:ptCount val="1"/>
                <c:pt idx="0">
                  <c:v>HYDROSS
Oper. Improv.
Crop
Irrigation
Consumption</c:v>
                </c:pt>
              </c:strCache>
            </c:strRef>
          </c:tx>
          <c:spPr>
            <a:solidFill>
              <a:schemeClr val="accent2"/>
            </a:solidFill>
            <a:ln>
              <a:solidFill>
                <a:schemeClr val="accent2"/>
              </a:solidFill>
              <a:prstDash val="solid"/>
            </a:ln>
          </c:spP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PostA!$G$6:$G$17</c:f>
              <c:numCache>
                <c:formatCode>[&gt;=20]#,##0.0_);[&lt;=-20]\(#,##0.0\);#,##0.00_)</c:formatCode>
                <c:ptCount val="12"/>
                <c:pt idx="0">
                  <c:v>0</c:v>
                </c:pt>
                <c:pt idx="1">
                  <c:v>0</c:v>
                </c:pt>
                <c:pt idx="2">
                  <c:v>0</c:v>
                </c:pt>
                <c:pt idx="3">
                  <c:v>1.053668144370234E-2</c:v>
                </c:pt>
                <c:pt idx="4">
                  <c:v>5.0249867539397454E-2</c:v>
                </c:pt>
                <c:pt idx="5">
                  <c:v>0.12791330186635883</c:v>
                </c:pt>
                <c:pt idx="6">
                  <c:v>0.24802653193598279</c:v>
                </c:pt>
                <c:pt idx="7">
                  <c:v>0.18306410508346996</c:v>
                </c:pt>
                <c:pt idx="8">
                  <c:v>0.10245171270598764</c:v>
                </c:pt>
                <c:pt idx="9">
                  <c:v>4.3264157230585914E-3</c:v>
                </c:pt>
                <c:pt idx="10">
                  <c:v>0</c:v>
                </c:pt>
                <c:pt idx="11">
                  <c:v>0</c:v>
                </c:pt>
              </c:numCache>
            </c:numRef>
          </c:val>
        </c:ser>
        <c:axId val="196815488"/>
        <c:axId val="196825472"/>
      </c:barChart>
      <c:lineChart>
        <c:grouping val="standard"/>
        <c:ser>
          <c:idx val="1"/>
          <c:order val="0"/>
          <c:tx>
            <c:strRef>
              <c:f>PostA!$X$3</c:f>
              <c:strCache>
                <c:ptCount val="1"/>
                <c:pt idx="0">
                  <c:v>HYDROSS
2009 HIA
(Existing)
River
Headgate
Diversion</c:v>
                </c:pt>
              </c:strCache>
            </c:strRef>
          </c:tx>
          <c:spPr>
            <a:ln>
              <a:solidFill>
                <a:schemeClr val="accent3"/>
              </a:solidFill>
              <a:prstDash val="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PostA!$Y$6:$Y$17</c:f>
              <c:numCache>
                <c:formatCode>[&gt;=20]#,##0.0_);[&lt;=-20]\(#,##0.0\);#,##0.00_)</c:formatCode>
                <c:ptCount val="12"/>
                <c:pt idx="0">
                  <c:v>0</c:v>
                </c:pt>
                <c:pt idx="1">
                  <c:v>0</c:v>
                </c:pt>
                <c:pt idx="2">
                  <c:v>0</c:v>
                </c:pt>
                <c:pt idx="3">
                  <c:v>0</c:v>
                </c:pt>
                <c:pt idx="4">
                  <c:v>0.10279005197822726</c:v>
                </c:pt>
                <c:pt idx="5">
                  <c:v>0.51074725675748756</c:v>
                </c:pt>
                <c:pt idx="6">
                  <c:v>0.6220709654136416</c:v>
                </c:pt>
                <c:pt idx="7">
                  <c:v>0.43289369575677994</c:v>
                </c:pt>
                <c:pt idx="8">
                  <c:v>0.27387241241527821</c:v>
                </c:pt>
                <c:pt idx="9">
                  <c:v>0.10820222154055964</c:v>
                </c:pt>
                <c:pt idx="10">
                  <c:v>0</c:v>
                </c:pt>
                <c:pt idx="11">
                  <c:v>0</c:v>
                </c:pt>
              </c:numCache>
            </c:numRef>
          </c:val>
        </c:ser>
        <c:ser>
          <c:idx val="2"/>
          <c:order val="1"/>
          <c:tx>
            <c:strRef>
              <c:f>PostA!$AA$3</c:f>
              <c:strCache>
                <c:ptCount val="1"/>
                <c:pt idx="0">
                  <c:v>HYDROSS
Oper. Improv.
River
Headgate
Diversion</c:v>
                </c:pt>
              </c:strCache>
            </c:strRef>
          </c:tx>
          <c:spPr>
            <a:ln>
              <a:solidFill>
                <a:schemeClr val="accent2"/>
              </a:solidFill>
              <a:prstDash val="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PostA!$AB$6:$AB$17</c:f>
              <c:numCache>
                <c:formatCode>[&gt;=20]#,##0.0_);[&lt;=-20]\(#,##0.0\);#,##0.00_)</c:formatCode>
                <c:ptCount val="12"/>
                <c:pt idx="0">
                  <c:v>0</c:v>
                </c:pt>
                <c:pt idx="1">
                  <c:v>0</c:v>
                </c:pt>
                <c:pt idx="2">
                  <c:v>0</c:v>
                </c:pt>
                <c:pt idx="3">
                  <c:v>3.0719187882514112E-2</c:v>
                </c:pt>
                <c:pt idx="4">
                  <c:v>0.14075593148290602</c:v>
                </c:pt>
                <c:pt idx="5">
                  <c:v>0.32630944353662961</c:v>
                </c:pt>
                <c:pt idx="6">
                  <c:v>0.6327207447346499</c:v>
                </c:pt>
                <c:pt idx="7">
                  <c:v>0.42872155757252922</c:v>
                </c:pt>
                <c:pt idx="8">
                  <c:v>0.23993375340980708</c:v>
                </c:pt>
                <c:pt idx="9">
                  <c:v>1.1036774803720895E-2</c:v>
                </c:pt>
                <c:pt idx="10">
                  <c:v>0</c:v>
                </c:pt>
                <c:pt idx="11">
                  <c:v>0</c:v>
                </c:pt>
              </c:numCache>
            </c:numRef>
          </c:val>
        </c:ser>
        <c:marker val="1"/>
        <c:axId val="196815488"/>
        <c:axId val="196825472"/>
      </c:lineChart>
      <c:catAx>
        <c:axId val="196815488"/>
        <c:scaling>
          <c:orientation val="minMax"/>
        </c:scaling>
        <c:axPos val="b"/>
        <c:tickLblPos val="nextTo"/>
        <c:crossAx val="196825472"/>
        <c:crosses val="autoZero"/>
        <c:auto val="1"/>
        <c:lblAlgn val="ctr"/>
        <c:lblOffset val="100"/>
      </c:catAx>
      <c:valAx>
        <c:axId val="19682547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6815488"/>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'487900'!$C$4</c:f>
              <c:strCache>
                <c:ptCount val="1"/>
                <c:pt idx="0">
                  <c:v>HYDROSS
Enforceable
Min. Flow
Oper. Improv.</c:v>
                </c:pt>
              </c:strCache>
            </c:strRef>
          </c:tx>
          <c:spPr>
            <a:ln>
              <a:solidFill>
                <a:schemeClr val="tx1"/>
              </a:solidFill>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'487900'!$C$23:$C$34</c:f>
              <c:numCache>
                <c:formatCode>[&gt;=20]#,##0_);[&lt;=-20]\(#,##0\);#,##0.0_)</c:formatCode>
                <c:ptCount val="12"/>
                <c:pt idx="0">
                  <c:v>3.5</c:v>
                </c:pt>
                <c:pt idx="1">
                  <c:v>3.5</c:v>
                </c:pt>
                <c:pt idx="2">
                  <c:v>3.5</c:v>
                </c:pt>
                <c:pt idx="3">
                  <c:v>4</c:v>
                </c:pt>
                <c:pt idx="4">
                  <c:v>7.6</c:v>
                </c:pt>
                <c:pt idx="5">
                  <c:v>9.5</c:v>
                </c:pt>
                <c:pt idx="6">
                  <c:v>6.8</c:v>
                </c:pt>
                <c:pt idx="7">
                  <c:v>6</c:v>
                </c:pt>
                <c:pt idx="8">
                  <c:v>4.8</c:v>
                </c:pt>
                <c:pt idx="9">
                  <c:v>4.4000000000000004</c:v>
                </c:pt>
                <c:pt idx="10">
                  <c:v>3.8</c:v>
                </c:pt>
                <c:pt idx="11">
                  <c:v>3.8</c:v>
                </c:pt>
              </c:numCache>
            </c:numRef>
          </c:val>
        </c:ser>
        <c:ser>
          <c:idx val="3"/>
          <c:order val="1"/>
          <c:tx>
            <c:strRef>
              <c:f>'487900'!$J$5</c:f>
              <c:strCache>
                <c:ptCount val="1"/>
                <c:pt idx="0">
                  <c:v>HYDROSS
Natural
Flow</c:v>
                </c:pt>
              </c:strCache>
            </c:strRef>
          </c:tx>
          <c:spPr>
            <a:ln>
              <a:solidFill>
                <a:schemeClr val="accent1"/>
              </a:solidFill>
              <a:prstDash val="sys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'487900'!$J$23:$J$34</c:f>
              <c:numCache>
                <c:formatCode>[&gt;=20]#,##0_);[&lt;=-20]\(#,##0\);#,##0.0_)</c:formatCode>
                <c:ptCount val="12"/>
                <c:pt idx="0">
                  <c:v>4.5158154121863801</c:v>
                </c:pt>
                <c:pt idx="1">
                  <c:v>3.9448040674603173</c:v>
                </c:pt>
                <c:pt idx="2">
                  <c:v>3.8883176523297491</c:v>
                </c:pt>
                <c:pt idx="3">
                  <c:v>5.2685416666666667</c:v>
                </c:pt>
                <c:pt idx="4">
                  <c:v>16.564314516129031</c:v>
                </c:pt>
                <c:pt idx="5">
                  <c:v>32.587372685185187</c:v>
                </c:pt>
                <c:pt idx="6">
                  <c:v>21.469097222222221</c:v>
                </c:pt>
                <c:pt idx="7">
                  <c:v>14.380947580645161</c:v>
                </c:pt>
                <c:pt idx="8">
                  <c:v>10.160358796296297</c:v>
                </c:pt>
                <c:pt idx="9">
                  <c:v>7.9446908602150534</c:v>
                </c:pt>
                <c:pt idx="10">
                  <c:v>6.5471643518518512</c:v>
                </c:pt>
                <c:pt idx="11">
                  <c:v>5.2815524193548393</c:v>
                </c:pt>
              </c:numCache>
            </c:numRef>
          </c:val>
        </c:ser>
        <c:ser>
          <c:idx val="4"/>
          <c:order val="2"/>
          <c:tx>
            <c:strRef>
              <c:f>'487900'!$L$5</c:f>
              <c:strCache>
                <c:ptCount val="1"/>
                <c:pt idx="0">
                  <c:v>HYDROSS
2009 HIA
(Existing)</c:v>
                </c:pt>
              </c:strCache>
            </c:strRef>
          </c:tx>
          <c:spPr>
            <a:ln>
              <a:solidFill>
                <a:schemeClr val="accent3"/>
              </a:solidFill>
              <a:prstDash val="sys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'487900'!$L$23:$L$34</c:f>
              <c:numCache>
                <c:formatCode>[&gt;=20]#,##0_);[&lt;=-20]\(#,##0\);#,##0.0_)</c:formatCode>
                <c:ptCount val="12"/>
                <c:pt idx="0">
                  <c:v>5.4021051747311821</c:v>
                </c:pt>
                <c:pt idx="1">
                  <c:v>1.599213665674603</c:v>
                </c:pt>
                <c:pt idx="2">
                  <c:v>2.3248046594982084</c:v>
                </c:pt>
                <c:pt idx="3">
                  <c:v>2.3761234953703703</c:v>
                </c:pt>
                <c:pt idx="4">
                  <c:v>6.8171329525089615</c:v>
                </c:pt>
                <c:pt idx="5">
                  <c:v>41.921206249999997</c:v>
                </c:pt>
                <c:pt idx="6">
                  <c:v>49.135148185483864</c:v>
                </c:pt>
                <c:pt idx="7">
                  <c:v>56.748593413978497</c:v>
                </c:pt>
                <c:pt idx="8">
                  <c:v>9.0960209490740738</c:v>
                </c:pt>
                <c:pt idx="9">
                  <c:v>5.920651433691754</c:v>
                </c:pt>
                <c:pt idx="10">
                  <c:v>16.726611458333334</c:v>
                </c:pt>
                <c:pt idx="11">
                  <c:v>7.4760598118279544</c:v>
                </c:pt>
              </c:numCache>
            </c:numRef>
          </c:val>
        </c:ser>
        <c:ser>
          <c:idx val="5"/>
          <c:order val="3"/>
          <c:tx>
            <c:strRef>
              <c:f>'487900'!$M$5</c:f>
              <c:strCache>
                <c:ptCount val="1"/>
                <c:pt idx="0">
                  <c:v>HYDROSS
Achievable
Management
Target
Oper. Improv.</c:v>
                </c:pt>
              </c:strCache>
            </c:strRef>
          </c:tx>
          <c:spPr>
            <a:ln>
              <a:solidFill>
                <a:schemeClr val="accent2"/>
              </a:solidFill>
              <a:prstDash val="sysDash"/>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'487900'!$M$23:$M$34</c:f>
              <c:numCache>
                <c:formatCode>[&gt;=20]#,##0_);[&lt;=-20]\(#,##0\);#,##0.0_)</c:formatCode>
                <c:ptCount val="12"/>
                <c:pt idx="0">
                  <c:v>4.5167912186379917</c:v>
                </c:pt>
                <c:pt idx="1">
                  <c:v>3.9458844246031743</c:v>
                </c:pt>
                <c:pt idx="2">
                  <c:v>3.8892934587813621</c:v>
                </c:pt>
                <c:pt idx="3">
                  <c:v>4.1902131944444445</c:v>
                </c:pt>
                <c:pt idx="4">
                  <c:v>9.603561827956991</c:v>
                </c:pt>
                <c:pt idx="5">
                  <c:v>9.5000124999999986</c:v>
                </c:pt>
                <c:pt idx="6">
                  <c:v>7.6785667562724003</c:v>
                </c:pt>
                <c:pt idx="7">
                  <c:v>6.0000712365591378</c:v>
                </c:pt>
                <c:pt idx="8">
                  <c:v>5.4549572916666653</c:v>
                </c:pt>
                <c:pt idx="9">
                  <c:v>4.4161340725806459</c:v>
                </c:pt>
                <c:pt idx="10">
                  <c:v>5.1649074074074077</c:v>
                </c:pt>
                <c:pt idx="11">
                  <c:v>5.2730683243727592</c:v>
                </c:pt>
              </c:numCache>
            </c:numRef>
          </c:val>
        </c:ser>
        <c:marker val="1"/>
        <c:axId val="66110592"/>
        <c:axId val="66112128"/>
      </c:lineChart>
      <c:catAx>
        <c:axId val="66110592"/>
        <c:scaling>
          <c:orientation val="minMax"/>
        </c:scaling>
        <c:axPos val="b"/>
        <c:tickLblPos val="nextTo"/>
        <c:crossAx val="66112128"/>
        <c:crosses val="autoZero"/>
        <c:auto val="1"/>
        <c:lblAlgn val="ctr"/>
        <c:lblOffset val="100"/>
      </c:catAx>
      <c:valAx>
        <c:axId val="6611212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6110592"/>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PostA!$D$4</c:f>
              <c:strCache>
                <c:ptCount val="1"/>
                <c:pt idx="0">
                  <c:v>HYDROSS
2009 HIA
(Existing)
Crop
Irrigation
Consumption</c:v>
                </c:pt>
              </c:strCache>
            </c:strRef>
          </c:tx>
          <c:spPr>
            <a:solidFill>
              <a:schemeClr val="accent3"/>
            </a:solidFill>
            <a:ln>
              <a:solidFill>
                <a:schemeClr val="accent3"/>
              </a:solidFill>
              <a:prstDash val="solid"/>
            </a:ln>
          </c:spPr>
          <c:cat>
            <c:strRef>
              <c:f>PostA!$B$21:$B$32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PostA!$E$21:$E$32</c:f>
              <c:numCache>
                <c:formatCode>[&gt;=20]#,##0.0_);[&lt;=-20]\(#,##0.0\);#,##0.00_)</c:formatCode>
                <c:ptCount val="12"/>
                <c:pt idx="0">
                  <c:v>0</c:v>
                </c:pt>
                <c:pt idx="1">
                  <c:v>0</c:v>
                </c:pt>
                <c:pt idx="2">
                  <c:v>0</c:v>
                </c:pt>
                <c:pt idx="3">
                  <c:v>0</c:v>
                </c:pt>
                <c:pt idx="4">
                  <c:v>3.326977691908007E-2</c:v>
                </c:pt>
                <c:pt idx="5">
                  <c:v>0.14589560243915634</c:v>
                </c:pt>
                <c:pt idx="6">
                  <c:v>0.33623837286192065</c:v>
                </c:pt>
                <c:pt idx="7">
                  <c:v>0.24345318373306132</c:v>
                </c:pt>
                <c:pt idx="8">
                  <c:v>7.1619337747351977E-2</c:v>
                </c:pt>
                <c:pt idx="9">
                  <c:v>1.0971427176571359E-2</c:v>
                </c:pt>
                <c:pt idx="10">
                  <c:v>0</c:v>
                </c:pt>
                <c:pt idx="11">
                  <c:v>0</c:v>
                </c:pt>
              </c:numCache>
            </c:numRef>
          </c:val>
        </c:ser>
        <c:ser>
          <c:idx val="4"/>
          <c:order val="3"/>
          <c:tx>
            <c:strRef>
              <c:f>PostA!$F$4</c:f>
              <c:strCache>
                <c:ptCount val="1"/>
                <c:pt idx="0">
                  <c:v>HYDROSS
Oper. Improv.
Crop
Irrigation
Consumption</c:v>
                </c:pt>
              </c:strCache>
            </c:strRef>
          </c:tx>
          <c:spPr>
            <a:solidFill>
              <a:schemeClr val="accent2"/>
            </a:solidFill>
            <a:ln>
              <a:solidFill>
                <a:schemeClr val="accent2"/>
              </a:solidFill>
              <a:prstDash val="solid"/>
            </a:ln>
          </c:spPr>
          <c:cat>
            <c:strRef>
              <c:f>PostA!$B$21:$B$32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PostA!$G$21:$G$32</c:f>
              <c:numCache>
                <c:formatCode>[&gt;=20]#,##0.0_);[&lt;=-20]\(#,##0.0\);#,##0.00_)</c:formatCode>
                <c:ptCount val="12"/>
                <c:pt idx="0">
                  <c:v>0</c:v>
                </c:pt>
                <c:pt idx="1">
                  <c:v>0</c:v>
                </c:pt>
                <c:pt idx="2">
                  <c:v>0</c:v>
                </c:pt>
                <c:pt idx="3">
                  <c:v>2.7216936154394522E-2</c:v>
                </c:pt>
                <c:pt idx="4">
                  <c:v>7.2922754200314424E-2</c:v>
                </c:pt>
                <c:pt idx="5">
                  <c:v>0.13753874840589214</c:v>
                </c:pt>
                <c:pt idx="6">
                  <c:v>0.31078828649444107</c:v>
                </c:pt>
                <c:pt idx="7">
                  <c:v>0.20000273949714506</c:v>
                </c:pt>
                <c:pt idx="8">
                  <c:v>8.5454714470196952E-2</c:v>
                </c:pt>
                <c:pt idx="9">
                  <c:v>1.2044073453249553E-2</c:v>
                </c:pt>
                <c:pt idx="10">
                  <c:v>0</c:v>
                </c:pt>
                <c:pt idx="11">
                  <c:v>0</c:v>
                </c:pt>
              </c:numCache>
            </c:numRef>
          </c:val>
        </c:ser>
        <c:axId val="196856832"/>
        <c:axId val="196944640"/>
      </c:barChart>
      <c:lineChart>
        <c:grouping val="standard"/>
        <c:ser>
          <c:idx val="1"/>
          <c:order val="0"/>
          <c:tx>
            <c:strRef>
              <c:f>PostA!$X$3</c:f>
              <c:strCache>
                <c:ptCount val="1"/>
                <c:pt idx="0">
                  <c:v>HYDROSS
2009 HIA
(Existing)
River
Headgate
Diversion</c:v>
                </c:pt>
              </c:strCache>
            </c:strRef>
          </c:tx>
          <c:spPr>
            <a:ln>
              <a:solidFill>
                <a:schemeClr val="accent3"/>
              </a:solidFill>
              <a:prstDash val="sys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PostA!$Y$21:$Y$32</c:f>
              <c:numCache>
                <c:formatCode>[&gt;=20]#,##0.0_);[&lt;=-20]\(#,##0.0\);#,##0.00_)</c:formatCode>
                <c:ptCount val="12"/>
                <c:pt idx="0">
                  <c:v>0</c:v>
                </c:pt>
                <c:pt idx="1">
                  <c:v>0</c:v>
                </c:pt>
                <c:pt idx="2">
                  <c:v>0</c:v>
                </c:pt>
                <c:pt idx="3">
                  <c:v>0</c:v>
                </c:pt>
                <c:pt idx="4">
                  <c:v>0.20717831194679184</c:v>
                </c:pt>
                <c:pt idx="5">
                  <c:v>0.47203593105232783</c:v>
                </c:pt>
                <c:pt idx="6">
                  <c:v>0.8456699518659978</c:v>
                </c:pt>
                <c:pt idx="7">
                  <c:v>0.58680801429041518</c:v>
                </c:pt>
                <c:pt idx="8">
                  <c:v>0.1892099309570249</c:v>
                </c:pt>
                <c:pt idx="9">
                  <c:v>0.11805879810744847</c:v>
                </c:pt>
                <c:pt idx="10">
                  <c:v>0</c:v>
                </c:pt>
                <c:pt idx="11">
                  <c:v>0</c:v>
                </c:pt>
              </c:numCache>
            </c:numRef>
          </c:val>
        </c:ser>
        <c:ser>
          <c:idx val="2"/>
          <c:order val="1"/>
          <c:tx>
            <c:strRef>
              <c:f>PostA!$AA$3</c:f>
              <c:strCache>
                <c:ptCount val="1"/>
                <c:pt idx="0">
                  <c:v>HYDROSS
Oper. Improv.
River
Headgate
Diversion</c:v>
                </c:pt>
              </c:strCache>
            </c:strRef>
          </c:tx>
          <c:spPr>
            <a:ln>
              <a:solidFill>
                <a:schemeClr val="accent2"/>
              </a:solidFill>
              <a:prstDash val="sysDash"/>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PostA!$AB$21:$AB$32</c:f>
              <c:numCache>
                <c:formatCode>[&gt;=20]#,##0.0_);[&lt;=-20]\(#,##0.0\);#,##0.00_)</c:formatCode>
                <c:ptCount val="12"/>
                <c:pt idx="0">
                  <c:v>0</c:v>
                </c:pt>
                <c:pt idx="1">
                  <c:v>0</c:v>
                </c:pt>
                <c:pt idx="2">
                  <c:v>0</c:v>
                </c:pt>
                <c:pt idx="3">
                  <c:v>7.9349668088613781E-2</c:v>
                </c:pt>
                <c:pt idx="4">
                  <c:v>0.20426541792805156</c:v>
                </c:pt>
                <c:pt idx="5">
                  <c:v>0.35086415409666355</c:v>
                </c:pt>
                <c:pt idx="6">
                  <c:v>0.79282726146541072</c:v>
                </c:pt>
                <c:pt idx="7">
                  <c:v>0.46839049062563248</c:v>
                </c:pt>
                <c:pt idx="8">
                  <c:v>0.20012813693254553</c:v>
                </c:pt>
                <c:pt idx="9">
                  <c:v>3.0724677176657014E-2</c:v>
                </c:pt>
                <c:pt idx="10">
                  <c:v>0</c:v>
                </c:pt>
                <c:pt idx="11">
                  <c:v>0</c:v>
                </c:pt>
              </c:numCache>
            </c:numRef>
          </c:val>
        </c:ser>
        <c:marker val="1"/>
        <c:axId val="196856832"/>
        <c:axId val="196944640"/>
      </c:lineChart>
      <c:catAx>
        <c:axId val="196856832"/>
        <c:scaling>
          <c:orientation val="minMax"/>
        </c:scaling>
        <c:axPos val="b"/>
        <c:tickLblPos val="nextTo"/>
        <c:crossAx val="196944640"/>
        <c:crosses val="autoZero"/>
        <c:auto val="1"/>
        <c:lblAlgn val="ctr"/>
        <c:lblOffset val="100"/>
      </c:catAx>
      <c:valAx>
        <c:axId val="1969446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6856832"/>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PostA!$D$4</c:f>
              <c:strCache>
                <c:ptCount val="1"/>
                <c:pt idx="0">
                  <c:v>HYDROSS
2009 HIA
(Existing)
Crop
Irrigation
Consumption</c:v>
                </c:pt>
              </c:strCache>
            </c:strRef>
          </c:tx>
          <c:spPr>
            <a:solidFill>
              <a:schemeClr val="accent3"/>
            </a:solidFill>
            <a:ln>
              <a:solidFill>
                <a:schemeClr val="accent3"/>
              </a:solidFill>
              <a:prstDash val="solid"/>
            </a:ln>
          </c:spPr>
          <c:cat>
            <c:strRef>
              <c:f>PostA!$B$36:$B$47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PostA!$E$36:$E$47</c:f>
              <c:numCache>
                <c:formatCode>[&gt;=20]#,##0.0_);[&lt;=-20]\(#,##0.0\);#,##0.00_)</c:formatCode>
                <c:ptCount val="12"/>
                <c:pt idx="0">
                  <c:v>0</c:v>
                </c:pt>
                <c:pt idx="1">
                  <c:v>0</c:v>
                </c:pt>
                <c:pt idx="2">
                  <c:v>0</c:v>
                </c:pt>
                <c:pt idx="3">
                  <c:v>0</c:v>
                </c:pt>
                <c:pt idx="4">
                  <c:v>9.7725851488951507E-2</c:v>
                </c:pt>
                <c:pt idx="5">
                  <c:v>0.18638189074740943</c:v>
                </c:pt>
                <c:pt idx="6">
                  <c:v>0.32378816343714745</c:v>
                </c:pt>
                <c:pt idx="7">
                  <c:v>0.22519262883207411</c:v>
                </c:pt>
                <c:pt idx="8">
                  <c:v>1.7102398014702987E-2</c:v>
                </c:pt>
                <c:pt idx="9">
                  <c:v>1.3883594771251808E-2</c:v>
                </c:pt>
                <c:pt idx="10">
                  <c:v>0</c:v>
                </c:pt>
                <c:pt idx="11">
                  <c:v>0</c:v>
                </c:pt>
              </c:numCache>
            </c:numRef>
          </c:val>
        </c:ser>
        <c:ser>
          <c:idx val="4"/>
          <c:order val="3"/>
          <c:tx>
            <c:strRef>
              <c:f>PostA!$F$4</c:f>
              <c:strCache>
                <c:ptCount val="1"/>
                <c:pt idx="0">
                  <c:v>HYDROSS
Oper. Improv.
Crop
Irrigation
Consumption</c:v>
                </c:pt>
              </c:strCache>
            </c:strRef>
          </c:tx>
          <c:spPr>
            <a:solidFill>
              <a:schemeClr val="accent2"/>
            </a:solidFill>
            <a:ln>
              <a:solidFill>
                <a:schemeClr val="accent2"/>
              </a:solidFill>
              <a:prstDash val="solid"/>
            </a:ln>
          </c:spPr>
          <c:cat>
            <c:strRef>
              <c:f>PostA!$B$36:$B$47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PostA!$G$36:$G$47</c:f>
              <c:numCache>
                <c:formatCode>[&gt;=20]#,##0.0_);[&lt;=-20]\(#,##0.0\);#,##0.00_)</c:formatCode>
                <c:ptCount val="12"/>
                <c:pt idx="0">
                  <c:v>0</c:v>
                </c:pt>
                <c:pt idx="1">
                  <c:v>0</c:v>
                </c:pt>
                <c:pt idx="2">
                  <c:v>0</c:v>
                </c:pt>
                <c:pt idx="3">
                  <c:v>1.8686878535542215E-2</c:v>
                </c:pt>
                <c:pt idx="4">
                  <c:v>7.8320785260050513E-2</c:v>
                </c:pt>
                <c:pt idx="5">
                  <c:v>0.14197253911382124</c:v>
                </c:pt>
                <c:pt idx="6">
                  <c:v>0.22438617529704985</c:v>
                </c:pt>
                <c:pt idx="7">
                  <c:v>0.16680802267782938</c:v>
                </c:pt>
                <c:pt idx="8">
                  <c:v>9.2510173946105889E-2</c:v>
                </c:pt>
                <c:pt idx="9">
                  <c:v>2.0659248341546418E-2</c:v>
                </c:pt>
                <c:pt idx="10">
                  <c:v>0</c:v>
                </c:pt>
                <c:pt idx="11">
                  <c:v>0</c:v>
                </c:pt>
              </c:numCache>
            </c:numRef>
          </c:val>
        </c:ser>
        <c:axId val="196976000"/>
        <c:axId val="196985984"/>
      </c:barChart>
      <c:lineChart>
        <c:grouping val="standard"/>
        <c:ser>
          <c:idx val="1"/>
          <c:order val="0"/>
          <c:tx>
            <c:strRef>
              <c:f>PostA!$X$3</c:f>
              <c:strCache>
                <c:ptCount val="1"/>
                <c:pt idx="0">
                  <c:v>HYDROSS
2009 HIA
(Existing)
River
Headgate
Diversion</c:v>
                </c:pt>
              </c:strCache>
            </c:strRef>
          </c:tx>
          <c:spPr>
            <a:ln>
              <a:solidFill>
                <a:schemeClr val="accent3"/>
              </a:solidFill>
              <a:prstDash val="sysDot"/>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PostA!$Y$36:$Y$47</c:f>
              <c:numCache>
                <c:formatCode>[&gt;=20]#,##0.0_);[&lt;=-20]\(#,##0.0\);#,##0.00_)</c:formatCode>
                <c:ptCount val="12"/>
                <c:pt idx="0">
                  <c:v>0</c:v>
                </c:pt>
                <c:pt idx="1">
                  <c:v>0</c:v>
                </c:pt>
                <c:pt idx="2">
                  <c:v>0</c:v>
                </c:pt>
                <c:pt idx="3">
                  <c:v>0</c:v>
                </c:pt>
                <c:pt idx="4">
                  <c:v>0.46754047361222217</c:v>
                </c:pt>
                <c:pt idx="5">
                  <c:v>0.52609202961061796</c:v>
                </c:pt>
                <c:pt idx="6">
                  <c:v>0.81435654788014966</c:v>
                </c:pt>
                <c:pt idx="7">
                  <c:v>0.54015642460441071</c:v>
                </c:pt>
                <c:pt idx="8">
                  <c:v>3.9488335291394568E-2</c:v>
                </c:pt>
                <c:pt idx="9">
                  <c:v>6.5397254726713414E-2</c:v>
                </c:pt>
                <c:pt idx="10">
                  <c:v>0</c:v>
                </c:pt>
                <c:pt idx="11">
                  <c:v>0</c:v>
                </c:pt>
              </c:numCache>
            </c:numRef>
          </c:val>
        </c:ser>
        <c:ser>
          <c:idx val="2"/>
          <c:order val="1"/>
          <c:tx>
            <c:strRef>
              <c:f>PostA!$AA$3</c:f>
              <c:strCache>
                <c:ptCount val="1"/>
                <c:pt idx="0">
                  <c:v>HYDROSS
Oper. Improv.
River
Headgate
Diversion</c:v>
                </c:pt>
              </c:strCache>
            </c:strRef>
          </c:tx>
          <c:spPr>
            <a:ln>
              <a:solidFill>
                <a:schemeClr val="accent2"/>
              </a:solidFill>
              <a:prstDash val="sysDot"/>
            </a:ln>
          </c:spPr>
          <c:marker>
            <c:symbol val="none"/>
          </c:marker>
          <c:cat>
            <c:strRef>
              <c:f>PostA!$B$6:$B$17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PostA!$AB$36:$AB$47</c:f>
              <c:numCache>
                <c:formatCode>[&gt;=20]#,##0.0_);[&lt;=-20]\(#,##0.0\);#,##0.00_)</c:formatCode>
                <c:ptCount val="12"/>
                <c:pt idx="0">
                  <c:v>0</c:v>
                </c:pt>
                <c:pt idx="1">
                  <c:v>0</c:v>
                </c:pt>
                <c:pt idx="2">
                  <c:v>0</c:v>
                </c:pt>
                <c:pt idx="3">
                  <c:v>5.4480695438898587E-2</c:v>
                </c:pt>
                <c:pt idx="4">
                  <c:v>0.21938595310938519</c:v>
                </c:pt>
                <c:pt idx="5">
                  <c:v>0.36217484467811539</c:v>
                </c:pt>
                <c:pt idx="6">
                  <c:v>0.57241371249247397</c:v>
                </c:pt>
                <c:pt idx="7">
                  <c:v>0.39065110697383926</c:v>
                </c:pt>
                <c:pt idx="8">
                  <c:v>0.21665146123209805</c:v>
                </c:pt>
                <c:pt idx="9">
                  <c:v>5.2702164136598E-2</c:v>
                </c:pt>
                <c:pt idx="10">
                  <c:v>0</c:v>
                </c:pt>
                <c:pt idx="11">
                  <c:v>0</c:v>
                </c:pt>
              </c:numCache>
            </c:numRef>
          </c:val>
        </c:ser>
        <c:marker val="1"/>
        <c:axId val="196976000"/>
        <c:axId val="196985984"/>
      </c:lineChart>
      <c:catAx>
        <c:axId val="196976000"/>
        <c:scaling>
          <c:orientation val="minMax"/>
        </c:scaling>
        <c:axPos val="b"/>
        <c:tickLblPos val="nextTo"/>
        <c:crossAx val="196985984"/>
        <c:crosses val="autoZero"/>
        <c:auto val="1"/>
        <c:lblAlgn val="ctr"/>
        <c:lblOffset val="100"/>
      </c:catAx>
      <c:valAx>
        <c:axId val="1969859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6976000"/>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PostG!$D$4</c:f>
              <c:strCache>
                <c:ptCount val="1"/>
                <c:pt idx="0">
                  <c:v>HYDROSS
2009 HIA
(Existing)
Crop
Irrigation
Consumption</c:v>
                </c:pt>
              </c:strCache>
            </c:strRef>
          </c:tx>
          <c:spPr>
            <a:solidFill>
              <a:schemeClr val="accent3"/>
            </a:solidFill>
            <a:ln>
              <a:solidFill>
                <a:schemeClr val="accent3"/>
              </a:solidFill>
              <a:prstDash val="solid"/>
            </a:ln>
          </c:spP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PostG!$E$6:$E$17</c:f>
              <c:numCache>
                <c:formatCode>[&gt;=20]#,##0.0_);[&lt;=-20]\(#,##0.0\);#,##0.00_)</c:formatCode>
                <c:ptCount val="12"/>
                <c:pt idx="0">
                  <c:v>0</c:v>
                </c:pt>
                <c:pt idx="1">
                  <c:v>0</c:v>
                </c:pt>
                <c:pt idx="2">
                  <c:v>0</c:v>
                </c:pt>
                <c:pt idx="3">
                  <c:v>0</c:v>
                </c:pt>
                <c:pt idx="4">
                  <c:v>4.7905481832469527E-3</c:v>
                </c:pt>
                <c:pt idx="5">
                  <c:v>0.11467123558138838</c:v>
                </c:pt>
                <c:pt idx="6">
                  <c:v>0.1927889355018472</c:v>
                </c:pt>
                <c:pt idx="7">
                  <c:v>0.17869931415613105</c:v>
                </c:pt>
                <c:pt idx="8">
                  <c:v>7.603336530423585E-2</c:v>
                </c:pt>
                <c:pt idx="9">
                  <c:v>0</c:v>
                </c:pt>
                <c:pt idx="10">
                  <c:v>0</c:v>
                </c:pt>
                <c:pt idx="11">
                  <c:v>0</c:v>
                </c:pt>
              </c:numCache>
            </c:numRef>
          </c:val>
        </c:ser>
        <c:ser>
          <c:idx val="4"/>
          <c:order val="3"/>
          <c:tx>
            <c:strRef>
              <c:f>PostG!$F$4</c:f>
              <c:strCache>
                <c:ptCount val="1"/>
                <c:pt idx="0">
                  <c:v>HYDROSS
Oper. Improv.
Crop
Irrigation
Consumption</c:v>
                </c:pt>
              </c:strCache>
            </c:strRef>
          </c:tx>
          <c:spPr>
            <a:solidFill>
              <a:schemeClr val="accent2"/>
            </a:solidFill>
            <a:ln>
              <a:solidFill>
                <a:schemeClr val="accent2"/>
              </a:solidFill>
              <a:prstDash val="solid"/>
            </a:ln>
          </c:spP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PostG!$G$6:$G$17</c:f>
              <c:numCache>
                <c:formatCode>[&gt;=20]#,##0.0_);[&lt;=-20]\(#,##0.0\);#,##0.00_)</c:formatCode>
                <c:ptCount val="12"/>
                <c:pt idx="0">
                  <c:v>0</c:v>
                </c:pt>
                <c:pt idx="1">
                  <c:v>0</c:v>
                </c:pt>
                <c:pt idx="2">
                  <c:v>0</c:v>
                </c:pt>
                <c:pt idx="3">
                  <c:v>7.9770823232261766E-3</c:v>
                </c:pt>
                <c:pt idx="4">
                  <c:v>4.1842416595737078E-2</c:v>
                </c:pt>
                <c:pt idx="5">
                  <c:v>0.10452186943489016</c:v>
                </c:pt>
                <c:pt idx="6">
                  <c:v>0.19724333595833779</c:v>
                </c:pt>
                <c:pt idx="7">
                  <c:v>0.1379803773481969</c:v>
                </c:pt>
                <c:pt idx="8">
                  <c:v>9.2802263651204087E-2</c:v>
                </c:pt>
                <c:pt idx="9">
                  <c:v>3.255013099533828E-3</c:v>
                </c:pt>
                <c:pt idx="10">
                  <c:v>0</c:v>
                </c:pt>
                <c:pt idx="11">
                  <c:v>0</c:v>
                </c:pt>
              </c:numCache>
            </c:numRef>
          </c:val>
        </c:ser>
        <c:axId val="197255552"/>
        <c:axId val="197257088"/>
      </c:barChart>
      <c:lineChart>
        <c:grouping val="standard"/>
        <c:ser>
          <c:idx val="1"/>
          <c:order val="0"/>
          <c:tx>
            <c:strRef>
              <c:f>PostG!$X$3</c:f>
              <c:strCache>
                <c:ptCount val="1"/>
                <c:pt idx="0">
                  <c:v>HYDROSS
2009 HIA
(Existing)
River
Headgate
Diversion</c:v>
                </c:pt>
              </c:strCache>
            </c:strRef>
          </c:tx>
          <c:spPr>
            <a:ln>
              <a:solidFill>
                <a:schemeClr val="accent3"/>
              </a:solidFill>
              <a:prstDash val="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PostG!$Y$6:$Y$17</c:f>
              <c:numCache>
                <c:formatCode>[&gt;=20]#,##0.0_);[&lt;=-20]\(#,##0.0\);#,##0.00_)</c:formatCode>
                <c:ptCount val="12"/>
                <c:pt idx="0">
                  <c:v>0</c:v>
                </c:pt>
                <c:pt idx="1">
                  <c:v>0</c:v>
                </c:pt>
                <c:pt idx="2">
                  <c:v>0</c:v>
                </c:pt>
                <c:pt idx="3">
                  <c:v>0</c:v>
                </c:pt>
                <c:pt idx="4">
                  <c:v>1.1851925243065197E-2</c:v>
                </c:pt>
                <c:pt idx="5">
                  <c:v>0.25642047312475041</c:v>
                </c:pt>
                <c:pt idx="6">
                  <c:v>0.43110227080019503</c:v>
                </c:pt>
                <c:pt idx="7">
                  <c:v>0.37105339318133529</c:v>
                </c:pt>
                <c:pt idx="8">
                  <c:v>0.15787658908686847</c:v>
                </c:pt>
                <c:pt idx="9">
                  <c:v>0</c:v>
                </c:pt>
                <c:pt idx="10">
                  <c:v>0</c:v>
                </c:pt>
                <c:pt idx="11">
                  <c:v>0</c:v>
                </c:pt>
              </c:numCache>
            </c:numRef>
          </c:val>
        </c:ser>
        <c:ser>
          <c:idx val="2"/>
          <c:order val="1"/>
          <c:tx>
            <c:strRef>
              <c:f>PostG!$AA$3</c:f>
              <c:strCache>
                <c:ptCount val="1"/>
                <c:pt idx="0">
                  <c:v>HYDROSS
Oper. Improv.
River
Headgate
Diversion</c:v>
                </c:pt>
              </c:strCache>
            </c:strRef>
          </c:tx>
          <c:spPr>
            <a:ln>
              <a:solidFill>
                <a:schemeClr val="accent2"/>
              </a:solidFill>
              <a:prstDash val="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PostG!$AB$6:$AB$17</c:f>
              <c:numCache>
                <c:formatCode>[&gt;=20]#,##0.0_);[&lt;=-20]\(#,##0.0\);#,##0.00_)</c:formatCode>
                <c:ptCount val="12"/>
                <c:pt idx="0">
                  <c:v>0</c:v>
                </c:pt>
                <c:pt idx="1">
                  <c:v>0</c:v>
                </c:pt>
                <c:pt idx="2">
                  <c:v>0</c:v>
                </c:pt>
                <c:pt idx="3">
                  <c:v>2.0612615822289862E-2</c:v>
                </c:pt>
                <c:pt idx="4">
                  <c:v>0.10351909103349104</c:v>
                </c:pt>
                <c:pt idx="5">
                  <c:v>0.23372511054313541</c:v>
                </c:pt>
                <c:pt idx="6">
                  <c:v>0.44106291582812568</c:v>
                </c:pt>
                <c:pt idx="7">
                  <c:v>0.28650410578944541</c:v>
                </c:pt>
                <c:pt idx="8">
                  <c:v>0.19269573017276592</c:v>
                </c:pt>
                <c:pt idx="9">
                  <c:v>7.2786518325890608E-3</c:v>
                </c:pt>
                <c:pt idx="10">
                  <c:v>0</c:v>
                </c:pt>
                <c:pt idx="11">
                  <c:v>0</c:v>
                </c:pt>
              </c:numCache>
            </c:numRef>
          </c:val>
        </c:ser>
        <c:marker val="1"/>
        <c:axId val="197255552"/>
        <c:axId val="197257088"/>
      </c:lineChart>
      <c:catAx>
        <c:axId val="197255552"/>
        <c:scaling>
          <c:orientation val="minMax"/>
        </c:scaling>
        <c:axPos val="b"/>
        <c:tickLblPos val="nextTo"/>
        <c:crossAx val="197257088"/>
        <c:crosses val="autoZero"/>
        <c:auto val="1"/>
        <c:lblAlgn val="ctr"/>
        <c:lblOffset val="100"/>
      </c:catAx>
      <c:valAx>
        <c:axId val="1972570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255552"/>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PostG!$D$4</c:f>
              <c:strCache>
                <c:ptCount val="1"/>
                <c:pt idx="0">
                  <c:v>HYDROSS
2009 HIA
(Existing)
Crop
Irrigation
Consumption</c:v>
                </c:pt>
              </c:strCache>
            </c:strRef>
          </c:tx>
          <c:spPr>
            <a:solidFill>
              <a:schemeClr val="accent3"/>
            </a:solidFill>
            <a:ln>
              <a:solidFill>
                <a:schemeClr val="accent3"/>
              </a:solidFill>
              <a:prstDash val="solid"/>
            </a:ln>
          </c:spPr>
          <c:cat>
            <c:strRef>
              <c:f>PostG!$B$21:$B$32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PostG!$E$21:$E$32</c:f>
              <c:numCache>
                <c:formatCode>[&gt;=20]#,##0.0_);[&lt;=-20]\(#,##0.0\);#,##0.00_)</c:formatCode>
                <c:ptCount val="12"/>
                <c:pt idx="0">
                  <c:v>0</c:v>
                </c:pt>
                <c:pt idx="1">
                  <c:v>0</c:v>
                </c:pt>
                <c:pt idx="2">
                  <c:v>0</c:v>
                </c:pt>
                <c:pt idx="3">
                  <c:v>0</c:v>
                </c:pt>
                <c:pt idx="4">
                  <c:v>2.9869295368721908E-2</c:v>
                </c:pt>
                <c:pt idx="5">
                  <c:v>9.1225119136058172E-2</c:v>
                </c:pt>
                <c:pt idx="6">
                  <c:v>0.23563092116892442</c:v>
                </c:pt>
                <c:pt idx="7">
                  <c:v>0.2115418968999343</c:v>
                </c:pt>
                <c:pt idx="8">
                  <c:v>6.1033355911048921E-2</c:v>
                </c:pt>
                <c:pt idx="9">
                  <c:v>0</c:v>
                </c:pt>
                <c:pt idx="10">
                  <c:v>0</c:v>
                </c:pt>
                <c:pt idx="11">
                  <c:v>0</c:v>
                </c:pt>
              </c:numCache>
            </c:numRef>
          </c:val>
        </c:ser>
        <c:ser>
          <c:idx val="4"/>
          <c:order val="3"/>
          <c:tx>
            <c:strRef>
              <c:f>PostG!$F$4</c:f>
              <c:strCache>
                <c:ptCount val="1"/>
                <c:pt idx="0">
                  <c:v>HYDROSS
Oper. Improv.
Crop
Irrigation
Consumption</c:v>
                </c:pt>
              </c:strCache>
            </c:strRef>
          </c:tx>
          <c:spPr>
            <a:solidFill>
              <a:schemeClr val="accent2"/>
            </a:solidFill>
            <a:ln>
              <a:solidFill>
                <a:schemeClr val="accent2"/>
              </a:solidFill>
              <a:prstDash val="solid"/>
            </a:ln>
          </c:spPr>
          <c:cat>
            <c:strRef>
              <c:f>PostG!$B$21:$B$32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PostG!$G$21:$G$32</c:f>
              <c:numCache>
                <c:formatCode>[&gt;=20]#,##0.0_);[&lt;=-20]\(#,##0.0\);#,##0.00_)</c:formatCode>
                <c:ptCount val="12"/>
                <c:pt idx="0">
                  <c:v>0</c:v>
                </c:pt>
                <c:pt idx="1">
                  <c:v>0</c:v>
                </c:pt>
                <c:pt idx="2">
                  <c:v>0</c:v>
                </c:pt>
                <c:pt idx="3">
                  <c:v>2.3489678348321479E-2</c:v>
                </c:pt>
                <c:pt idx="4">
                  <c:v>6.2133175598227439E-2</c:v>
                </c:pt>
                <c:pt idx="5">
                  <c:v>0.10807667490557249</c:v>
                </c:pt>
                <c:pt idx="6">
                  <c:v>0.22281479730232617</c:v>
                </c:pt>
                <c:pt idx="7">
                  <c:v>0.14782341495266402</c:v>
                </c:pt>
                <c:pt idx="8">
                  <c:v>6.6675546211032749E-2</c:v>
                </c:pt>
                <c:pt idx="9">
                  <c:v>1.0365931275074998E-2</c:v>
                </c:pt>
                <c:pt idx="10">
                  <c:v>0</c:v>
                </c:pt>
                <c:pt idx="11">
                  <c:v>0</c:v>
                </c:pt>
              </c:numCache>
            </c:numRef>
          </c:val>
        </c:ser>
        <c:axId val="197182208"/>
        <c:axId val="197183744"/>
      </c:barChart>
      <c:lineChart>
        <c:grouping val="standard"/>
        <c:ser>
          <c:idx val="1"/>
          <c:order val="0"/>
          <c:tx>
            <c:strRef>
              <c:f>PostG!$X$3</c:f>
              <c:strCache>
                <c:ptCount val="1"/>
                <c:pt idx="0">
                  <c:v>HYDROSS
2009 HIA
(Existing)
River
Headgate
Diversion</c:v>
                </c:pt>
              </c:strCache>
            </c:strRef>
          </c:tx>
          <c:spPr>
            <a:ln>
              <a:solidFill>
                <a:schemeClr val="accent3"/>
              </a:solidFill>
              <a:prstDash val="sys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PostG!$Y$21:$Y$32</c:f>
              <c:numCache>
                <c:formatCode>[&gt;=20]#,##0.0_);[&lt;=-20]\(#,##0.0\);#,##0.00_)</c:formatCode>
                <c:ptCount val="12"/>
                <c:pt idx="0">
                  <c:v>0</c:v>
                </c:pt>
                <c:pt idx="1">
                  <c:v>0</c:v>
                </c:pt>
                <c:pt idx="2">
                  <c:v>0</c:v>
                </c:pt>
                <c:pt idx="3">
                  <c:v>0</c:v>
                </c:pt>
                <c:pt idx="4">
                  <c:v>7.3897316597530696E-2</c:v>
                </c:pt>
                <c:pt idx="5">
                  <c:v>0.2039917690877866</c:v>
                </c:pt>
                <c:pt idx="6">
                  <c:v>0.52690277542246067</c:v>
                </c:pt>
                <c:pt idx="7">
                  <c:v>0.43924812479222231</c:v>
                </c:pt>
                <c:pt idx="8">
                  <c:v>0.12673039018074941</c:v>
                </c:pt>
                <c:pt idx="9">
                  <c:v>0</c:v>
                </c:pt>
                <c:pt idx="10">
                  <c:v>0</c:v>
                </c:pt>
                <c:pt idx="11">
                  <c:v>0</c:v>
                </c:pt>
              </c:numCache>
            </c:numRef>
          </c:val>
        </c:ser>
        <c:ser>
          <c:idx val="2"/>
          <c:order val="1"/>
          <c:tx>
            <c:strRef>
              <c:f>PostG!$AA$3</c:f>
              <c:strCache>
                <c:ptCount val="1"/>
                <c:pt idx="0">
                  <c:v>HYDROSS
Oper. Improv.
River
Headgate
Diversion</c:v>
                </c:pt>
              </c:strCache>
            </c:strRef>
          </c:tx>
          <c:spPr>
            <a:ln>
              <a:solidFill>
                <a:schemeClr val="accent2"/>
              </a:solidFill>
              <a:prstDash val="sysDash"/>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PostG!$AB$21:$AB$32</c:f>
              <c:numCache>
                <c:formatCode>[&gt;=20]#,##0.0_);[&lt;=-20]\(#,##0.0\);#,##0.00_)</c:formatCode>
                <c:ptCount val="12"/>
                <c:pt idx="0">
                  <c:v>0</c:v>
                </c:pt>
                <c:pt idx="1">
                  <c:v>0</c:v>
                </c:pt>
                <c:pt idx="2">
                  <c:v>0</c:v>
                </c:pt>
                <c:pt idx="3">
                  <c:v>6.0696843277316476E-2</c:v>
                </c:pt>
                <c:pt idx="4">
                  <c:v>0.15371889064380861</c:v>
                </c:pt>
                <c:pt idx="5">
                  <c:v>0.24167413887650374</c:v>
                </c:pt>
                <c:pt idx="6">
                  <c:v>0.49824418001414628</c:v>
                </c:pt>
                <c:pt idx="7">
                  <c:v>0.30694230679539874</c:v>
                </c:pt>
                <c:pt idx="8">
                  <c:v>0.13844590160098164</c:v>
                </c:pt>
                <c:pt idx="9">
                  <c:v>2.3179631652672179E-2</c:v>
                </c:pt>
                <c:pt idx="10">
                  <c:v>0</c:v>
                </c:pt>
                <c:pt idx="11">
                  <c:v>0</c:v>
                </c:pt>
              </c:numCache>
            </c:numRef>
          </c:val>
        </c:ser>
        <c:marker val="1"/>
        <c:axId val="197182208"/>
        <c:axId val="197183744"/>
      </c:lineChart>
      <c:catAx>
        <c:axId val="197182208"/>
        <c:scaling>
          <c:orientation val="minMax"/>
        </c:scaling>
        <c:axPos val="b"/>
        <c:tickLblPos val="nextTo"/>
        <c:crossAx val="197183744"/>
        <c:crosses val="autoZero"/>
        <c:auto val="1"/>
        <c:lblAlgn val="ctr"/>
        <c:lblOffset val="100"/>
      </c:catAx>
      <c:valAx>
        <c:axId val="1971837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182208"/>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PostG!$D$4</c:f>
              <c:strCache>
                <c:ptCount val="1"/>
                <c:pt idx="0">
                  <c:v>HYDROSS
2009 HIA
(Existing)
Crop
Irrigation
Consumption</c:v>
                </c:pt>
              </c:strCache>
            </c:strRef>
          </c:tx>
          <c:spPr>
            <a:solidFill>
              <a:schemeClr val="accent3"/>
            </a:solidFill>
            <a:ln>
              <a:solidFill>
                <a:schemeClr val="accent3"/>
              </a:solidFill>
              <a:prstDash val="solid"/>
            </a:ln>
          </c:spPr>
          <c:cat>
            <c:strRef>
              <c:f>PostG!$B$36:$B$47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PostG!$E$36:$E$47</c:f>
              <c:numCache>
                <c:formatCode>[&gt;=20]#,##0.0_);[&lt;=-20]\(#,##0.0\);#,##0.00_)</c:formatCode>
                <c:ptCount val="12"/>
                <c:pt idx="0">
                  <c:v>0</c:v>
                </c:pt>
                <c:pt idx="1">
                  <c:v>0</c:v>
                </c:pt>
                <c:pt idx="2">
                  <c:v>0</c:v>
                </c:pt>
                <c:pt idx="3">
                  <c:v>0</c:v>
                </c:pt>
                <c:pt idx="4">
                  <c:v>8.4657830214264582E-2</c:v>
                </c:pt>
                <c:pt idx="5">
                  <c:v>7.6267309943595291E-2</c:v>
                </c:pt>
                <c:pt idx="6">
                  <c:v>0.24527438768910947</c:v>
                </c:pt>
                <c:pt idx="7">
                  <c:v>0.20088750261657395</c:v>
                </c:pt>
                <c:pt idx="8">
                  <c:v>0</c:v>
                </c:pt>
                <c:pt idx="9">
                  <c:v>0</c:v>
                </c:pt>
                <c:pt idx="10">
                  <c:v>0</c:v>
                </c:pt>
                <c:pt idx="11">
                  <c:v>0</c:v>
                </c:pt>
              </c:numCache>
            </c:numRef>
          </c:val>
        </c:ser>
        <c:ser>
          <c:idx val="4"/>
          <c:order val="3"/>
          <c:tx>
            <c:strRef>
              <c:f>PostG!$F$4</c:f>
              <c:strCache>
                <c:ptCount val="1"/>
                <c:pt idx="0">
                  <c:v>HYDROSS
Oper. Improv.
Crop
Irrigation
Consumption</c:v>
                </c:pt>
              </c:strCache>
            </c:strRef>
          </c:tx>
          <c:spPr>
            <a:solidFill>
              <a:schemeClr val="accent2"/>
            </a:solidFill>
            <a:ln>
              <a:solidFill>
                <a:schemeClr val="accent2"/>
              </a:solidFill>
              <a:prstDash val="solid"/>
            </a:ln>
          </c:spPr>
          <c:cat>
            <c:strRef>
              <c:f>PostG!$B$36:$B$47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PostG!$G$36:$G$47</c:f>
              <c:numCache>
                <c:formatCode>[&gt;=20]#,##0.0_);[&lt;=-20]\(#,##0.0\);#,##0.00_)</c:formatCode>
                <c:ptCount val="12"/>
                <c:pt idx="0">
                  <c:v>0</c:v>
                </c:pt>
                <c:pt idx="1">
                  <c:v>0</c:v>
                </c:pt>
                <c:pt idx="2">
                  <c:v>0</c:v>
                </c:pt>
                <c:pt idx="3">
                  <c:v>1.3458604325238861E-2</c:v>
                </c:pt>
                <c:pt idx="4">
                  <c:v>5.5731993403767555E-2</c:v>
                </c:pt>
                <c:pt idx="5">
                  <c:v>9.7543199783540202E-2</c:v>
                </c:pt>
                <c:pt idx="6">
                  <c:v>0.15754263401743726</c:v>
                </c:pt>
                <c:pt idx="7">
                  <c:v>0.11460823694972767</c:v>
                </c:pt>
                <c:pt idx="8">
                  <c:v>6.6177422952128709E-2</c:v>
                </c:pt>
                <c:pt idx="9">
                  <c:v>1.4592655112488402E-2</c:v>
                </c:pt>
                <c:pt idx="10">
                  <c:v>0</c:v>
                </c:pt>
                <c:pt idx="11">
                  <c:v>0</c:v>
                </c:pt>
              </c:numCache>
            </c:numRef>
          </c:val>
        </c:ser>
        <c:axId val="195536000"/>
        <c:axId val="195537536"/>
      </c:barChart>
      <c:lineChart>
        <c:grouping val="standard"/>
        <c:ser>
          <c:idx val="1"/>
          <c:order val="0"/>
          <c:tx>
            <c:strRef>
              <c:f>PostG!$X$3</c:f>
              <c:strCache>
                <c:ptCount val="1"/>
                <c:pt idx="0">
                  <c:v>HYDROSS
2009 HIA
(Existing)
River
Headgate
Diversion</c:v>
                </c:pt>
              </c:strCache>
            </c:strRef>
          </c:tx>
          <c:spPr>
            <a:ln>
              <a:solidFill>
                <a:schemeClr val="accent3"/>
              </a:solidFill>
              <a:prstDash val="sysDot"/>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PostG!$Y$36:$Y$47</c:f>
              <c:numCache>
                <c:formatCode>[&gt;=20]#,##0.0_);[&lt;=-20]\(#,##0.0\);#,##0.00_)</c:formatCode>
                <c:ptCount val="12"/>
                <c:pt idx="0">
                  <c:v>0</c:v>
                </c:pt>
                <c:pt idx="1">
                  <c:v>0</c:v>
                </c:pt>
                <c:pt idx="2">
                  <c:v>0</c:v>
                </c:pt>
                <c:pt idx="3">
                  <c:v>0</c:v>
                </c:pt>
                <c:pt idx="4">
                  <c:v>0.20944539884775998</c:v>
                </c:pt>
                <c:pt idx="5">
                  <c:v>0.17054407411358519</c:v>
                </c:pt>
                <c:pt idx="6">
                  <c:v>0.54846687765901048</c:v>
                </c:pt>
                <c:pt idx="7">
                  <c:v>0.41712521307428146</c:v>
                </c:pt>
                <c:pt idx="8">
                  <c:v>0</c:v>
                </c:pt>
                <c:pt idx="9">
                  <c:v>0</c:v>
                </c:pt>
                <c:pt idx="10">
                  <c:v>0</c:v>
                </c:pt>
                <c:pt idx="11">
                  <c:v>0</c:v>
                </c:pt>
              </c:numCache>
            </c:numRef>
          </c:val>
        </c:ser>
        <c:ser>
          <c:idx val="2"/>
          <c:order val="1"/>
          <c:tx>
            <c:strRef>
              <c:f>PostG!$AA$3</c:f>
              <c:strCache>
                <c:ptCount val="1"/>
                <c:pt idx="0">
                  <c:v>HYDROSS
Oper. Improv.
River
Headgate
Diversion</c:v>
                </c:pt>
              </c:strCache>
            </c:strRef>
          </c:tx>
          <c:spPr>
            <a:ln>
              <a:solidFill>
                <a:schemeClr val="accent2"/>
              </a:solidFill>
              <a:prstDash val="sysDot"/>
            </a:ln>
          </c:spPr>
          <c:marker>
            <c:symbol val="none"/>
          </c:marker>
          <c:cat>
            <c:strRef>
              <c:f>PostG!$B$6:$B$17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PostG!$AB$36:$AB$47</c:f>
              <c:numCache>
                <c:formatCode>[&gt;=20]#,##0.0_);[&lt;=-20]\(#,##0.0\);#,##0.00_)</c:formatCode>
                <c:ptCount val="12"/>
                <c:pt idx="0">
                  <c:v>0</c:v>
                </c:pt>
                <c:pt idx="1">
                  <c:v>0</c:v>
                </c:pt>
                <c:pt idx="2">
                  <c:v>0</c:v>
                </c:pt>
                <c:pt idx="3">
                  <c:v>3.4776755362374324E-2</c:v>
                </c:pt>
                <c:pt idx="4">
                  <c:v>0.13788222019734675</c:v>
                </c:pt>
                <c:pt idx="5">
                  <c:v>0.21811985640326523</c:v>
                </c:pt>
                <c:pt idx="6">
                  <c:v>0.35228674869731053</c:v>
                </c:pt>
                <c:pt idx="7">
                  <c:v>0.23797391393215878</c:v>
                </c:pt>
                <c:pt idx="8">
                  <c:v>0.13741159250857291</c:v>
                </c:pt>
                <c:pt idx="9">
                  <c:v>3.2631160806101074E-2</c:v>
                </c:pt>
                <c:pt idx="10">
                  <c:v>0</c:v>
                </c:pt>
                <c:pt idx="11">
                  <c:v>0</c:v>
                </c:pt>
              </c:numCache>
            </c:numRef>
          </c:val>
        </c:ser>
        <c:marker val="1"/>
        <c:axId val="195536000"/>
        <c:axId val="195537536"/>
      </c:lineChart>
      <c:catAx>
        <c:axId val="195536000"/>
        <c:scaling>
          <c:orientation val="minMax"/>
        </c:scaling>
        <c:axPos val="b"/>
        <c:tickLblPos val="nextTo"/>
        <c:crossAx val="195537536"/>
        <c:crosses val="autoZero"/>
        <c:auto val="1"/>
        <c:lblAlgn val="ctr"/>
        <c:lblOffset val="100"/>
      </c:catAx>
      <c:valAx>
        <c:axId val="19553753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5536000"/>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NinepipeReuse!$D$4</c:f>
              <c:strCache>
                <c:ptCount val="1"/>
                <c:pt idx="0">
                  <c:v>HYDROSS
2009 HIA
(Existing)
Crop
Irrigation
Consumption</c:v>
                </c:pt>
              </c:strCache>
            </c:strRef>
          </c:tx>
          <c:spPr>
            <a:solidFill>
              <a:schemeClr val="accent3"/>
            </a:solidFill>
            <a:ln>
              <a:solidFill>
                <a:schemeClr val="accent3"/>
              </a:solidFill>
              <a:prstDash val="solid"/>
            </a:ln>
          </c:spP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NinepipeReuse!$E$6:$E$17</c:f>
              <c:numCache>
                <c:formatCode>[&gt;=20]#,##0.0_);[&lt;=-20]\(#,##0.0\);#,##0.00_)</c:formatCode>
                <c:ptCount val="12"/>
                <c:pt idx="0">
                  <c:v>0</c:v>
                </c:pt>
                <c:pt idx="1">
                  <c:v>0</c:v>
                </c:pt>
                <c:pt idx="2">
                  <c:v>0</c:v>
                </c:pt>
                <c:pt idx="3">
                  <c:v>1.0478394634842415E-2</c:v>
                </c:pt>
                <c:pt idx="4">
                  <c:v>9.9869940588635971E-3</c:v>
                </c:pt>
                <c:pt idx="5">
                  <c:v>0.1148142992816388</c:v>
                </c:pt>
                <c:pt idx="6">
                  <c:v>0.15995088748110481</c:v>
                </c:pt>
                <c:pt idx="7">
                  <c:v>0.14574362965207022</c:v>
                </c:pt>
                <c:pt idx="8">
                  <c:v>8.7830626477154963E-2</c:v>
                </c:pt>
                <c:pt idx="9">
                  <c:v>6.7061725662991437E-3</c:v>
                </c:pt>
                <c:pt idx="10">
                  <c:v>0</c:v>
                </c:pt>
                <c:pt idx="11">
                  <c:v>0</c:v>
                </c:pt>
              </c:numCache>
            </c:numRef>
          </c:val>
        </c:ser>
        <c:ser>
          <c:idx val="4"/>
          <c:order val="3"/>
          <c:tx>
            <c:strRef>
              <c:f>NinepipeReuse!$F$4</c:f>
              <c:strCache>
                <c:ptCount val="1"/>
                <c:pt idx="0">
                  <c:v>HYDROSS
Oper. Improv.
Crop
Irrigation
Consumption</c:v>
                </c:pt>
              </c:strCache>
            </c:strRef>
          </c:tx>
          <c:spPr>
            <a:solidFill>
              <a:schemeClr val="accent2"/>
            </a:solidFill>
            <a:ln>
              <a:solidFill>
                <a:schemeClr val="accent2"/>
              </a:solidFill>
              <a:prstDash val="solid"/>
            </a:ln>
          </c:spP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NinepipeReuse!$G$6:$G$17</c:f>
              <c:numCache>
                <c:formatCode>[&gt;=20]#,##0.0_);[&lt;=-20]\(#,##0.0\);#,##0.00_)</c:formatCode>
                <c:ptCount val="12"/>
                <c:pt idx="0">
                  <c:v>0</c:v>
                </c:pt>
                <c:pt idx="1">
                  <c:v>0</c:v>
                </c:pt>
                <c:pt idx="2">
                  <c:v>0</c:v>
                </c:pt>
                <c:pt idx="3">
                  <c:v>1.5305682645928438E-2</c:v>
                </c:pt>
                <c:pt idx="4">
                  <c:v>6.1005936211958378E-2</c:v>
                </c:pt>
                <c:pt idx="5">
                  <c:v>0.10193671359937041</c:v>
                </c:pt>
                <c:pt idx="6">
                  <c:v>0.18366819175114127</c:v>
                </c:pt>
                <c:pt idx="7">
                  <c:v>0.12799539708436472</c:v>
                </c:pt>
                <c:pt idx="8">
                  <c:v>8.3697080455686107E-2</c:v>
                </c:pt>
                <c:pt idx="9">
                  <c:v>6.7061725662991437E-3</c:v>
                </c:pt>
                <c:pt idx="10">
                  <c:v>0</c:v>
                </c:pt>
                <c:pt idx="11">
                  <c:v>0</c:v>
                </c:pt>
              </c:numCache>
            </c:numRef>
          </c:val>
        </c:ser>
        <c:axId val="196524288"/>
        <c:axId val="197591040"/>
      </c:barChart>
      <c:lineChart>
        <c:grouping val="standard"/>
        <c:ser>
          <c:idx val="1"/>
          <c:order val="0"/>
          <c:tx>
            <c:strRef>
              <c:f>NinepipeReuse!$X$3</c:f>
              <c:strCache>
                <c:ptCount val="1"/>
                <c:pt idx="0">
                  <c:v>HYDROSS
2009 HIA
(Existing)
River
Headgate
Diversion</c:v>
                </c:pt>
              </c:strCache>
            </c:strRef>
          </c:tx>
          <c:spPr>
            <a:ln>
              <a:solidFill>
                <a:schemeClr val="accent3"/>
              </a:solidFill>
              <a:prstDash val="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NinepipeReuse!$Y$6:$Y$17</c:f>
              <c:numCache>
                <c:formatCode>[&gt;=20]#,##0.0_);[&lt;=-20]\(#,##0.0\);#,##0.00_)</c:formatCode>
                <c:ptCount val="12"/>
                <c:pt idx="0">
                  <c:v>0</c:v>
                </c:pt>
                <c:pt idx="1">
                  <c:v>0</c:v>
                </c:pt>
                <c:pt idx="2">
                  <c:v>0</c:v>
                </c:pt>
                <c:pt idx="3">
                  <c:v>2.4005485990475174E-2</c:v>
                </c:pt>
                <c:pt idx="4">
                  <c:v>2.2879711475059784E-2</c:v>
                </c:pt>
                <c:pt idx="5">
                  <c:v>0.2630339044252894</c:v>
                </c:pt>
                <c:pt idx="6">
                  <c:v>0.36643960476770865</c:v>
                </c:pt>
                <c:pt idx="7">
                  <c:v>0.33389147686614029</c:v>
                </c:pt>
                <c:pt idx="8">
                  <c:v>0.2012156391229209</c:v>
                </c:pt>
                <c:pt idx="9">
                  <c:v>1.5363511033904109E-2</c:v>
                </c:pt>
                <c:pt idx="10">
                  <c:v>0</c:v>
                </c:pt>
                <c:pt idx="11">
                  <c:v>0</c:v>
                </c:pt>
              </c:numCache>
            </c:numRef>
          </c:val>
        </c:ser>
        <c:ser>
          <c:idx val="2"/>
          <c:order val="1"/>
          <c:tx>
            <c:strRef>
              <c:f>NinepipeReuse!$AA$3</c:f>
              <c:strCache>
                <c:ptCount val="1"/>
                <c:pt idx="0">
                  <c:v>HYDROSS
Oper. Improv.
River
Headgate
Diversion</c:v>
                </c:pt>
              </c:strCache>
            </c:strRef>
          </c:tx>
          <c:spPr>
            <a:ln>
              <a:solidFill>
                <a:schemeClr val="accent2"/>
              </a:solidFill>
              <a:prstDash val="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NinepipeReuse!$AB$6:$AB$17</c:f>
              <c:numCache>
                <c:formatCode>[&gt;=20]#,##0.0_);[&lt;=-20]\(#,##0.0\);#,##0.00_)</c:formatCode>
                <c:ptCount val="12"/>
                <c:pt idx="0">
                  <c:v>0</c:v>
                </c:pt>
                <c:pt idx="1">
                  <c:v>0</c:v>
                </c:pt>
                <c:pt idx="2">
                  <c:v>0</c:v>
                </c:pt>
                <c:pt idx="3">
                  <c:v>3.5064565053673398E-2</c:v>
                </c:pt>
                <c:pt idx="4">
                  <c:v>0.13976159498730442</c:v>
                </c:pt>
                <c:pt idx="5">
                  <c:v>0.23353198991837429</c:v>
                </c:pt>
                <c:pt idx="6">
                  <c:v>0.4207747806440808</c:v>
                </c:pt>
                <c:pt idx="7">
                  <c:v>0.29323115025054913</c:v>
                </c:pt>
                <c:pt idx="8">
                  <c:v>0.19174588878736795</c:v>
                </c:pt>
                <c:pt idx="9">
                  <c:v>1.5363511033904109E-2</c:v>
                </c:pt>
                <c:pt idx="10">
                  <c:v>0</c:v>
                </c:pt>
                <c:pt idx="11">
                  <c:v>0</c:v>
                </c:pt>
              </c:numCache>
            </c:numRef>
          </c:val>
        </c:ser>
        <c:marker val="1"/>
        <c:axId val="196524288"/>
        <c:axId val="197591040"/>
      </c:lineChart>
      <c:catAx>
        <c:axId val="196524288"/>
        <c:scaling>
          <c:orientation val="minMax"/>
        </c:scaling>
        <c:axPos val="b"/>
        <c:tickLblPos val="nextTo"/>
        <c:crossAx val="197591040"/>
        <c:crosses val="autoZero"/>
        <c:auto val="1"/>
        <c:lblAlgn val="ctr"/>
        <c:lblOffset val="100"/>
      </c:catAx>
      <c:valAx>
        <c:axId val="1975910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6524288"/>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NinepipeReuse!$D$4</c:f>
              <c:strCache>
                <c:ptCount val="1"/>
                <c:pt idx="0">
                  <c:v>HYDROSS
2009 HIA
(Existing)
Crop
Irrigation
Consumption</c:v>
                </c:pt>
              </c:strCache>
            </c:strRef>
          </c:tx>
          <c:spPr>
            <a:solidFill>
              <a:schemeClr val="accent3"/>
            </a:solidFill>
            <a:ln>
              <a:solidFill>
                <a:schemeClr val="accent3"/>
              </a:solidFill>
              <a:prstDash val="solid"/>
            </a:ln>
          </c:spPr>
          <c:cat>
            <c:strRef>
              <c:f>NinepipeReuse!$B$21:$B$32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NinepipeReuse!$E$21:$E$32</c:f>
              <c:numCache>
                <c:formatCode>[&gt;=20]#,##0.0_);[&lt;=-20]\(#,##0.0\);#,##0.00_)</c:formatCode>
                <c:ptCount val="12"/>
                <c:pt idx="0">
                  <c:v>0</c:v>
                </c:pt>
                <c:pt idx="1">
                  <c:v>0</c:v>
                </c:pt>
                <c:pt idx="2">
                  <c:v>2.9387681504615501E-4</c:v>
                </c:pt>
                <c:pt idx="3">
                  <c:v>1.6076507078836386E-2</c:v>
                </c:pt>
                <c:pt idx="4">
                  <c:v>4.0111776427447336E-2</c:v>
                </c:pt>
                <c:pt idx="5">
                  <c:v>9.9171380946313142E-2</c:v>
                </c:pt>
                <c:pt idx="6">
                  <c:v>0.19549552914357254</c:v>
                </c:pt>
                <c:pt idx="7">
                  <c:v>0.13447032232079151</c:v>
                </c:pt>
                <c:pt idx="8">
                  <c:v>6.69557373034666E-2</c:v>
                </c:pt>
                <c:pt idx="9">
                  <c:v>9.8761880466330804E-3</c:v>
                </c:pt>
                <c:pt idx="10">
                  <c:v>0</c:v>
                </c:pt>
                <c:pt idx="11">
                  <c:v>0</c:v>
                </c:pt>
              </c:numCache>
            </c:numRef>
          </c:val>
        </c:ser>
        <c:ser>
          <c:idx val="4"/>
          <c:order val="3"/>
          <c:tx>
            <c:strRef>
              <c:f>NinepipeReuse!$F$4</c:f>
              <c:strCache>
                <c:ptCount val="1"/>
                <c:pt idx="0">
                  <c:v>HYDROSS
Oper. Improv.
Crop
Irrigation
Consumption</c:v>
                </c:pt>
              </c:strCache>
            </c:strRef>
          </c:tx>
          <c:spPr>
            <a:solidFill>
              <a:schemeClr val="accent2"/>
            </a:solidFill>
            <a:ln>
              <a:solidFill>
                <a:schemeClr val="accent2"/>
              </a:solidFill>
              <a:prstDash val="solid"/>
            </a:ln>
          </c:spPr>
          <c:cat>
            <c:strRef>
              <c:f>NinepipeReuse!$B$21:$B$32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NinepipeReuse!$G$21:$G$32</c:f>
              <c:numCache>
                <c:formatCode>[&gt;=20]#,##0.0_);[&lt;=-20]\(#,##0.0\);#,##0.00_)</c:formatCode>
                <c:ptCount val="12"/>
                <c:pt idx="0">
                  <c:v>0</c:v>
                </c:pt>
                <c:pt idx="1">
                  <c:v>0</c:v>
                </c:pt>
                <c:pt idx="2">
                  <c:v>0</c:v>
                </c:pt>
                <c:pt idx="3">
                  <c:v>1.982945853655696E-2</c:v>
                </c:pt>
                <c:pt idx="4">
                  <c:v>5.5701700583010563E-2</c:v>
                </c:pt>
                <c:pt idx="5">
                  <c:v>8.9155480971215506E-2</c:v>
                </c:pt>
                <c:pt idx="6">
                  <c:v>0.17627309484793066</c:v>
                </c:pt>
                <c:pt idx="7">
                  <c:v>0.11987283462259721</c:v>
                </c:pt>
                <c:pt idx="8">
                  <c:v>6.1810484213806055E-2</c:v>
                </c:pt>
                <c:pt idx="9">
                  <c:v>1.0406129844257293E-2</c:v>
                </c:pt>
                <c:pt idx="10">
                  <c:v>0</c:v>
                </c:pt>
                <c:pt idx="11">
                  <c:v>0</c:v>
                </c:pt>
              </c:numCache>
            </c:numRef>
          </c:val>
        </c:ser>
        <c:axId val="197622400"/>
        <c:axId val="197632384"/>
      </c:barChart>
      <c:lineChart>
        <c:grouping val="standard"/>
        <c:ser>
          <c:idx val="1"/>
          <c:order val="0"/>
          <c:tx>
            <c:strRef>
              <c:f>NinepipeReuse!$X$3</c:f>
              <c:strCache>
                <c:ptCount val="1"/>
                <c:pt idx="0">
                  <c:v>HYDROSS
2009 HIA
(Existing)
River
Headgate
Diversion</c:v>
                </c:pt>
              </c:strCache>
            </c:strRef>
          </c:tx>
          <c:spPr>
            <a:ln>
              <a:solidFill>
                <a:schemeClr val="accent3"/>
              </a:solidFill>
              <a:prstDash val="sys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NinepipeReuse!$Y$21:$Y$32</c:f>
              <c:numCache>
                <c:formatCode>[&gt;=20]#,##0.0_);[&lt;=-20]\(#,##0.0\);#,##0.00_)</c:formatCode>
                <c:ptCount val="12"/>
                <c:pt idx="0">
                  <c:v>0</c:v>
                </c:pt>
                <c:pt idx="1">
                  <c:v>0</c:v>
                </c:pt>
                <c:pt idx="2">
                  <c:v>6.7325730823861413E-4</c:v>
                </c:pt>
                <c:pt idx="3">
                  <c:v>3.6830485862168111E-2</c:v>
                </c:pt>
                <c:pt idx="4">
                  <c:v>9.1894104072044278E-2</c:v>
                </c:pt>
                <c:pt idx="5">
                  <c:v>0.22719674901789949</c:v>
                </c:pt>
                <c:pt idx="6">
                  <c:v>0.44787062804942157</c:v>
                </c:pt>
                <c:pt idx="7">
                  <c:v>0.30806488504190493</c:v>
                </c:pt>
                <c:pt idx="8">
                  <c:v>0.15339229622787309</c:v>
                </c:pt>
                <c:pt idx="9">
                  <c:v>2.2625860358838672E-2</c:v>
                </c:pt>
                <c:pt idx="10">
                  <c:v>0</c:v>
                </c:pt>
                <c:pt idx="11">
                  <c:v>0</c:v>
                </c:pt>
              </c:numCache>
            </c:numRef>
          </c:val>
        </c:ser>
        <c:ser>
          <c:idx val="2"/>
          <c:order val="1"/>
          <c:tx>
            <c:strRef>
              <c:f>NinepipeReuse!$AA$3</c:f>
              <c:strCache>
                <c:ptCount val="1"/>
                <c:pt idx="0">
                  <c:v>HYDROSS
Oper. Improv.
River
Headgate
Diversion</c:v>
                </c:pt>
              </c:strCache>
            </c:strRef>
          </c:tx>
          <c:spPr>
            <a:ln>
              <a:solidFill>
                <a:schemeClr val="accent2"/>
              </a:solidFill>
              <a:prstDash val="sysDash"/>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NinepipeReuse!$AB$21:$AB$32</c:f>
              <c:numCache>
                <c:formatCode>[&gt;=20]#,##0.0_);[&lt;=-20]\(#,##0.0\);#,##0.00_)</c:formatCode>
                <c:ptCount val="12"/>
                <c:pt idx="0">
                  <c:v>0</c:v>
                </c:pt>
                <c:pt idx="1">
                  <c:v>0</c:v>
                </c:pt>
                <c:pt idx="2">
                  <c:v>0</c:v>
                </c:pt>
                <c:pt idx="3">
                  <c:v>4.5428312798526813E-2</c:v>
                </c:pt>
                <c:pt idx="4">
                  <c:v>0.12760985242385012</c:v>
                </c:pt>
                <c:pt idx="5">
                  <c:v>0.20425081551252114</c:v>
                </c:pt>
                <c:pt idx="6">
                  <c:v>0.4038329778875846</c:v>
                </c:pt>
                <c:pt idx="7">
                  <c:v>0.27462275973103589</c:v>
                </c:pt>
                <c:pt idx="8">
                  <c:v>0.14160477483117079</c:v>
                </c:pt>
                <c:pt idx="9">
                  <c:v>2.383993091467879E-2</c:v>
                </c:pt>
                <c:pt idx="10">
                  <c:v>0</c:v>
                </c:pt>
                <c:pt idx="11">
                  <c:v>0</c:v>
                </c:pt>
              </c:numCache>
            </c:numRef>
          </c:val>
        </c:ser>
        <c:marker val="1"/>
        <c:axId val="197622400"/>
        <c:axId val="197632384"/>
      </c:lineChart>
      <c:catAx>
        <c:axId val="197622400"/>
        <c:scaling>
          <c:orientation val="minMax"/>
        </c:scaling>
        <c:axPos val="b"/>
        <c:tickLblPos val="nextTo"/>
        <c:crossAx val="197632384"/>
        <c:crosses val="autoZero"/>
        <c:auto val="1"/>
        <c:lblAlgn val="ctr"/>
        <c:lblOffset val="100"/>
      </c:catAx>
      <c:valAx>
        <c:axId val="1976323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622400"/>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NinepipeReuse!$D$4</c:f>
              <c:strCache>
                <c:ptCount val="1"/>
                <c:pt idx="0">
                  <c:v>HYDROSS
2009 HIA
(Existing)
Crop
Irrigation
Consumption</c:v>
                </c:pt>
              </c:strCache>
            </c:strRef>
          </c:tx>
          <c:spPr>
            <a:solidFill>
              <a:schemeClr val="accent3"/>
            </a:solidFill>
            <a:ln>
              <a:solidFill>
                <a:schemeClr val="accent3"/>
              </a:solidFill>
              <a:prstDash val="solid"/>
            </a:ln>
          </c:spPr>
          <c:cat>
            <c:strRef>
              <c:f>NinepipeReuse!$B$36:$B$47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NinepipeReuse!$E$36:$E$47</c:f>
              <c:numCache>
                <c:formatCode>[&gt;=20]#,##0.0_);[&lt;=-20]\(#,##0.0\);#,##0.00_)</c:formatCode>
                <c:ptCount val="12"/>
                <c:pt idx="0">
                  <c:v>0</c:v>
                </c:pt>
                <c:pt idx="1">
                  <c:v>0</c:v>
                </c:pt>
                <c:pt idx="2">
                  <c:v>4.4804170162774461E-4</c:v>
                </c:pt>
                <c:pt idx="3">
                  <c:v>2.1029054060269951E-2</c:v>
                </c:pt>
                <c:pt idx="4">
                  <c:v>8.2584202680675234E-2</c:v>
                </c:pt>
                <c:pt idx="5">
                  <c:v>0.13071255321036523</c:v>
                </c:pt>
                <c:pt idx="6">
                  <c:v>0.21279090235694464</c:v>
                </c:pt>
                <c:pt idx="7">
                  <c:v>0.14574362965207022</c:v>
                </c:pt>
                <c:pt idx="8">
                  <c:v>9.2571196739538841E-2</c:v>
                </c:pt>
                <c:pt idx="9">
                  <c:v>1.7242379033609659E-2</c:v>
                </c:pt>
                <c:pt idx="10">
                  <c:v>0</c:v>
                </c:pt>
                <c:pt idx="11">
                  <c:v>0</c:v>
                </c:pt>
              </c:numCache>
            </c:numRef>
          </c:val>
        </c:ser>
        <c:ser>
          <c:idx val="4"/>
          <c:order val="3"/>
          <c:tx>
            <c:strRef>
              <c:f>NinepipeReuse!$F$4</c:f>
              <c:strCache>
                <c:ptCount val="1"/>
                <c:pt idx="0">
                  <c:v>HYDROSS
Oper. Improv.
Crop
Irrigation
Consumption</c:v>
                </c:pt>
              </c:strCache>
            </c:strRef>
          </c:tx>
          <c:spPr>
            <a:solidFill>
              <a:schemeClr val="accent2"/>
            </a:solidFill>
            <a:ln>
              <a:solidFill>
                <a:schemeClr val="accent2"/>
              </a:solidFill>
              <a:prstDash val="solid"/>
            </a:ln>
          </c:spPr>
          <c:cat>
            <c:strRef>
              <c:f>NinepipeReuse!$B$36:$B$47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NinepipeReuse!$G$36:$G$47</c:f>
              <c:numCache>
                <c:formatCode>[&gt;=20]#,##0.0_);[&lt;=-20]\(#,##0.0\);#,##0.00_)</c:formatCode>
                <c:ptCount val="12"/>
                <c:pt idx="0">
                  <c:v>0</c:v>
                </c:pt>
                <c:pt idx="1">
                  <c:v>0</c:v>
                </c:pt>
                <c:pt idx="2">
                  <c:v>0</c:v>
                </c:pt>
                <c:pt idx="3">
                  <c:v>1.7589250028418234E-2</c:v>
                </c:pt>
                <c:pt idx="4">
                  <c:v>7.2727285244864867E-2</c:v>
                </c:pt>
                <c:pt idx="5">
                  <c:v>0.11354243896734069</c:v>
                </c:pt>
                <c:pt idx="6">
                  <c:v>0.18840876201352516</c:v>
                </c:pt>
                <c:pt idx="7">
                  <c:v>0.12799539708436472</c:v>
                </c:pt>
                <c:pt idx="8">
                  <c:v>8.4853317105048023E-2</c:v>
                </c:pt>
                <c:pt idx="9">
                  <c:v>1.5479118143332724E-2</c:v>
                </c:pt>
                <c:pt idx="10">
                  <c:v>0</c:v>
                </c:pt>
                <c:pt idx="11">
                  <c:v>0</c:v>
                </c:pt>
              </c:numCache>
            </c:numRef>
          </c:val>
        </c:ser>
        <c:axId val="197745664"/>
        <c:axId val="197751552"/>
      </c:barChart>
      <c:lineChart>
        <c:grouping val="standard"/>
        <c:ser>
          <c:idx val="1"/>
          <c:order val="0"/>
          <c:tx>
            <c:strRef>
              <c:f>NinepipeReuse!$X$3</c:f>
              <c:strCache>
                <c:ptCount val="1"/>
                <c:pt idx="0">
                  <c:v>HYDROSS
2009 HIA
(Existing)
River
Headgate
Diversion</c:v>
                </c:pt>
              </c:strCache>
            </c:strRef>
          </c:tx>
          <c:spPr>
            <a:ln>
              <a:solidFill>
                <a:schemeClr val="accent3"/>
              </a:solidFill>
              <a:prstDash val="sysDot"/>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NinepipeReuse!$Y$36:$Y$47</c:f>
              <c:numCache>
                <c:formatCode>[&gt;=20]#,##0.0_);[&lt;=-20]\(#,##0.0\);#,##0.00_)</c:formatCode>
                <c:ptCount val="12"/>
                <c:pt idx="0">
                  <c:v>0</c:v>
                </c:pt>
                <c:pt idx="1">
                  <c:v>0</c:v>
                </c:pt>
                <c:pt idx="2">
                  <c:v>1.026441469937559E-3</c:v>
                </c:pt>
                <c:pt idx="3">
                  <c:v>4.8176527056746722E-2</c:v>
                </c:pt>
                <c:pt idx="4">
                  <c:v>0.18919634062010363</c:v>
                </c:pt>
                <c:pt idx="5">
                  <c:v>0.29945602110049307</c:v>
                </c:pt>
                <c:pt idx="6">
                  <c:v>0.48749347619002215</c:v>
                </c:pt>
                <c:pt idx="7">
                  <c:v>0.33389147686614029</c:v>
                </c:pt>
                <c:pt idx="8">
                  <c:v>0.21207605209516345</c:v>
                </c:pt>
                <c:pt idx="9">
                  <c:v>3.9501441085016402E-2</c:v>
                </c:pt>
                <c:pt idx="10">
                  <c:v>0</c:v>
                </c:pt>
                <c:pt idx="11">
                  <c:v>0</c:v>
                </c:pt>
              </c:numCache>
            </c:numRef>
          </c:val>
        </c:ser>
        <c:ser>
          <c:idx val="2"/>
          <c:order val="1"/>
          <c:tx>
            <c:strRef>
              <c:f>NinepipeReuse!$AA$3</c:f>
              <c:strCache>
                <c:ptCount val="1"/>
                <c:pt idx="0">
                  <c:v>HYDROSS
Oper. Improv.
River
Headgate
Diversion</c:v>
                </c:pt>
              </c:strCache>
            </c:strRef>
          </c:tx>
          <c:spPr>
            <a:ln>
              <a:solidFill>
                <a:schemeClr val="accent2"/>
              </a:solidFill>
              <a:prstDash val="sysDot"/>
            </a:ln>
          </c:spPr>
          <c:marker>
            <c:symbol val="none"/>
          </c:marker>
          <c:cat>
            <c:strRef>
              <c:f>NinepipeReuse!$B$6:$B$17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NinepipeReuse!$AB$36:$AB$47</c:f>
              <c:numCache>
                <c:formatCode>[&gt;=20]#,##0.0_);[&lt;=-20]\(#,##0.0\);#,##0.00_)</c:formatCode>
                <c:ptCount val="12"/>
                <c:pt idx="0">
                  <c:v>0</c:v>
                </c:pt>
                <c:pt idx="1">
                  <c:v>0</c:v>
                </c:pt>
                <c:pt idx="2">
                  <c:v>0</c:v>
                </c:pt>
                <c:pt idx="3">
                  <c:v>4.029610544883902E-2</c:v>
                </c:pt>
                <c:pt idx="4">
                  <c:v>0.16661462828147736</c:v>
                </c:pt>
                <c:pt idx="5">
                  <c:v>0.26012013509127302</c:v>
                </c:pt>
                <c:pt idx="6">
                  <c:v>0.43163519361632335</c:v>
                </c:pt>
                <c:pt idx="7">
                  <c:v>0.29323115025054913</c:v>
                </c:pt>
                <c:pt idx="8">
                  <c:v>0.19439477000011005</c:v>
                </c:pt>
                <c:pt idx="9">
                  <c:v>3.5461897235584704E-2</c:v>
                </c:pt>
                <c:pt idx="10">
                  <c:v>0</c:v>
                </c:pt>
                <c:pt idx="11">
                  <c:v>0</c:v>
                </c:pt>
              </c:numCache>
            </c:numRef>
          </c:val>
        </c:ser>
        <c:marker val="1"/>
        <c:axId val="197745664"/>
        <c:axId val="197751552"/>
      </c:lineChart>
      <c:catAx>
        <c:axId val="197745664"/>
        <c:scaling>
          <c:orientation val="minMax"/>
        </c:scaling>
        <c:axPos val="b"/>
        <c:tickLblPos val="nextTo"/>
        <c:crossAx val="197751552"/>
        <c:crosses val="autoZero"/>
        <c:auto val="1"/>
        <c:lblAlgn val="ctr"/>
        <c:lblOffset val="100"/>
      </c:catAx>
      <c:valAx>
        <c:axId val="19775155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745664"/>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PostC!$D$4</c:f>
              <c:strCache>
                <c:ptCount val="1"/>
                <c:pt idx="0">
                  <c:v>HYDROSS
2009 HIA
(Existing)
Crop
Irrigation
Consumption</c:v>
                </c:pt>
              </c:strCache>
            </c:strRef>
          </c:tx>
          <c:spPr>
            <a:solidFill>
              <a:schemeClr val="accent3"/>
            </a:solidFill>
            <a:ln>
              <a:solidFill>
                <a:schemeClr val="accent3"/>
              </a:solidFill>
              <a:prstDash val="solid"/>
            </a:ln>
          </c:spP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PostC!$E$6:$E$17</c:f>
              <c:numCache>
                <c:formatCode>[&gt;=20]#,##0.0_);[&lt;=-20]\(#,##0.0\);#,##0.00_)</c:formatCode>
                <c:ptCount val="12"/>
                <c:pt idx="0">
                  <c:v>0</c:v>
                </c:pt>
                <c:pt idx="1">
                  <c:v>0</c:v>
                </c:pt>
                <c:pt idx="2">
                  <c:v>1.5962624614912014E-4</c:v>
                </c:pt>
                <c:pt idx="3">
                  <c:v>5.9322379541648712E-3</c:v>
                </c:pt>
                <c:pt idx="4">
                  <c:v>1.1742023886697742E-2</c:v>
                </c:pt>
                <c:pt idx="5">
                  <c:v>9.8419458729958456E-2</c:v>
                </c:pt>
                <c:pt idx="6">
                  <c:v>0.18557764964725337</c:v>
                </c:pt>
                <c:pt idx="7">
                  <c:v>0.114840558188523</c:v>
                </c:pt>
                <c:pt idx="8">
                  <c:v>0.12158666123358983</c:v>
                </c:pt>
                <c:pt idx="9">
                  <c:v>3.9792018851963519E-3</c:v>
                </c:pt>
                <c:pt idx="10">
                  <c:v>0</c:v>
                </c:pt>
                <c:pt idx="11">
                  <c:v>0</c:v>
                </c:pt>
              </c:numCache>
            </c:numRef>
          </c:val>
        </c:ser>
        <c:ser>
          <c:idx val="4"/>
          <c:order val="3"/>
          <c:tx>
            <c:strRef>
              <c:f>PostC!$F$4</c:f>
              <c:strCache>
                <c:ptCount val="1"/>
                <c:pt idx="0">
                  <c:v>HYDROSS
Oper. Improv.
Crop
Irrigation
Consumption</c:v>
                </c:pt>
              </c:strCache>
            </c:strRef>
          </c:tx>
          <c:spPr>
            <a:solidFill>
              <a:schemeClr val="accent2"/>
            </a:solidFill>
            <a:ln>
              <a:solidFill>
                <a:schemeClr val="accent2"/>
              </a:solidFill>
              <a:prstDash val="solid"/>
            </a:ln>
          </c:spP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PostC!$G$6:$G$17</c:f>
              <c:numCache>
                <c:formatCode>[&gt;=20]#,##0.0_);[&lt;=-20]\(#,##0.0\);#,##0.00_)</c:formatCode>
                <c:ptCount val="12"/>
                <c:pt idx="0">
                  <c:v>0</c:v>
                </c:pt>
                <c:pt idx="1">
                  <c:v>0</c:v>
                </c:pt>
                <c:pt idx="2">
                  <c:v>0</c:v>
                </c:pt>
                <c:pt idx="3">
                  <c:v>7.9991743494650051E-3</c:v>
                </c:pt>
                <c:pt idx="4">
                  <c:v>4.2759743344476256E-2</c:v>
                </c:pt>
                <c:pt idx="5">
                  <c:v>9.9994253320350251E-2</c:v>
                </c:pt>
                <c:pt idx="6">
                  <c:v>0.18022042498949617</c:v>
                </c:pt>
                <c:pt idx="7">
                  <c:v>0.1273485208592503</c:v>
                </c:pt>
                <c:pt idx="8">
                  <c:v>8.8167550290355071E-2</c:v>
                </c:pt>
                <c:pt idx="9">
                  <c:v>4.0574654614377349E-3</c:v>
                </c:pt>
                <c:pt idx="10">
                  <c:v>0</c:v>
                </c:pt>
                <c:pt idx="11">
                  <c:v>0</c:v>
                </c:pt>
              </c:numCache>
            </c:numRef>
          </c:val>
        </c:ser>
        <c:axId val="197713920"/>
        <c:axId val="197715456"/>
      </c:barChart>
      <c:lineChart>
        <c:grouping val="standard"/>
        <c:ser>
          <c:idx val="1"/>
          <c:order val="0"/>
          <c:tx>
            <c:strRef>
              <c:f>PostC!$X$3</c:f>
              <c:strCache>
                <c:ptCount val="1"/>
                <c:pt idx="0">
                  <c:v>HYDROSS
2009 HIA
(Existing)
River
Headgate
Diversion</c:v>
                </c:pt>
              </c:strCache>
            </c:strRef>
          </c:tx>
          <c:spPr>
            <a:ln>
              <a:solidFill>
                <a:schemeClr val="accent3"/>
              </a:solidFill>
              <a:prstDash val="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PostC!$Y$6:$Y$17</c:f>
              <c:numCache>
                <c:formatCode>[&gt;=20]#,##0.0_);[&lt;=-20]\(#,##0.0\);#,##0.00_)</c:formatCode>
                <c:ptCount val="12"/>
                <c:pt idx="0">
                  <c:v>2.4149906436555348E-3</c:v>
                </c:pt>
                <c:pt idx="1">
                  <c:v>1.7148420168458885E-3</c:v>
                </c:pt>
                <c:pt idx="2">
                  <c:v>1.0691975028544541E-3</c:v>
                </c:pt>
                <c:pt idx="3">
                  <c:v>1.2854056401038936E-2</c:v>
                </c:pt>
                <c:pt idx="4">
                  <c:v>2.8132017669792456E-2</c:v>
                </c:pt>
                <c:pt idx="5">
                  <c:v>0.19096712978805583</c:v>
                </c:pt>
                <c:pt idx="6">
                  <c:v>0.36227228291511571</c:v>
                </c:pt>
                <c:pt idx="7">
                  <c:v>0.20372516726137294</c:v>
                </c:pt>
                <c:pt idx="8">
                  <c:v>0.23883422075612845</c:v>
                </c:pt>
                <c:pt idx="9">
                  <c:v>1.0758704362929456E-2</c:v>
                </c:pt>
                <c:pt idx="10">
                  <c:v>3.1889999840973376E-3</c:v>
                </c:pt>
                <c:pt idx="11">
                  <c:v>4.262527252923331E-3</c:v>
                </c:pt>
              </c:numCache>
            </c:numRef>
          </c:val>
        </c:ser>
        <c:ser>
          <c:idx val="2"/>
          <c:order val="1"/>
          <c:tx>
            <c:strRef>
              <c:f>PostC!$AA$3</c:f>
              <c:strCache>
                <c:ptCount val="1"/>
                <c:pt idx="0">
                  <c:v>HYDROSS
Oper. Improv.
River
Headgate
Diversion</c:v>
                </c:pt>
              </c:strCache>
            </c:strRef>
          </c:tx>
          <c:spPr>
            <a:ln>
              <a:solidFill>
                <a:schemeClr val="accent2"/>
              </a:solidFill>
              <a:prstDash val="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PostC!$AB$6:$AB$17</c:f>
              <c:numCache>
                <c:formatCode>[&gt;=20]#,##0.0_);[&lt;=-20]\(#,##0.0\);#,##0.00_)</c:formatCode>
                <c:ptCount val="12"/>
                <c:pt idx="0">
                  <c:v>2.9373641735163519E-3</c:v>
                </c:pt>
                <c:pt idx="1">
                  <c:v>2.1574969144070939E-3</c:v>
                </c:pt>
                <c:pt idx="2">
                  <c:v>1.4074286328666745E-3</c:v>
                </c:pt>
                <c:pt idx="3">
                  <c:v>2.0522581320870599E-2</c:v>
                </c:pt>
                <c:pt idx="4">
                  <c:v>9.3546376659946903E-2</c:v>
                </c:pt>
                <c:pt idx="5">
                  <c:v>0.20210583478803698</c:v>
                </c:pt>
                <c:pt idx="6">
                  <c:v>0.36717077638165985</c:v>
                </c:pt>
                <c:pt idx="7">
                  <c:v>0.2347306213835956</c:v>
                </c:pt>
                <c:pt idx="8">
                  <c:v>0.15992805630656395</c:v>
                </c:pt>
                <c:pt idx="9">
                  <c:v>1.0953289139533879E-2</c:v>
                </c:pt>
                <c:pt idx="10">
                  <c:v>4.9499412739348204E-3</c:v>
                </c:pt>
                <c:pt idx="11">
                  <c:v>4.2587068711841597E-3</c:v>
                </c:pt>
              </c:numCache>
            </c:numRef>
          </c:val>
        </c:ser>
        <c:marker val="1"/>
        <c:axId val="197713920"/>
        <c:axId val="197715456"/>
      </c:lineChart>
      <c:catAx>
        <c:axId val="197713920"/>
        <c:scaling>
          <c:orientation val="minMax"/>
        </c:scaling>
        <c:axPos val="b"/>
        <c:tickLblPos val="nextTo"/>
        <c:crossAx val="197715456"/>
        <c:crosses val="autoZero"/>
        <c:auto val="1"/>
        <c:lblAlgn val="ctr"/>
        <c:lblOffset val="100"/>
      </c:catAx>
      <c:valAx>
        <c:axId val="19771545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713920"/>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PostC!$D$4</c:f>
              <c:strCache>
                <c:ptCount val="1"/>
                <c:pt idx="0">
                  <c:v>HYDROSS
2009 HIA
(Existing)
Crop
Irrigation
Consumption</c:v>
                </c:pt>
              </c:strCache>
            </c:strRef>
          </c:tx>
          <c:spPr>
            <a:solidFill>
              <a:schemeClr val="accent3"/>
            </a:solidFill>
            <a:ln>
              <a:solidFill>
                <a:schemeClr val="accent3"/>
              </a:solidFill>
              <a:prstDash val="solid"/>
            </a:ln>
          </c:spPr>
          <c:cat>
            <c:strRef>
              <c:f>PostC!$B$21:$B$32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PostC!$E$21:$E$32</c:f>
              <c:numCache>
                <c:formatCode>[&gt;=20]#,##0.0_);[&lt;=-20]\(#,##0.0\);#,##0.00_)</c:formatCode>
                <c:ptCount val="12"/>
                <c:pt idx="0">
                  <c:v>0</c:v>
                </c:pt>
                <c:pt idx="1">
                  <c:v>0</c:v>
                </c:pt>
                <c:pt idx="2">
                  <c:v>4.2307595052980257E-4</c:v>
                </c:pt>
                <c:pt idx="3">
                  <c:v>8.479949932914491E-3</c:v>
                </c:pt>
                <c:pt idx="4">
                  <c:v>5.8077470330022696E-2</c:v>
                </c:pt>
                <c:pt idx="5">
                  <c:v>9.8103345572681688E-2</c:v>
                </c:pt>
                <c:pt idx="6">
                  <c:v>0.23781291199307197</c:v>
                </c:pt>
                <c:pt idx="7">
                  <c:v>0.19780093555387374</c:v>
                </c:pt>
                <c:pt idx="8">
                  <c:v>8.9152244387464538E-2</c:v>
                </c:pt>
                <c:pt idx="9">
                  <c:v>8.1403227080687045E-3</c:v>
                </c:pt>
                <c:pt idx="10">
                  <c:v>0</c:v>
                </c:pt>
                <c:pt idx="11">
                  <c:v>0</c:v>
                </c:pt>
              </c:numCache>
            </c:numRef>
          </c:val>
        </c:ser>
        <c:ser>
          <c:idx val="4"/>
          <c:order val="3"/>
          <c:tx>
            <c:strRef>
              <c:f>PostC!$F$4</c:f>
              <c:strCache>
                <c:ptCount val="1"/>
                <c:pt idx="0">
                  <c:v>HYDROSS
Oper. Improv.
Crop
Irrigation
Consumption</c:v>
                </c:pt>
              </c:strCache>
            </c:strRef>
          </c:tx>
          <c:spPr>
            <a:solidFill>
              <a:schemeClr val="accent2"/>
            </a:solidFill>
            <a:ln>
              <a:solidFill>
                <a:schemeClr val="accent2"/>
              </a:solidFill>
              <a:prstDash val="solid"/>
            </a:ln>
          </c:spPr>
          <c:cat>
            <c:strRef>
              <c:f>PostC!$B$21:$B$32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PostC!$G$21:$G$32</c:f>
              <c:numCache>
                <c:formatCode>[&gt;=20]#,##0.0_);[&lt;=-20]\(#,##0.0\);#,##0.00_)</c:formatCode>
                <c:ptCount val="12"/>
                <c:pt idx="0">
                  <c:v>0</c:v>
                </c:pt>
                <c:pt idx="1">
                  <c:v>0</c:v>
                </c:pt>
                <c:pt idx="2">
                  <c:v>0</c:v>
                </c:pt>
                <c:pt idx="3">
                  <c:v>2.3122737513543115E-2</c:v>
                </c:pt>
                <c:pt idx="4">
                  <c:v>7.3754996665395756E-2</c:v>
                </c:pt>
                <c:pt idx="5">
                  <c:v>0.12162924193501079</c:v>
                </c:pt>
                <c:pt idx="6">
                  <c:v>0.2268794983895619</c:v>
                </c:pt>
                <c:pt idx="7">
                  <c:v>0.15450547879794424</c:v>
                </c:pt>
                <c:pt idx="8">
                  <c:v>7.232490998516182E-2</c:v>
                </c:pt>
                <c:pt idx="9">
                  <c:v>1.1125327933301014E-2</c:v>
                </c:pt>
                <c:pt idx="10">
                  <c:v>0</c:v>
                </c:pt>
                <c:pt idx="11">
                  <c:v>0</c:v>
                </c:pt>
              </c:numCache>
            </c:numRef>
          </c:val>
        </c:ser>
        <c:axId val="197902720"/>
        <c:axId val="197904256"/>
      </c:barChart>
      <c:lineChart>
        <c:grouping val="standard"/>
        <c:ser>
          <c:idx val="1"/>
          <c:order val="0"/>
          <c:tx>
            <c:strRef>
              <c:f>PostC!$X$3</c:f>
              <c:strCache>
                <c:ptCount val="1"/>
                <c:pt idx="0">
                  <c:v>HYDROSS
2009 HIA
(Existing)
River
Headgate
Diversion</c:v>
                </c:pt>
              </c:strCache>
            </c:strRef>
          </c:tx>
          <c:spPr>
            <a:ln>
              <a:solidFill>
                <a:schemeClr val="accent3"/>
              </a:solidFill>
              <a:prstDash val="sys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PostC!$Y$21:$Y$32</c:f>
              <c:numCache>
                <c:formatCode>[&gt;=20]#,##0.0_);[&lt;=-20]\(#,##0.0\);#,##0.00_)</c:formatCode>
                <c:ptCount val="12"/>
                <c:pt idx="0">
                  <c:v>3.7140902298615744E-3</c:v>
                </c:pt>
                <c:pt idx="1">
                  <c:v>2.9737002487282014E-3</c:v>
                </c:pt>
                <c:pt idx="2">
                  <c:v>2.5953126617643848E-3</c:v>
                </c:pt>
                <c:pt idx="3">
                  <c:v>1.8230267379739998E-2</c:v>
                </c:pt>
                <c:pt idx="4">
                  <c:v>0.13630324011575698</c:v>
                </c:pt>
                <c:pt idx="5">
                  <c:v>0.19072873796750514</c:v>
                </c:pt>
                <c:pt idx="6">
                  <c:v>0.4639503845564657</c:v>
                </c:pt>
                <c:pt idx="7">
                  <c:v>0.36411379181097214</c:v>
                </c:pt>
                <c:pt idx="8">
                  <c:v>0.17581464683510498</c:v>
                </c:pt>
                <c:pt idx="9">
                  <c:v>1.7386811989009571E-2</c:v>
                </c:pt>
                <c:pt idx="10">
                  <c:v>1.9208879386680071E-3</c:v>
                </c:pt>
                <c:pt idx="11">
                  <c:v>2.5147450557449413E-3</c:v>
                </c:pt>
              </c:numCache>
            </c:numRef>
          </c:val>
        </c:ser>
        <c:ser>
          <c:idx val="2"/>
          <c:order val="1"/>
          <c:tx>
            <c:strRef>
              <c:f>PostC!$AA$3</c:f>
              <c:strCache>
                <c:ptCount val="1"/>
                <c:pt idx="0">
                  <c:v>HYDROSS
Oper. Improv.
River
Headgate
Diversion</c:v>
                </c:pt>
              </c:strCache>
            </c:strRef>
          </c:tx>
          <c:spPr>
            <a:ln>
              <a:solidFill>
                <a:schemeClr val="accent2"/>
              </a:solidFill>
              <a:prstDash val="sysDash"/>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PostC!$AB$21:$AB$32</c:f>
              <c:numCache>
                <c:formatCode>[&gt;=20]#,##0.0_);[&lt;=-20]\(#,##0.0\);#,##0.00_)</c:formatCode>
                <c:ptCount val="12"/>
                <c:pt idx="0">
                  <c:v>4.2418971915299444E-3</c:v>
                </c:pt>
                <c:pt idx="1">
                  <c:v>3.1911224183974285E-3</c:v>
                </c:pt>
                <c:pt idx="2">
                  <c:v>2.123028581378751E-3</c:v>
                </c:pt>
                <c:pt idx="3">
                  <c:v>5.153788353822393E-2</c:v>
                </c:pt>
                <c:pt idx="4">
                  <c:v>0.1635485896324918</c:v>
                </c:pt>
                <c:pt idx="5">
                  <c:v>0.24679810363313917</c:v>
                </c:pt>
                <c:pt idx="6">
                  <c:v>0.46782985486701217</c:v>
                </c:pt>
                <c:pt idx="7">
                  <c:v>0.2876758486573141</c:v>
                </c:pt>
                <c:pt idx="8">
                  <c:v>0.13131900030355131</c:v>
                </c:pt>
                <c:pt idx="9">
                  <c:v>2.3228260566223527E-2</c:v>
                </c:pt>
                <c:pt idx="10">
                  <c:v>3.6810651521574462E-3</c:v>
                </c:pt>
                <c:pt idx="11">
                  <c:v>5.2966621411460347E-3</c:v>
                </c:pt>
              </c:numCache>
            </c:numRef>
          </c:val>
        </c:ser>
        <c:marker val="1"/>
        <c:axId val="197902720"/>
        <c:axId val="197904256"/>
      </c:lineChart>
      <c:catAx>
        <c:axId val="197902720"/>
        <c:scaling>
          <c:orientation val="minMax"/>
        </c:scaling>
        <c:axPos val="b"/>
        <c:tickLblPos val="nextTo"/>
        <c:crossAx val="197904256"/>
        <c:crosses val="autoZero"/>
        <c:auto val="1"/>
        <c:lblAlgn val="ctr"/>
        <c:lblOffset val="100"/>
      </c:catAx>
      <c:valAx>
        <c:axId val="19790425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902720"/>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'487900'!$C$4</c:f>
              <c:strCache>
                <c:ptCount val="1"/>
                <c:pt idx="0">
                  <c:v>HYDROSS
Enforceable
Min. Flow
Oper. Improv.</c:v>
                </c:pt>
              </c:strCache>
            </c:strRef>
          </c:tx>
          <c:spPr>
            <a:ln>
              <a:solidFill>
                <a:schemeClr val="tx1"/>
              </a:solidFill>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'487900'!$C$23:$C$34</c:f>
              <c:numCache>
                <c:formatCode>[&gt;=20]#,##0_);[&lt;=-20]\(#,##0\);#,##0.0_)</c:formatCode>
                <c:ptCount val="12"/>
                <c:pt idx="0">
                  <c:v>3.5</c:v>
                </c:pt>
                <c:pt idx="1">
                  <c:v>3.5</c:v>
                </c:pt>
                <c:pt idx="2">
                  <c:v>3.5</c:v>
                </c:pt>
                <c:pt idx="3">
                  <c:v>4</c:v>
                </c:pt>
                <c:pt idx="4">
                  <c:v>7.6</c:v>
                </c:pt>
                <c:pt idx="5">
                  <c:v>9.5</c:v>
                </c:pt>
                <c:pt idx="6">
                  <c:v>6.8</c:v>
                </c:pt>
                <c:pt idx="7">
                  <c:v>6</c:v>
                </c:pt>
                <c:pt idx="8">
                  <c:v>4.8</c:v>
                </c:pt>
                <c:pt idx="9">
                  <c:v>4.4000000000000004</c:v>
                </c:pt>
                <c:pt idx="10">
                  <c:v>3.8</c:v>
                </c:pt>
                <c:pt idx="11">
                  <c:v>3.8</c:v>
                </c:pt>
              </c:numCache>
            </c:numRef>
          </c:val>
        </c:ser>
        <c:ser>
          <c:idx val="3"/>
          <c:order val="1"/>
          <c:tx>
            <c:strRef>
              <c:f>'487900'!$O$5</c:f>
              <c:strCache>
                <c:ptCount val="1"/>
                <c:pt idx="0">
                  <c:v>HYDROSS
Natural
Flow</c:v>
                </c:pt>
              </c:strCache>
            </c:strRef>
          </c:tx>
          <c:spPr>
            <a:ln>
              <a:solidFill>
                <a:schemeClr val="accent1"/>
              </a:solidFill>
              <a:prstDash val="sysDot"/>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'487900'!$O$23:$O$34</c:f>
              <c:numCache>
                <c:formatCode>[&gt;=20]#,##0_);[&lt;=-20]\(#,##0\);#,##0.0_)</c:formatCode>
                <c:ptCount val="12"/>
                <c:pt idx="0">
                  <c:v>4.1797043010752688</c:v>
                </c:pt>
                <c:pt idx="1">
                  <c:v>3.6327008928571431</c:v>
                </c:pt>
                <c:pt idx="2">
                  <c:v>3.557627688172043</c:v>
                </c:pt>
                <c:pt idx="3">
                  <c:v>5.6214583333333339</c:v>
                </c:pt>
                <c:pt idx="4">
                  <c:v>16.202452956989248</c:v>
                </c:pt>
                <c:pt idx="5">
                  <c:v>18.805416666666666</c:v>
                </c:pt>
                <c:pt idx="6">
                  <c:v>13.547446236559141</c:v>
                </c:pt>
                <c:pt idx="7">
                  <c:v>9.3962029569892476</c:v>
                </c:pt>
                <c:pt idx="8">
                  <c:v>6.8482638888888889</c:v>
                </c:pt>
                <c:pt idx="9">
                  <c:v>5.6759408602150545</c:v>
                </c:pt>
                <c:pt idx="10">
                  <c:v>4.8189930555555556</c:v>
                </c:pt>
                <c:pt idx="11">
                  <c:v>4.1675067204301079</c:v>
                </c:pt>
              </c:numCache>
            </c:numRef>
          </c:val>
        </c:ser>
        <c:ser>
          <c:idx val="4"/>
          <c:order val="2"/>
          <c:tx>
            <c:strRef>
              <c:f>'487900'!$Q$5</c:f>
              <c:strCache>
                <c:ptCount val="1"/>
                <c:pt idx="0">
                  <c:v>HYDROSS
2009 HIA
(Existing)</c:v>
                </c:pt>
              </c:strCache>
            </c:strRef>
          </c:tx>
          <c:spPr>
            <a:ln>
              <a:solidFill>
                <a:schemeClr val="accent3"/>
              </a:solidFill>
              <a:prstDash val="sysDot"/>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'487900'!$Q$23:$Q$34</c:f>
              <c:numCache>
                <c:formatCode>[&gt;=20]#,##0_);[&lt;=-20]\(#,##0\);#,##0.0_)</c:formatCode>
                <c:ptCount val="12"/>
                <c:pt idx="0">
                  <c:v>4.0981838037634413</c:v>
                </c:pt>
                <c:pt idx="1">
                  <c:v>0</c:v>
                </c:pt>
                <c:pt idx="2">
                  <c:v>1.7660063844086022</c:v>
                </c:pt>
                <c:pt idx="3">
                  <c:v>0</c:v>
                </c:pt>
                <c:pt idx="4">
                  <c:v>5.0010080645161291E-2</c:v>
                </c:pt>
                <c:pt idx="5">
                  <c:v>9.9993055555555557E-2</c:v>
                </c:pt>
                <c:pt idx="6">
                  <c:v>24.948565524193551</c:v>
                </c:pt>
                <c:pt idx="7">
                  <c:v>7.5015120967741947E-2</c:v>
                </c:pt>
                <c:pt idx="8">
                  <c:v>5.3032871527777781</c:v>
                </c:pt>
                <c:pt idx="9">
                  <c:v>0.37495362903225804</c:v>
                </c:pt>
                <c:pt idx="10">
                  <c:v>0.99993055555555554</c:v>
                </c:pt>
                <c:pt idx="11">
                  <c:v>5.467402889784946</c:v>
                </c:pt>
              </c:numCache>
            </c:numRef>
          </c:val>
        </c:ser>
        <c:ser>
          <c:idx val="5"/>
          <c:order val="3"/>
          <c:tx>
            <c:strRef>
              <c:f>'487900'!$R$5</c:f>
              <c:strCache>
                <c:ptCount val="1"/>
                <c:pt idx="0">
                  <c:v>HYDROSS
Achievable
Management
Target
Oper. Improv.</c:v>
                </c:pt>
              </c:strCache>
            </c:strRef>
          </c:tx>
          <c:spPr>
            <a:ln>
              <a:solidFill>
                <a:schemeClr val="accent2"/>
              </a:solidFill>
              <a:prstDash val="sysDot"/>
            </a:ln>
          </c:spPr>
          <c:marker>
            <c:symbol val="none"/>
          </c:marker>
          <c:cat>
            <c:strRef>
              <c:f>'487900'!$A$23:$A$34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'487900'!$R$23:$R$34</c:f>
              <c:numCache>
                <c:formatCode>[&gt;=20]#,##0_);[&lt;=-20]\(#,##0\);#,##0.0_)</c:formatCode>
                <c:ptCount val="12"/>
                <c:pt idx="0">
                  <c:v>4.1806801075268814</c:v>
                </c:pt>
                <c:pt idx="1">
                  <c:v>3.6337812499999997</c:v>
                </c:pt>
                <c:pt idx="2">
                  <c:v>3.5586034946236555</c:v>
                </c:pt>
                <c:pt idx="3">
                  <c:v>4.5789677083333329</c:v>
                </c:pt>
                <c:pt idx="4">
                  <c:v>7.6000685483870978</c:v>
                </c:pt>
                <c:pt idx="5">
                  <c:v>9.5000124999999986</c:v>
                </c:pt>
                <c:pt idx="6">
                  <c:v>6.8000698924731182</c:v>
                </c:pt>
                <c:pt idx="7">
                  <c:v>6.0000712365591395</c:v>
                </c:pt>
                <c:pt idx="8">
                  <c:v>4.8000027777777783</c:v>
                </c:pt>
                <c:pt idx="9">
                  <c:v>4.4000739247311822</c:v>
                </c:pt>
                <c:pt idx="10">
                  <c:v>3.8043576388888889</c:v>
                </c:pt>
                <c:pt idx="11">
                  <c:v>4.1668155241935478</c:v>
                </c:pt>
              </c:numCache>
            </c:numRef>
          </c:val>
        </c:ser>
        <c:marker val="1"/>
        <c:axId val="66036864"/>
        <c:axId val="66038400"/>
      </c:lineChart>
      <c:catAx>
        <c:axId val="66036864"/>
        <c:scaling>
          <c:orientation val="minMax"/>
        </c:scaling>
        <c:axPos val="b"/>
        <c:tickLblPos val="nextTo"/>
        <c:crossAx val="66038400"/>
        <c:crosses val="autoZero"/>
        <c:auto val="1"/>
        <c:lblAlgn val="ctr"/>
        <c:lblOffset val="100"/>
      </c:catAx>
      <c:valAx>
        <c:axId val="6603840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6036864"/>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PostC!$D$4</c:f>
              <c:strCache>
                <c:ptCount val="1"/>
                <c:pt idx="0">
                  <c:v>HYDROSS
2009 HIA
(Existing)
Crop
Irrigation
Consumption</c:v>
                </c:pt>
              </c:strCache>
            </c:strRef>
          </c:tx>
          <c:spPr>
            <a:solidFill>
              <a:schemeClr val="accent3"/>
            </a:solidFill>
            <a:ln>
              <a:solidFill>
                <a:schemeClr val="accent3"/>
              </a:solidFill>
              <a:prstDash val="solid"/>
            </a:ln>
          </c:spPr>
          <c:cat>
            <c:strRef>
              <c:f>PostC!$B$36:$B$47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PostC!$E$36:$E$47</c:f>
              <c:numCache>
                <c:formatCode>[&gt;=20]#,##0.0_);[&lt;=-20]\(#,##0.0\);#,##0.00_)</c:formatCode>
                <c:ptCount val="12"/>
                <c:pt idx="0">
                  <c:v>0</c:v>
                </c:pt>
                <c:pt idx="1">
                  <c:v>0</c:v>
                </c:pt>
                <c:pt idx="2">
                  <c:v>9.4486025018002443E-4</c:v>
                </c:pt>
                <c:pt idx="3">
                  <c:v>8.4326793308820269E-3</c:v>
                </c:pt>
                <c:pt idx="4">
                  <c:v>0.11003539664791352</c:v>
                </c:pt>
                <c:pt idx="5">
                  <c:v>0.11297961585973099</c:v>
                </c:pt>
                <c:pt idx="6">
                  <c:v>0.24798576527334665</c:v>
                </c:pt>
                <c:pt idx="7">
                  <c:v>0.25101397099325101</c:v>
                </c:pt>
                <c:pt idx="8">
                  <c:v>0.10615670174756058</c:v>
                </c:pt>
                <c:pt idx="9">
                  <c:v>6.7312115790840524E-3</c:v>
                </c:pt>
                <c:pt idx="10">
                  <c:v>0</c:v>
                </c:pt>
                <c:pt idx="11">
                  <c:v>0</c:v>
                </c:pt>
              </c:numCache>
            </c:numRef>
          </c:val>
        </c:ser>
        <c:ser>
          <c:idx val="4"/>
          <c:order val="3"/>
          <c:tx>
            <c:strRef>
              <c:f>PostC!$F$4</c:f>
              <c:strCache>
                <c:ptCount val="1"/>
                <c:pt idx="0">
                  <c:v>HYDROSS
Oper. Improv.
Crop
Irrigation
Consumption</c:v>
                </c:pt>
              </c:strCache>
            </c:strRef>
          </c:tx>
          <c:spPr>
            <a:solidFill>
              <a:schemeClr val="accent2"/>
            </a:solidFill>
            <a:ln>
              <a:solidFill>
                <a:schemeClr val="accent2"/>
              </a:solidFill>
              <a:prstDash val="solid"/>
            </a:ln>
          </c:spPr>
          <c:cat>
            <c:strRef>
              <c:f>PostC!$B$36:$B$47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PostC!$G$36:$G$47</c:f>
              <c:numCache>
                <c:formatCode>[&gt;=20]#,##0.0_);[&lt;=-20]\(#,##0.0\);#,##0.00_)</c:formatCode>
                <c:ptCount val="12"/>
                <c:pt idx="0">
                  <c:v>0</c:v>
                </c:pt>
                <c:pt idx="1">
                  <c:v>0</c:v>
                </c:pt>
                <c:pt idx="2">
                  <c:v>0</c:v>
                </c:pt>
                <c:pt idx="3">
                  <c:v>1.8321118103536031E-2</c:v>
                </c:pt>
                <c:pt idx="4">
                  <c:v>8.0652490359696322E-2</c:v>
                </c:pt>
                <c:pt idx="5">
                  <c:v>0.14176469009348797</c:v>
                </c:pt>
                <c:pt idx="6">
                  <c:v>0.21829289880735009</c:v>
                </c:pt>
                <c:pt idx="7">
                  <c:v>0.1610859700774451</c:v>
                </c:pt>
                <c:pt idx="8">
                  <c:v>8.9782413426460178E-2</c:v>
                </c:pt>
                <c:pt idx="9">
                  <c:v>1.8908931283313876E-2</c:v>
                </c:pt>
                <c:pt idx="10">
                  <c:v>0</c:v>
                </c:pt>
                <c:pt idx="11">
                  <c:v>0</c:v>
                </c:pt>
              </c:numCache>
            </c:numRef>
          </c:val>
        </c:ser>
        <c:axId val="197952256"/>
        <c:axId val="197953792"/>
      </c:barChart>
      <c:lineChart>
        <c:grouping val="standard"/>
        <c:ser>
          <c:idx val="1"/>
          <c:order val="0"/>
          <c:tx>
            <c:strRef>
              <c:f>PostC!$X$3</c:f>
              <c:strCache>
                <c:ptCount val="1"/>
                <c:pt idx="0">
                  <c:v>HYDROSS
2009 HIA
(Existing)
River
Headgate
Diversion</c:v>
                </c:pt>
              </c:strCache>
            </c:strRef>
          </c:tx>
          <c:spPr>
            <a:ln>
              <a:solidFill>
                <a:schemeClr val="accent3"/>
              </a:solidFill>
              <a:prstDash val="sysDot"/>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PostC!$Y$36:$Y$47</c:f>
              <c:numCache>
                <c:formatCode>[&gt;=20]#,##0.0_);[&lt;=-20]\(#,##0.0\);#,##0.00_)</c:formatCode>
                <c:ptCount val="12"/>
                <c:pt idx="0">
                  <c:v>3.8942424532264423E-4</c:v>
                </c:pt>
                <c:pt idx="1">
                  <c:v>1.1300689185719899E-3</c:v>
                </c:pt>
                <c:pt idx="2">
                  <c:v>3.0466270912684569E-3</c:v>
                </c:pt>
                <c:pt idx="3">
                  <c:v>1.8063274249033728E-2</c:v>
                </c:pt>
                <c:pt idx="4">
                  <c:v>0.2537031464866295</c:v>
                </c:pt>
                <c:pt idx="5">
                  <c:v>0.21825637124609379</c:v>
                </c:pt>
                <c:pt idx="6">
                  <c:v>0.484880812852379</c:v>
                </c:pt>
                <c:pt idx="7">
                  <c:v>0.45939759318870532</c:v>
                </c:pt>
                <c:pt idx="8">
                  <c:v>0.19510536728838437</c:v>
                </c:pt>
                <c:pt idx="9">
                  <c:v>1.2674753151393976E-2</c:v>
                </c:pt>
                <c:pt idx="10">
                  <c:v>0</c:v>
                </c:pt>
                <c:pt idx="11">
                  <c:v>1.3213426976676772E-3</c:v>
                </c:pt>
              </c:numCache>
            </c:numRef>
          </c:val>
        </c:ser>
        <c:ser>
          <c:idx val="2"/>
          <c:order val="1"/>
          <c:tx>
            <c:strRef>
              <c:f>PostC!$AA$3</c:f>
              <c:strCache>
                <c:ptCount val="1"/>
                <c:pt idx="0">
                  <c:v>HYDROSS
Oper. Improv.
River
Headgate
Diversion</c:v>
                </c:pt>
              </c:strCache>
            </c:strRef>
          </c:tx>
          <c:spPr>
            <a:ln>
              <a:solidFill>
                <a:schemeClr val="accent2"/>
              </a:solidFill>
              <a:prstDash val="sysDot"/>
            </a:ln>
          </c:spPr>
          <c:marker>
            <c:symbol val="none"/>
          </c:marker>
          <c:cat>
            <c:strRef>
              <c:f>PostC!$B$6:$B$17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PostC!$AB$36:$AB$47</c:f>
              <c:numCache>
                <c:formatCode>[&gt;=20]#,##0.0_);[&lt;=-20]\(#,##0.0\);#,##0.00_)</c:formatCode>
                <c:ptCount val="12"/>
                <c:pt idx="0">
                  <c:v>4.1871383865957528E-3</c:v>
                </c:pt>
                <c:pt idx="1">
                  <c:v>3.1533430878614363E-3</c:v>
                </c:pt>
                <c:pt idx="2">
                  <c:v>2.201558650470419E-3</c:v>
                </c:pt>
                <c:pt idx="3">
                  <c:v>4.0559719468696687E-2</c:v>
                </c:pt>
                <c:pt idx="4">
                  <c:v>0.17959996596008479</c:v>
                </c:pt>
                <c:pt idx="5">
                  <c:v>0.28323724425488112</c:v>
                </c:pt>
                <c:pt idx="6">
                  <c:v>0.44003029530593368</c:v>
                </c:pt>
                <c:pt idx="7">
                  <c:v>0.29534658090881627</c:v>
                </c:pt>
                <c:pt idx="8">
                  <c:v>0.16141622234019404</c:v>
                </c:pt>
                <c:pt idx="9">
                  <c:v>3.8178348184349349E-2</c:v>
                </c:pt>
                <c:pt idx="10">
                  <c:v>1.8317456980776554E-3</c:v>
                </c:pt>
                <c:pt idx="11">
                  <c:v>4.2574334106042942E-3</c:v>
                </c:pt>
              </c:numCache>
            </c:numRef>
          </c:val>
        </c:ser>
        <c:marker val="1"/>
        <c:axId val="197952256"/>
        <c:axId val="197953792"/>
      </c:lineChart>
      <c:catAx>
        <c:axId val="197952256"/>
        <c:scaling>
          <c:orientation val="minMax"/>
        </c:scaling>
        <c:axPos val="b"/>
        <c:tickLblPos val="nextTo"/>
        <c:crossAx val="197953792"/>
        <c:crosses val="autoZero"/>
        <c:auto val="1"/>
        <c:lblAlgn val="ctr"/>
        <c:lblOffset val="100"/>
      </c:catAx>
      <c:valAx>
        <c:axId val="19795379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952256"/>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PostDE!$D$4</c:f>
              <c:strCache>
                <c:ptCount val="1"/>
                <c:pt idx="0">
                  <c:v>HYDROSS
2009 HIA
(Existing)
Crop
Irrigation
Consumption</c:v>
                </c:pt>
              </c:strCache>
            </c:strRef>
          </c:tx>
          <c:spPr>
            <a:solidFill>
              <a:schemeClr val="accent3"/>
            </a:solidFill>
            <a:ln>
              <a:solidFill>
                <a:schemeClr val="accent3"/>
              </a:solidFill>
              <a:prstDash val="solid"/>
            </a:ln>
          </c:spP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PostDE!$E$6:$E$17</c:f>
              <c:numCache>
                <c:formatCode>[&gt;=20]#,##0.0_);[&lt;=-20]\(#,##0.0\);#,##0.00_)</c:formatCode>
                <c:ptCount val="12"/>
                <c:pt idx="0">
                  <c:v>0</c:v>
                </c:pt>
                <c:pt idx="1">
                  <c:v>0</c:v>
                </c:pt>
                <c:pt idx="2">
                  <c:v>0</c:v>
                </c:pt>
                <c:pt idx="3">
                  <c:v>2.347734403560813E-5</c:v>
                </c:pt>
                <c:pt idx="4">
                  <c:v>4.7921794572683063E-3</c:v>
                </c:pt>
                <c:pt idx="5">
                  <c:v>8.8105403193629625E-2</c:v>
                </c:pt>
                <c:pt idx="6">
                  <c:v>0.14763714457392152</c:v>
                </c:pt>
                <c:pt idx="7">
                  <c:v>0.15163160567764661</c:v>
                </c:pt>
                <c:pt idx="8">
                  <c:v>0.1178951514098118</c:v>
                </c:pt>
                <c:pt idx="9">
                  <c:v>0</c:v>
                </c:pt>
                <c:pt idx="10">
                  <c:v>0</c:v>
                </c:pt>
                <c:pt idx="11">
                  <c:v>0</c:v>
                </c:pt>
              </c:numCache>
            </c:numRef>
          </c:val>
        </c:ser>
        <c:ser>
          <c:idx val="4"/>
          <c:order val="3"/>
          <c:tx>
            <c:strRef>
              <c:f>PostDE!$F$4</c:f>
              <c:strCache>
                <c:ptCount val="1"/>
                <c:pt idx="0">
                  <c:v>HYDROSS
Oper. Improv.
Crop
Irrigation
Consumption</c:v>
                </c:pt>
              </c:strCache>
            </c:strRef>
          </c:tx>
          <c:spPr>
            <a:solidFill>
              <a:schemeClr val="accent2"/>
            </a:solidFill>
            <a:ln>
              <a:solidFill>
                <a:schemeClr val="accent2"/>
              </a:solidFill>
              <a:prstDash val="solid"/>
            </a:ln>
          </c:spP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PostDE!$G$6:$G$17</c:f>
              <c:numCache>
                <c:formatCode>[&gt;=20]#,##0.0_);[&lt;=-20]\(#,##0.0\);#,##0.00_)</c:formatCode>
                <c:ptCount val="12"/>
                <c:pt idx="0">
                  <c:v>0</c:v>
                </c:pt>
                <c:pt idx="1">
                  <c:v>0</c:v>
                </c:pt>
                <c:pt idx="2">
                  <c:v>0</c:v>
                </c:pt>
                <c:pt idx="3">
                  <c:v>6.1815846846165184E-3</c:v>
                </c:pt>
                <c:pt idx="4">
                  <c:v>3.3544655928099174E-2</c:v>
                </c:pt>
                <c:pt idx="5">
                  <c:v>8.4851256559255447E-2</c:v>
                </c:pt>
                <c:pt idx="6">
                  <c:v>0.16054234712455701</c:v>
                </c:pt>
                <c:pt idx="7">
                  <c:v>0.10706451458442663</c:v>
                </c:pt>
                <c:pt idx="8">
                  <c:v>8.6172123949267529E-2</c:v>
                </c:pt>
                <c:pt idx="9">
                  <c:v>2.528927920519028E-3</c:v>
                </c:pt>
                <c:pt idx="10">
                  <c:v>0</c:v>
                </c:pt>
                <c:pt idx="11">
                  <c:v>0</c:v>
                </c:pt>
              </c:numCache>
            </c:numRef>
          </c:val>
        </c:ser>
        <c:axId val="198030848"/>
        <c:axId val="198032384"/>
      </c:barChart>
      <c:lineChart>
        <c:grouping val="standard"/>
        <c:ser>
          <c:idx val="1"/>
          <c:order val="0"/>
          <c:tx>
            <c:strRef>
              <c:f>PostDE!$X$3</c:f>
              <c:strCache>
                <c:ptCount val="1"/>
                <c:pt idx="0">
                  <c:v>HYDROSS
2009 HIA
(Existing)
River
Headgate
Diversion</c:v>
                </c:pt>
              </c:strCache>
            </c:strRef>
          </c:tx>
          <c:spPr>
            <a:ln>
              <a:solidFill>
                <a:schemeClr val="accent3"/>
              </a:solidFill>
              <a:prstDash val="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PostDE!$Y$6:$Y$17</c:f>
              <c:numCache>
                <c:formatCode>[&gt;=20]#,##0.0_);[&lt;=-20]\(#,##0.0\);#,##0.00_)</c:formatCode>
                <c:ptCount val="12"/>
                <c:pt idx="0">
                  <c:v>0</c:v>
                </c:pt>
                <c:pt idx="1">
                  <c:v>0</c:v>
                </c:pt>
                <c:pt idx="2">
                  <c:v>0</c:v>
                </c:pt>
                <c:pt idx="3">
                  <c:v>6.1330574805663879E-5</c:v>
                </c:pt>
                <c:pt idx="4">
                  <c:v>1.2240560554963748E-2</c:v>
                </c:pt>
                <c:pt idx="5">
                  <c:v>0.20254115676696466</c:v>
                </c:pt>
                <c:pt idx="6">
                  <c:v>0.33939573465269318</c:v>
                </c:pt>
                <c:pt idx="7">
                  <c:v>0.31688945805150798</c:v>
                </c:pt>
                <c:pt idx="8">
                  <c:v>0.24638485143116362</c:v>
                </c:pt>
                <c:pt idx="9">
                  <c:v>0</c:v>
                </c:pt>
                <c:pt idx="10">
                  <c:v>0</c:v>
                </c:pt>
                <c:pt idx="11">
                  <c:v>0</c:v>
                </c:pt>
              </c:numCache>
            </c:numRef>
          </c:val>
        </c:ser>
        <c:ser>
          <c:idx val="2"/>
          <c:order val="1"/>
          <c:tx>
            <c:strRef>
              <c:f>PostDE!$AA$3</c:f>
              <c:strCache>
                <c:ptCount val="1"/>
                <c:pt idx="0">
                  <c:v>HYDROSS
Oper. Improv.
River
Headgate
Diversion</c:v>
                </c:pt>
              </c:strCache>
            </c:strRef>
          </c:tx>
          <c:spPr>
            <a:ln>
              <a:solidFill>
                <a:schemeClr val="accent2"/>
              </a:solidFill>
              <a:prstDash val="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PostDE!$AB$6:$AB$17</c:f>
              <c:numCache>
                <c:formatCode>[&gt;=20]#,##0.0_);[&lt;=-20]\(#,##0.0\);#,##0.00_)</c:formatCode>
                <c:ptCount val="12"/>
                <c:pt idx="0">
                  <c:v>0</c:v>
                </c:pt>
                <c:pt idx="1">
                  <c:v>0</c:v>
                </c:pt>
                <c:pt idx="2">
                  <c:v>0</c:v>
                </c:pt>
                <c:pt idx="3">
                  <c:v>1.6148340346438136E-2</c:v>
                </c:pt>
                <c:pt idx="4">
                  <c:v>8.5682390620942961E-2</c:v>
                </c:pt>
                <c:pt idx="5">
                  <c:v>0.1950603599063343</c:v>
                </c:pt>
                <c:pt idx="6">
                  <c:v>0.36906286695300461</c:v>
                </c:pt>
                <c:pt idx="7">
                  <c:v>0.22375029171249033</c:v>
                </c:pt>
                <c:pt idx="8">
                  <c:v>0.18008803333180254</c:v>
                </c:pt>
                <c:pt idx="9">
                  <c:v>5.8136274034920185E-3</c:v>
                </c:pt>
                <c:pt idx="10">
                  <c:v>0</c:v>
                </c:pt>
                <c:pt idx="11">
                  <c:v>0</c:v>
                </c:pt>
              </c:numCache>
            </c:numRef>
          </c:val>
        </c:ser>
        <c:marker val="1"/>
        <c:axId val="198030848"/>
        <c:axId val="198032384"/>
      </c:lineChart>
      <c:catAx>
        <c:axId val="198030848"/>
        <c:scaling>
          <c:orientation val="minMax"/>
        </c:scaling>
        <c:axPos val="b"/>
        <c:tickLblPos val="nextTo"/>
        <c:crossAx val="198032384"/>
        <c:crosses val="autoZero"/>
        <c:auto val="1"/>
        <c:lblAlgn val="ctr"/>
        <c:lblOffset val="100"/>
      </c:catAx>
      <c:valAx>
        <c:axId val="1980323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8030848"/>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PostDE!$D$4</c:f>
              <c:strCache>
                <c:ptCount val="1"/>
                <c:pt idx="0">
                  <c:v>HYDROSS
2009 HIA
(Existing)
Crop
Irrigation
Consumption</c:v>
                </c:pt>
              </c:strCache>
            </c:strRef>
          </c:tx>
          <c:spPr>
            <a:solidFill>
              <a:schemeClr val="accent3"/>
            </a:solidFill>
            <a:ln>
              <a:solidFill>
                <a:schemeClr val="accent3"/>
              </a:solidFill>
              <a:prstDash val="solid"/>
            </a:ln>
          </c:spPr>
          <c:cat>
            <c:strRef>
              <c:f>PostDE!$B$21:$B$32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PostDE!$E$21:$E$32</c:f>
              <c:numCache>
                <c:formatCode>[&gt;=20]#,##0.0_);[&lt;=-20]\(#,##0.0\);#,##0.00_)</c:formatCode>
                <c:ptCount val="12"/>
                <c:pt idx="0">
                  <c:v>0</c:v>
                </c:pt>
                <c:pt idx="1">
                  <c:v>0</c:v>
                </c:pt>
                <c:pt idx="2">
                  <c:v>0</c:v>
                </c:pt>
                <c:pt idx="3">
                  <c:v>3.5216016053412204E-5</c:v>
                </c:pt>
                <c:pt idx="4">
                  <c:v>3.8331032746136744E-2</c:v>
                </c:pt>
                <c:pt idx="5">
                  <c:v>7.8342222211044019E-2</c:v>
                </c:pt>
                <c:pt idx="6">
                  <c:v>0.18044539892368186</c:v>
                </c:pt>
                <c:pt idx="7">
                  <c:v>0.18727469744426217</c:v>
                </c:pt>
                <c:pt idx="8">
                  <c:v>8.8619718582965246E-2</c:v>
                </c:pt>
                <c:pt idx="9">
                  <c:v>0</c:v>
                </c:pt>
                <c:pt idx="10">
                  <c:v>0</c:v>
                </c:pt>
                <c:pt idx="11">
                  <c:v>0</c:v>
                </c:pt>
              </c:numCache>
            </c:numRef>
          </c:val>
        </c:ser>
        <c:ser>
          <c:idx val="4"/>
          <c:order val="3"/>
          <c:tx>
            <c:strRef>
              <c:f>PostDE!$F$4</c:f>
              <c:strCache>
                <c:ptCount val="1"/>
                <c:pt idx="0">
                  <c:v>HYDROSS
Oper. Improv.
Crop
Irrigation
Consumption</c:v>
                </c:pt>
              </c:strCache>
            </c:strRef>
          </c:tx>
          <c:spPr>
            <a:solidFill>
              <a:schemeClr val="accent2"/>
            </a:solidFill>
            <a:ln>
              <a:solidFill>
                <a:schemeClr val="accent2"/>
              </a:solidFill>
              <a:prstDash val="solid"/>
            </a:ln>
          </c:spPr>
          <c:cat>
            <c:strRef>
              <c:f>PostDE!$B$21:$B$32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PostDE!$G$21:$G$32</c:f>
              <c:numCache>
                <c:formatCode>[&gt;=20]#,##0.0_);[&lt;=-20]\(#,##0.0\);#,##0.00_)</c:formatCode>
                <c:ptCount val="12"/>
                <c:pt idx="0">
                  <c:v>0</c:v>
                </c:pt>
                <c:pt idx="1">
                  <c:v>0</c:v>
                </c:pt>
                <c:pt idx="2">
                  <c:v>0</c:v>
                </c:pt>
                <c:pt idx="3">
                  <c:v>2.1597265282410613E-2</c:v>
                </c:pt>
                <c:pt idx="4">
                  <c:v>5.7651753038821939E-2</c:v>
                </c:pt>
                <c:pt idx="5">
                  <c:v>9.4826163463339275E-2</c:v>
                </c:pt>
                <c:pt idx="6">
                  <c:v>0.18874969419197021</c:v>
                </c:pt>
                <c:pt idx="7">
                  <c:v>0.12846117900502052</c:v>
                </c:pt>
                <c:pt idx="8">
                  <c:v>5.9224290442550752E-2</c:v>
                </c:pt>
                <c:pt idx="9">
                  <c:v>9.635493281344585E-3</c:v>
                </c:pt>
                <c:pt idx="10">
                  <c:v>0</c:v>
                </c:pt>
                <c:pt idx="11">
                  <c:v>0</c:v>
                </c:pt>
              </c:numCache>
            </c:numRef>
          </c:val>
        </c:ser>
        <c:axId val="198272896"/>
        <c:axId val="198274432"/>
      </c:barChart>
      <c:lineChart>
        <c:grouping val="standard"/>
        <c:ser>
          <c:idx val="1"/>
          <c:order val="0"/>
          <c:tx>
            <c:strRef>
              <c:f>PostDE!$X$3</c:f>
              <c:strCache>
                <c:ptCount val="1"/>
                <c:pt idx="0">
                  <c:v>HYDROSS
2009 HIA
(Existing)
River
Headgate
Diversion</c:v>
                </c:pt>
              </c:strCache>
            </c:strRef>
          </c:tx>
          <c:spPr>
            <a:ln>
              <a:solidFill>
                <a:schemeClr val="accent3"/>
              </a:solidFill>
              <a:prstDash val="sys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PostDE!$Y$21:$Y$32</c:f>
              <c:numCache>
                <c:formatCode>[&gt;=20]#,##0.0_);[&lt;=-20]\(#,##0.0\);#,##0.00_)</c:formatCode>
                <c:ptCount val="12"/>
                <c:pt idx="0">
                  <c:v>0</c:v>
                </c:pt>
                <c:pt idx="1">
                  <c:v>0</c:v>
                </c:pt>
                <c:pt idx="2">
                  <c:v>0</c:v>
                </c:pt>
                <c:pt idx="3">
                  <c:v>9.1995862208495805E-5</c:v>
                </c:pt>
                <c:pt idx="4">
                  <c:v>9.7908129619761794E-2</c:v>
                </c:pt>
                <c:pt idx="5">
                  <c:v>0.18009706255412417</c:v>
                </c:pt>
                <c:pt idx="6">
                  <c:v>0.41481700901995838</c:v>
                </c:pt>
                <c:pt idx="7">
                  <c:v>0.39137867804443488</c:v>
                </c:pt>
                <c:pt idx="8">
                  <c:v>0.18520317363211125</c:v>
                </c:pt>
                <c:pt idx="9">
                  <c:v>0</c:v>
                </c:pt>
                <c:pt idx="10">
                  <c:v>0</c:v>
                </c:pt>
                <c:pt idx="11">
                  <c:v>0</c:v>
                </c:pt>
              </c:numCache>
            </c:numRef>
          </c:val>
        </c:ser>
        <c:ser>
          <c:idx val="2"/>
          <c:order val="1"/>
          <c:tx>
            <c:strRef>
              <c:f>PostDE!$AA$3</c:f>
              <c:strCache>
                <c:ptCount val="1"/>
                <c:pt idx="0">
                  <c:v>HYDROSS
Oper. Improv.
River
Headgate
Diversion</c:v>
                </c:pt>
              </c:strCache>
            </c:strRef>
          </c:tx>
          <c:spPr>
            <a:ln>
              <a:solidFill>
                <a:schemeClr val="accent2"/>
              </a:solidFill>
              <a:prstDash val="sysDash"/>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PostDE!$AB$21:$AB$32</c:f>
              <c:numCache>
                <c:formatCode>[&gt;=20]#,##0.0_);[&lt;=-20]\(#,##0.0\);#,##0.00_)</c:formatCode>
                <c:ptCount val="12"/>
                <c:pt idx="0">
                  <c:v>0</c:v>
                </c:pt>
                <c:pt idx="1">
                  <c:v>0</c:v>
                </c:pt>
                <c:pt idx="2">
                  <c:v>0</c:v>
                </c:pt>
                <c:pt idx="3">
                  <c:v>5.6419188303058011E-2</c:v>
                </c:pt>
                <c:pt idx="4">
                  <c:v>0.14725862845165247</c:v>
                </c:pt>
                <c:pt idx="5">
                  <c:v>0.21799118037549253</c:v>
                </c:pt>
                <c:pt idx="6">
                  <c:v>0.43390734297004635</c:v>
                </c:pt>
                <c:pt idx="7">
                  <c:v>0.26846641380359565</c:v>
                </c:pt>
                <c:pt idx="8">
                  <c:v>0.12377072192800576</c:v>
                </c:pt>
                <c:pt idx="9">
                  <c:v>2.2150559267458819E-2</c:v>
                </c:pt>
                <c:pt idx="10">
                  <c:v>0</c:v>
                </c:pt>
                <c:pt idx="11">
                  <c:v>0</c:v>
                </c:pt>
              </c:numCache>
            </c:numRef>
          </c:val>
        </c:ser>
        <c:marker val="1"/>
        <c:axId val="198272896"/>
        <c:axId val="198274432"/>
      </c:lineChart>
      <c:catAx>
        <c:axId val="198272896"/>
        <c:scaling>
          <c:orientation val="minMax"/>
        </c:scaling>
        <c:axPos val="b"/>
        <c:tickLblPos val="nextTo"/>
        <c:crossAx val="198274432"/>
        <c:crosses val="autoZero"/>
        <c:auto val="1"/>
        <c:lblAlgn val="ctr"/>
        <c:lblOffset val="100"/>
      </c:catAx>
      <c:valAx>
        <c:axId val="19827443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8272896"/>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PostDE!$D$4</c:f>
              <c:strCache>
                <c:ptCount val="1"/>
                <c:pt idx="0">
                  <c:v>HYDROSS
2009 HIA
(Existing)
Crop
Irrigation
Consumption</c:v>
                </c:pt>
              </c:strCache>
            </c:strRef>
          </c:tx>
          <c:spPr>
            <a:solidFill>
              <a:schemeClr val="accent3"/>
            </a:solidFill>
            <a:ln>
              <a:solidFill>
                <a:schemeClr val="accent3"/>
              </a:solidFill>
              <a:prstDash val="solid"/>
            </a:ln>
          </c:spPr>
          <c:cat>
            <c:strRef>
              <c:f>PostDE!$B$36:$B$47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PostDE!$E$36:$E$47</c:f>
              <c:numCache>
                <c:formatCode>[&gt;=20]#,##0.0_);[&lt;=-20]\(#,##0.0\);#,##0.00_)</c:formatCode>
                <c:ptCount val="12"/>
                <c:pt idx="0">
                  <c:v>0</c:v>
                </c:pt>
                <c:pt idx="1">
                  <c:v>0</c:v>
                </c:pt>
                <c:pt idx="2">
                  <c:v>0</c:v>
                </c:pt>
                <c:pt idx="3">
                  <c:v>4.695468807121626E-5</c:v>
                </c:pt>
                <c:pt idx="4">
                  <c:v>7.6022174473302964E-2</c:v>
                </c:pt>
                <c:pt idx="5">
                  <c:v>9.5249541197798479E-2</c:v>
                </c:pt>
                <c:pt idx="6">
                  <c:v>0.19684952609856204</c:v>
                </c:pt>
                <c:pt idx="7">
                  <c:v>0.22816897001206429</c:v>
                </c:pt>
                <c:pt idx="8">
                  <c:v>0.12467203349909028</c:v>
                </c:pt>
                <c:pt idx="9">
                  <c:v>0</c:v>
                </c:pt>
                <c:pt idx="10">
                  <c:v>0</c:v>
                </c:pt>
                <c:pt idx="11">
                  <c:v>0</c:v>
                </c:pt>
              </c:numCache>
            </c:numRef>
          </c:val>
        </c:ser>
        <c:ser>
          <c:idx val="4"/>
          <c:order val="3"/>
          <c:tx>
            <c:strRef>
              <c:f>PostDE!$F$4</c:f>
              <c:strCache>
                <c:ptCount val="1"/>
                <c:pt idx="0">
                  <c:v>HYDROSS
Oper. Improv.
Crop
Irrigation
Consumption</c:v>
                </c:pt>
              </c:strCache>
            </c:strRef>
          </c:tx>
          <c:spPr>
            <a:solidFill>
              <a:schemeClr val="accent2"/>
            </a:solidFill>
            <a:ln>
              <a:solidFill>
                <a:schemeClr val="accent2"/>
              </a:solidFill>
              <a:prstDash val="solid"/>
            </a:ln>
          </c:spPr>
          <c:cat>
            <c:strRef>
              <c:f>PostDE!$B$36:$B$47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PostDE!$G$36:$G$47</c:f>
              <c:numCache>
                <c:formatCode>[&gt;=20]#,##0.0_);[&lt;=-20]\(#,##0.0\);#,##0.00_)</c:formatCode>
                <c:ptCount val="12"/>
                <c:pt idx="0">
                  <c:v>0</c:v>
                </c:pt>
                <c:pt idx="1">
                  <c:v>0</c:v>
                </c:pt>
                <c:pt idx="2">
                  <c:v>0</c:v>
                </c:pt>
                <c:pt idx="3">
                  <c:v>1.5564696517576644E-2</c:v>
                </c:pt>
                <c:pt idx="4">
                  <c:v>6.4801871540713846E-2</c:v>
                </c:pt>
                <c:pt idx="5">
                  <c:v>0.1154115996824752</c:v>
                </c:pt>
                <c:pt idx="6">
                  <c:v>0.1862420352037058</c:v>
                </c:pt>
                <c:pt idx="7">
                  <c:v>0.13551514266509931</c:v>
                </c:pt>
                <c:pt idx="8">
                  <c:v>7.8348788160683441E-2</c:v>
                </c:pt>
                <c:pt idx="9">
                  <c:v>1.7025298569268276E-2</c:v>
                </c:pt>
                <c:pt idx="10">
                  <c:v>0</c:v>
                </c:pt>
                <c:pt idx="11">
                  <c:v>0</c:v>
                </c:pt>
              </c:numCache>
            </c:numRef>
          </c:val>
        </c:ser>
        <c:axId val="198334720"/>
        <c:axId val="198340608"/>
      </c:barChart>
      <c:lineChart>
        <c:grouping val="standard"/>
        <c:ser>
          <c:idx val="1"/>
          <c:order val="0"/>
          <c:tx>
            <c:strRef>
              <c:f>PostDE!$X$3</c:f>
              <c:strCache>
                <c:ptCount val="1"/>
                <c:pt idx="0">
                  <c:v>HYDROSS
2009 HIA
(Existing)
River
Headgate
Diversion</c:v>
                </c:pt>
              </c:strCache>
            </c:strRef>
          </c:tx>
          <c:spPr>
            <a:ln>
              <a:solidFill>
                <a:schemeClr val="accent3"/>
              </a:solidFill>
              <a:prstDash val="sysDot"/>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PostDE!$Y$36:$Y$47</c:f>
              <c:numCache>
                <c:formatCode>[&gt;=20]#,##0.0_);[&lt;=-20]\(#,##0.0\);#,##0.00_)</c:formatCode>
                <c:ptCount val="12"/>
                <c:pt idx="0">
                  <c:v>0</c:v>
                </c:pt>
                <c:pt idx="1">
                  <c:v>0</c:v>
                </c:pt>
                <c:pt idx="2">
                  <c:v>0</c:v>
                </c:pt>
                <c:pt idx="3">
                  <c:v>1.2266114961132776E-4</c:v>
                </c:pt>
                <c:pt idx="4">
                  <c:v>0.19418179942095268</c:v>
                </c:pt>
                <c:pt idx="5">
                  <c:v>0.21896446252367466</c:v>
                </c:pt>
                <c:pt idx="6">
                  <c:v>0.45252764620359093</c:v>
                </c:pt>
                <c:pt idx="7">
                  <c:v>0.47684215258529633</c:v>
                </c:pt>
                <c:pt idx="8">
                  <c:v>0.26054761441816154</c:v>
                </c:pt>
                <c:pt idx="9">
                  <c:v>0</c:v>
                </c:pt>
                <c:pt idx="10">
                  <c:v>0</c:v>
                </c:pt>
                <c:pt idx="11">
                  <c:v>0</c:v>
                </c:pt>
              </c:numCache>
            </c:numRef>
          </c:val>
        </c:ser>
        <c:ser>
          <c:idx val="2"/>
          <c:order val="1"/>
          <c:tx>
            <c:strRef>
              <c:f>PostDE!$AA$3</c:f>
              <c:strCache>
                <c:ptCount val="1"/>
                <c:pt idx="0">
                  <c:v>HYDROSS
Oper. Improv.
River
Headgate
Diversion</c:v>
                </c:pt>
              </c:strCache>
            </c:strRef>
          </c:tx>
          <c:spPr>
            <a:ln>
              <a:solidFill>
                <a:schemeClr val="accent2"/>
              </a:solidFill>
              <a:prstDash val="sysDot"/>
            </a:ln>
          </c:spPr>
          <c:marker>
            <c:symbol val="none"/>
          </c:marker>
          <c:cat>
            <c:strRef>
              <c:f>PostDE!$B$6:$B$17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PostDE!$AB$36:$AB$47</c:f>
              <c:numCache>
                <c:formatCode>[&gt;=20]#,##0.0_);[&lt;=-20]\(#,##0.0\);#,##0.00_)</c:formatCode>
                <c:ptCount val="12"/>
                <c:pt idx="0">
                  <c:v>0</c:v>
                </c:pt>
                <c:pt idx="1">
                  <c:v>0</c:v>
                </c:pt>
                <c:pt idx="2">
                  <c:v>0</c:v>
                </c:pt>
                <c:pt idx="3">
                  <c:v>4.0660126743930644E-2</c:v>
                </c:pt>
                <c:pt idx="4">
                  <c:v>0.16552202181536105</c:v>
                </c:pt>
                <c:pt idx="5">
                  <c:v>0.26531402225856371</c:v>
                </c:pt>
                <c:pt idx="6">
                  <c:v>0.4281426096636915</c:v>
                </c:pt>
                <c:pt idx="7">
                  <c:v>0.28320823963448133</c:v>
                </c:pt>
                <c:pt idx="8">
                  <c:v>0.16373832426475118</c:v>
                </c:pt>
                <c:pt idx="9">
                  <c:v>3.9138617400616721E-2</c:v>
                </c:pt>
                <c:pt idx="10">
                  <c:v>0</c:v>
                </c:pt>
                <c:pt idx="11">
                  <c:v>0</c:v>
                </c:pt>
              </c:numCache>
            </c:numRef>
          </c:val>
        </c:ser>
        <c:marker val="1"/>
        <c:axId val="198334720"/>
        <c:axId val="198340608"/>
      </c:lineChart>
      <c:catAx>
        <c:axId val="198334720"/>
        <c:scaling>
          <c:orientation val="minMax"/>
        </c:scaling>
        <c:axPos val="b"/>
        <c:tickLblPos val="nextTo"/>
        <c:crossAx val="198340608"/>
        <c:crosses val="autoZero"/>
        <c:auto val="1"/>
        <c:lblAlgn val="ctr"/>
        <c:lblOffset val="100"/>
      </c:catAx>
      <c:valAx>
        <c:axId val="19834060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8334720"/>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SCrowFdr!$X$3</c:f>
              <c:strCache>
                <c:ptCount val="1"/>
                <c:pt idx="0">
                  <c:v>HYDROSS
2009 HIA
(Existing)
River
Headgate
Diversion</c:v>
                </c:pt>
              </c:strCache>
            </c:strRef>
          </c:tx>
          <c:spPr>
            <a:ln>
              <a:solidFill>
                <a:schemeClr val="accent3"/>
              </a:solidFill>
              <a:prstDash val="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SCrowFdr!$X$6:$X$17</c:f>
              <c:numCache>
                <c:formatCode>[&gt;=20]#,##0_);[&lt;=-20]\(#,##0\);#,##0.0_)</c:formatCode>
                <c:ptCount val="12"/>
                <c:pt idx="0">
                  <c:v>62.100000000000009</c:v>
                </c:pt>
                <c:pt idx="1">
                  <c:v>42.759999999999977</c:v>
                </c:pt>
                <c:pt idx="2">
                  <c:v>152.02000000000004</c:v>
                </c:pt>
                <c:pt idx="3">
                  <c:v>689.05250000000001</c:v>
                </c:pt>
                <c:pt idx="4">
                  <c:v>3690.3299999999995</c:v>
                </c:pt>
                <c:pt idx="5">
                  <c:v>4311.0025000000005</c:v>
                </c:pt>
                <c:pt idx="6">
                  <c:v>1087.3699999999999</c:v>
                </c:pt>
                <c:pt idx="7">
                  <c:v>0</c:v>
                </c:pt>
                <c:pt idx="8">
                  <c:v>297.52</c:v>
                </c:pt>
                <c:pt idx="9">
                  <c:v>577.13</c:v>
                </c:pt>
                <c:pt idx="10">
                  <c:v>625.80999999999995</c:v>
                </c:pt>
                <c:pt idx="11">
                  <c:v>80.55</c:v>
                </c:pt>
              </c:numCache>
            </c:numRef>
          </c:val>
        </c:ser>
        <c:ser>
          <c:idx val="2"/>
          <c:order val="1"/>
          <c:tx>
            <c:strRef>
              <c:f>SCrowFdr!$AA$3</c:f>
              <c:strCache>
                <c:ptCount val="1"/>
                <c:pt idx="0">
                  <c:v>HYDROSS
Oper. Improv.
River
Headgate
Diversion</c:v>
                </c:pt>
              </c:strCache>
            </c:strRef>
          </c:tx>
          <c:spPr>
            <a:ln>
              <a:solidFill>
                <a:schemeClr val="accent2"/>
              </a:solidFill>
              <a:prstDash val="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SCrowFdr!$AA$6:$AA$17</c:f>
              <c:numCache>
                <c:formatCode>[&gt;=20]#,##0_);[&lt;=-20]\(#,##0\);#,##0.0_)</c:formatCode>
                <c:ptCount val="12"/>
                <c:pt idx="0">
                  <c:v>0</c:v>
                </c:pt>
                <c:pt idx="1">
                  <c:v>0</c:v>
                </c:pt>
                <c:pt idx="2">
                  <c:v>0</c:v>
                </c:pt>
                <c:pt idx="3">
                  <c:v>540.68499999999995</c:v>
                </c:pt>
                <c:pt idx="4">
                  <c:v>1693.7249999999999</c:v>
                </c:pt>
                <c:pt idx="5">
                  <c:v>4239.6750000000002</c:v>
                </c:pt>
                <c:pt idx="6">
                  <c:v>2464.8975</c:v>
                </c:pt>
                <c:pt idx="7">
                  <c:v>38.222499999999997</c:v>
                </c:pt>
                <c:pt idx="8">
                  <c:v>0</c:v>
                </c:pt>
                <c:pt idx="9">
                  <c:v>15.9475</c:v>
                </c:pt>
                <c:pt idx="10">
                  <c:v>0</c:v>
                </c:pt>
                <c:pt idx="11">
                  <c:v>0</c:v>
                </c:pt>
              </c:numCache>
            </c:numRef>
          </c:val>
        </c:ser>
        <c:marker val="1"/>
        <c:axId val="198132864"/>
        <c:axId val="198134400"/>
      </c:lineChart>
      <c:catAx>
        <c:axId val="198132864"/>
        <c:scaling>
          <c:orientation val="minMax"/>
        </c:scaling>
        <c:axPos val="b"/>
        <c:tickLblPos val="nextTo"/>
        <c:crossAx val="198134400"/>
        <c:crosses val="autoZero"/>
        <c:auto val="1"/>
        <c:lblAlgn val="ctr"/>
        <c:lblOffset val="100"/>
      </c:catAx>
      <c:valAx>
        <c:axId val="198134400"/>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8132864"/>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SCrowFdr!$X$3</c:f>
              <c:strCache>
                <c:ptCount val="1"/>
                <c:pt idx="0">
                  <c:v>HYDROSS
2009 HIA
(Existing)
River
Headgate
Diversion</c:v>
                </c:pt>
              </c:strCache>
            </c:strRef>
          </c:tx>
          <c:spPr>
            <a:ln>
              <a:solidFill>
                <a:schemeClr val="accent3"/>
              </a:solidFill>
              <a:prstDash val="sys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SCrowFdr!$X$21:$X$32</c:f>
              <c:numCache>
                <c:formatCode>[&gt;=20]#,##0_);[&lt;=-20]\(#,##0\);#,##0.0_)</c:formatCode>
                <c:ptCount val="12"/>
                <c:pt idx="0">
                  <c:v>41.4</c:v>
                </c:pt>
                <c:pt idx="1">
                  <c:v>39.196666666666651</c:v>
                </c:pt>
                <c:pt idx="2">
                  <c:v>64.951666666666654</c:v>
                </c:pt>
                <c:pt idx="3">
                  <c:v>475.85083333333336</c:v>
                </c:pt>
                <c:pt idx="4">
                  <c:v>2915.4741666666664</c:v>
                </c:pt>
                <c:pt idx="5">
                  <c:v>4833.6716666666671</c:v>
                </c:pt>
                <c:pt idx="6">
                  <c:v>1785.2783333333336</c:v>
                </c:pt>
                <c:pt idx="7">
                  <c:v>312.62416666666655</c:v>
                </c:pt>
                <c:pt idx="8">
                  <c:v>340.83333333333331</c:v>
                </c:pt>
                <c:pt idx="9">
                  <c:v>479.83749999999998</c:v>
                </c:pt>
                <c:pt idx="10">
                  <c:v>306.44166666666661</c:v>
                </c:pt>
                <c:pt idx="11">
                  <c:v>85.435833333333335</c:v>
                </c:pt>
              </c:numCache>
            </c:numRef>
          </c:val>
        </c:ser>
        <c:ser>
          <c:idx val="2"/>
          <c:order val="1"/>
          <c:tx>
            <c:strRef>
              <c:f>SCrowFdr!$AA$3</c:f>
              <c:strCache>
                <c:ptCount val="1"/>
                <c:pt idx="0">
                  <c:v>HYDROSS
Oper. Improv.
River
Headgate
Diversion</c:v>
                </c:pt>
              </c:strCache>
            </c:strRef>
          </c:tx>
          <c:spPr>
            <a:ln>
              <a:solidFill>
                <a:schemeClr val="accent2"/>
              </a:solidFill>
              <a:prstDash val="sysDash"/>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SCrowFdr!$AA$21:$AA$32</c:f>
              <c:numCache>
                <c:formatCode>[&gt;=20]#,##0_);[&lt;=-20]\(#,##0\);#,##0.0_)</c:formatCode>
                <c:ptCount val="12"/>
                <c:pt idx="0">
                  <c:v>0</c:v>
                </c:pt>
                <c:pt idx="1">
                  <c:v>0</c:v>
                </c:pt>
                <c:pt idx="2">
                  <c:v>0</c:v>
                </c:pt>
                <c:pt idx="3">
                  <c:v>338.70499999999998</c:v>
                </c:pt>
                <c:pt idx="4">
                  <c:v>1717.9600000000003</c:v>
                </c:pt>
                <c:pt idx="5">
                  <c:v>3011.9091666666673</c:v>
                </c:pt>
                <c:pt idx="6">
                  <c:v>1112.8683333333333</c:v>
                </c:pt>
                <c:pt idx="7">
                  <c:v>0</c:v>
                </c:pt>
                <c:pt idx="8">
                  <c:v>3.5291666666666668</c:v>
                </c:pt>
                <c:pt idx="9">
                  <c:v>87.344999999999999</c:v>
                </c:pt>
                <c:pt idx="10">
                  <c:v>0</c:v>
                </c:pt>
                <c:pt idx="11">
                  <c:v>0</c:v>
                </c:pt>
              </c:numCache>
            </c:numRef>
          </c:val>
        </c:ser>
        <c:marker val="1"/>
        <c:axId val="198159744"/>
        <c:axId val="196412544"/>
      </c:lineChart>
      <c:catAx>
        <c:axId val="198159744"/>
        <c:scaling>
          <c:orientation val="minMax"/>
        </c:scaling>
        <c:axPos val="b"/>
        <c:tickLblPos val="nextTo"/>
        <c:crossAx val="196412544"/>
        <c:crosses val="autoZero"/>
        <c:auto val="1"/>
        <c:lblAlgn val="ctr"/>
        <c:lblOffset val="100"/>
      </c:catAx>
      <c:valAx>
        <c:axId val="196412544"/>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8159744"/>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SCrowFdr!$X$3</c:f>
              <c:strCache>
                <c:ptCount val="1"/>
                <c:pt idx="0">
                  <c:v>HYDROSS
2009 HIA
(Existing)
River
Headgate
Diversion</c:v>
                </c:pt>
              </c:strCache>
            </c:strRef>
          </c:tx>
          <c:spPr>
            <a:ln>
              <a:solidFill>
                <a:schemeClr val="accent3"/>
              </a:solidFill>
              <a:prstDash val="sysDot"/>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SCrowFdr!$X$36:$X$47</c:f>
              <c:numCache>
                <c:formatCode>[&gt;=20]#,##0_);[&lt;=-20]\(#,##0\);#,##0.0_)</c:formatCode>
                <c:ptCount val="12"/>
                <c:pt idx="0">
                  <c:v>31.05</c:v>
                </c:pt>
                <c:pt idx="1">
                  <c:v>32.07</c:v>
                </c:pt>
                <c:pt idx="2">
                  <c:v>97.642499999999984</c:v>
                </c:pt>
                <c:pt idx="3">
                  <c:v>194.31750000000005</c:v>
                </c:pt>
                <c:pt idx="4">
                  <c:v>2972.21</c:v>
                </c:pt>
                <c:pt idx="5">
                  <c:v>2963.3275000000003</c:v>
                </c:pt>
                <c:pt idx="6">
                  <c:v>1391.0175000000002</c:v>
                </c:pt>
                <c:pt idx="7">
                  <c:v>794.38249999999994</c:v>
                </c:pt>
                <c:pt idx="8">
                  <c:v>460.03999999999996</c:v>
                </c:pt>
                <c:pt idx="9">
                  <c:v>375.19499999999999</c:v>
                </c:pt>
                <c:pt idx="10">
                  <c:v>55.219999999999992</c:v>
                </c:pt>
                <c:pt idx="11">
                  <c:v>30.407499999999999</c:v>
                </c:pt>
              </c:numCache>
            </c:numRef>
          </c:val>
        </c:ser>
        <c:ser>
          <c:idx val="2"/>
          <c:order val="1"/>
          <c:tx>
            <c:strRef>
              <c:f>SCrowFdr!$AA$3</c:f>
              <c:strCache>
                <c:ptCount val="1"/>
                <c:pt idx="0">
                  <c:v>HYDROSS
Oper. Improv.
River
Headgate
Diversion</c:v>
                </c:pt>
              </c:strCache>
            </c:strRef>
          </c:tx>
          <c:spPr>
            <a:ln>
              <a:solidFill>
                <a:schemeClr val="accent2"/>
              </a:solidFill>
              <a:prstDash val="sysDot"/>
            </a:ln>
          </c:spPr>
          <c:marker>
            <c:symbol val="none"/>
          </c:marker>
          <c:cat>
            <c:strRef>
              <c:f>SCrowFdr!$B$6:$B$17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SCrowFdr!$AA$36:$AA$47</c:f>
              <c:numCache>
                <c:formatCode>[&gt;=20]#,##0_);[&lt;=-20]\(#,##0\);#,##0.0_)</c:formatCode>
                <c:ptCount val="12"/>
                <c:pt idx="0">
                  <c:v>0</c:v>
                </c:pt>
                <c:pt idx="1">
                  <c:v>0</c:v>
                </c:pt>
                <c:pt idx="2">
                  <c:v>0</c:v>
                </c:pt>
                <c:pt idx="3">
                  <c:v>594.67750000000001</c:v>
                </c:pt>
                <c:pt idx="4">
                  <c:v>1618.6275000000001</c:v>
                </c:pt>
                <c:pt idx="5">
                  <c:v>1436.07</c:v>
                </c:pt>
                <c:pt idx="6">
                  <c:v>0</c:v>
                </c:pt>
                <c:pt idx="7">
                  <c:v>0</c:v>
                </c:pt>
                <c:pt idx="8">
                  <c:v>75.302500000000009</c:v>
                </c:pt>
                <c:pt idx="9">
                  <c:v>112.64749999999999</c:v>
                </c:pt>
                <c:pt idx="10">
                  <c:v>0</c:v>
                </c:pt>
                <c:pt idx="11">
                  <c:v>0</c:v>
                </c:pt>
              </c:numCache>
            </c:numRef>
          </c:val>
        </c:ser>
        <c:marker val="1"/>
        <c:axId val="196450176"/>
        <c:axId val="196451712"/>
      </c:lineChart>
      <c:catAx>
        <c:axId val="196450176"/>
        <c:scaling>
          <c:orientation val="minMax"/>
        </c:scaling>
        <c:axPos val="b"/>
        <c:tickLblPos val="nextTo"/>
        <c:crossAx val="196451712"/>
        <c:crosses val="autoZero"/>
        <c:auto val="1"/>
        <c:lblAlgn val="ctr"/>
        <c:lblOffset val="100"/>
      </c:catAx>
      <c:valAx>
        <c:axId val="196451712"/>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6450176"/>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CrowPmp!$X$3</c:f>
              <c:strCache>
                <c:ptCount val="1"/>
                <c:pt idx="0">
                  <c:v>HYDROSS
2009 HIA
(Existing)
River
Headgate
Diversion</c:v>
                </c:pt>
              </c:strCache>
            </c:strRef>
          </c:tx>
          <c:spPr>
            <a:ln>
              <a:solidFill>
                <a:schemeClr val="accent3"/>
              </a:solidFill>
              <a:prstDash val="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CrowPmp!$X$6:$X$17</c:f>
              <c:numCache>
                <c:formatCode>[&gt;=20]#,##0_);[&lt;=-20]\(#,##0\);#,##0.0_)</c:formatCode>
                <c:ptCount val="12"/>
                <c:pt idx="0">
                  <c:v>0</c:v>
                </c:pt>
                <c:pt idx="1">
                  <c:v>0</c:v>
                </c:pt>
                <c:pt idx="2">
                  <c:v>0</c:v>
                </c:pt>
                <c:pt idx="3">
                  <c:v>0</c:v>
                </c:pt>
                <c:pt idx="4">
                  <c:v>0</c:v>
                </c:pt>
                <c:pt idx="5">
                  <c:v>0</c:v>
                </c:pt>
                <c:pt idx="6">
                  <c:v>395.98</c:v>
                </c:pt>
                <c:pt idx="7">
                  <c:v>193.07</c:v>
                </c:pt>
                <c:pt idx="8">
                  <c:v>223.14</c:v>
                </c:pt>
                <c:pt idx="9">
                  <c:v>0</c:v>
                </c:pt>
                <c:pt idx="10">
                  <c:v>0</c:v>
                </c:pt>
                <c:pt idx="11">
                  <c:v>0</c:v>
                </c:pt>
              </c:numCache>
            </c:numRef>
          </c:val>
        </c:ser>
        <c:ser>
          <c:idx val="2"/>
          <c:order val="1"/>
          <c:tx>
            <c:strRef>
              <c:f>CrowPmp!$AA$3</c:f>
              <c:strCache>
                <c:ptCount val="1"/>
                <c:pt idx="0">
                  <c:v>HYDROSS
Oper. Improv.
River
Headgate
Diversion</c:v>
                </c:pt>
              </c:strCache>
            </c:strRef>
          </c:tx>
          <c:spPr>
            <a:ln>
              <a:solidFill>
                <a:schemeClr val="accent2"/>
              </a:solidFill>
              <a:prstDash val="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CrowPmp!$AA$6:$AA$17</c:f>
              <c:numCache>
                <c:formatCode>[&gt;=20]#,##0_);[&lt;=-20]\(#,##0\);#,##0.0_)</c:formatCode>
                <c:ptCount val="12"/>
                <c:pt idx="0">
                  <c:v>0</c:v>
                </c:pt>
                <c:pt idx="1">
                  <c:v>0</c:v>
                </c:pt>
                <c:pt idx="2">
                  <c:v>0</c:v>
                </c:pt>
                <c:pt idx="3">
                  <c:v>0</c:v>
                </c:pt>
                <c:pt idx="4">
                  <c:v>0</c:v>
                </c:pt>
                <c:pt idx="5">
                  <c:v>0</c:v>
                </c:pt>
                <c:pt idx="6">
                  <c:v>1352.73</c:v>
                </c:pt>
                <c:pt idx="7">
                  <c:v>145.04249999999999</c:v>
                </c:pt>
                <c:pt idx="8">
                  <c:v>51.997500000000002</c:v>
                </c:pt>
                <c:pt idx="9">
                  <c:v>1352.7300000000002</c:v>
                </c:pt>
                <c:pt idx="10">
                  <c:v>0</c:v>
                </c:pt>
                <c:pt idx="11">
                  <c:v>0</c:v>
                </c:pt>
              </c:numCache>
            </c:numRef>
          </c:val>
        </c:ser>
        <c:marker val="1"/>
        <c:axId val="197432064"/>
        <c:axId val="197433600"/>
      </c:lineChart>
      <c:catAx>
        <c:axId val="197432064"/>
        <c:scaling>
          <c:orientation val="minMax"/>
        </c:scaling>
        <c:axPos val="b"/>
        <c:tickLblPos val="nextTo"/>
        <c:crossAx val="197433600"/>
        <c:crosses val="autoZero"/>
        <c:auto val="1"/>
        <c:lblAlgn val="ctr"/>
        <c:lblOffset val="100"/>
      </c:catAx>
      <c:valAx>
        <c:axId val="197433600"/>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7432064"/>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CrowPmp!$X$3</c:f>
              <c:strCache>
                <c:ptCount val="1"/>
                <c:pt idx="0">
                  <c:v>HYDROSS
2009 HIA
(Existing)
River
Headgate
Diversion</c:v>
                </c:pt>
              </c:strCache>
            </c:strRef>
          </c:tx>
          <c:spPr>
            <a:ln>
              <a:solidFill>
                <a:schemeClr val="accent3"/>
              </a:solidFill>
              <a:prstDash val="sys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CrowPmp!$X$21:$X$32</c:f>
              <c:numCache>
                <c:formatCode>[&gt;=20]#,##0_);[&lt;=-20]\(#,##0\);#,##0.0_)</c:formatCode>
                <c:ptCount val="12"/>
                <c:pt idx="0">
                  <c:v>0</c:v>
                </c:pt>
                <c:pt idx="1">
                  <c:v>0</c:v>
                </c:pt>
                <c:pt idx="2">
                  <c:v>0</c:v>
                </c:pt>
                <c:pt idx="3">
                  <c:v>0</c:v>
                </c:pt>
                <c:pt idx="4">
                  <c:v>0</c:v>
                </c:pt>
                <c:pt idx="5">
                  <c:v>0</c:v>
                </c:pt>
                <c:pt idx="6">
                  <c:v>362.98166666666668</c:v>
                </c:pt>
                <c:pt idx="7">
                  <c:v>450.49666666666667</c:v>
                </c:pt>
                <c:pt idx="8">
                  <c:v>232.01666666666665</c:v>
                </c:pt>
                <c:pt idx="9">
                  <c:v>0</c:v>
                </c:pt>
                <c:pt idx="10">
                  <c:v>0</c:v>
                </c:pt>
                <c:pt idx="11">
                  <c:v>0</c:v>
                </c:pt>
              </c:numCache>
            </c:numRef>
          </c:val>
        </c:ser>
        <c:ser>
          <c:idx val="2"/>
          <c:order val="1"/>
          <c:tx>
            <c:strRef>
              <c:f>CrowPmp!$AA$3</c:f>
              <c:strCache>
                <c:ptCount val="1"/>
                <c:pt idx="0">
                  <c:v>HYDROSS
Oper. Improv.
River
Headgate
Diversion</c:v>
                </c:pt>
              </c:strCache>
            </c:strRef>
          </c:tx>
          <c:spPr>
            <a:ln>
              <a:solidFill>
                <a:schemeClr val="accent2"/>
              </a:solidFill>
              <a:prstDash val="sysDash"/>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CrowPmp!$AA$21:$AA$32</c:f>
              <c:numCache>
                <c:formatCode>[&gt;=20]#,##0_);[&lt;=-20]\(#,##0\);#,##0.0_)</c:formatCode>
                <c:ptCount val="12"/>
                <c:pt idx="0">
                  <c:v>0</c:v>
                </c:pt>
                <c:pt idx="1">
                  <c:v>0</c:v>
                </c:pt>
                <c:pt idx="2">
                  <c:v>0</c:v>
                </c:pt>
                <c:pt idx="3">
                  <c:v>0</c:v>
                </c:pt>
                <c:pt idx="4">
                  <c:v>0</c:v>
                </c:pt>
                <c:pt idx="5">
                  <c:v>0</c:v>
                </c:pt>
                <c:pt idx="6">
                  <c:v>1240.0025000000001</c:v>
                </c:pt>
                <c:pt idx="7">
                  <c:v>276.27499999999998</c:v>
                </c:pt>
                <c:pt idx="8">
                  <c:v>708.69749999999988</c:v>
                </c:pt>
                <c:pt idx="9">
                  <c:v>678.6158333333334</c:v>
                </c:pt>
                <c:pt idx="10">
                  <c:v>0</c:v>
                </c:pt>
                <c:pt idx="11">
                  <c:v>0</c:v>
                </c:pt>
              </c:numCache>
            </c:numRef>
          </c:val>
        </c:ser>
        <c:marker val="1"/>
        <c:axId val="197458944"/>
        <c:axId val="198738688"/>
      </c:lineChart>
      <c:catAx>
        <c:axId val="197458944"/>
        <c:scaling>
          <c:orientation val="minMax"/>
        </c:scaling>
        <c:axPos val="b"/>
        <c:tickLblPos val="nextTo"/>
        <c:crossAx val="198738688"/>
        <c:crosses val="autoZero"/>
        <c:auto val="1"/>
        <c:lblAlgn val="ctr"/>
        <c:lblOffset val="100"/>
      </c:catAx>
      <c:valAx>
        <c:axId val="198738688"/>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7458944"/>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CrowPmp!$X$3</c:f>
              <c:strCache>
                <c:ptCount val="1"/>
                <c:pt idx="0">
                  <c:v>HYDROSS
2009 HIA
(Existing)
River
Headgate
Diversion</c:v>
                </c:pt>
              </c:strCache>
            </c:strRef>
          </c:tx>
          <c:spPr>
            <a:ln>
              <a:solidFill>
                <a:schemeClr val="accent3"/>
              </a:solidFill>
              <a:prstDash val="sysDot"/>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CrowPmp!$X$36:$X$47</c:f>
              <c:numCache>
                <c:formatCode>[&gt;=20]#,##0_);[&lt;=-20]\(#,##0\);#,##0.0_)</c:formatCode>
                <c:ptCount val="12"/>
                <c:pt idx="0">
                  <c:v>0</c:v>
                </c:pt>
                <c:pt idx="1">
                  <c:v>0</c:v>
                </c:pt>
                <c:pt idx="2">
                  <c:v>0</c:v>
                </c:pt>
                <c:pt idx="3">
                  <c:v>0</c:v>
                </c:pt>
                <c:pt idx="4">
                  <c:v>0</c:v>
                </c:pt>
                <c:pt idx="5">
                  <c:v>0</c:v>
                </c:pt>
                <c:pt idx="6">
                  <c:v>395.98</c:v>
                </c:pt>
                <c:pt idx="7">
                  <c:v>579.21</c:v>
                </c:pt>
                <c:pt idx="8">
                  <c:v>446.28</c:v>
                </c:pt>
                <c:pt idx="9">
                  <c:v>0</c:v>
                </c:pt>
                <c:pt idx="10">
                  <c:v>0</c:v>
                </c:pt>
                <c:pt idx="11">
                  <c:v>0</c:v>
                </c:pt>
              </c:numCache>
            </c:numRef>
          </c:val>
        </c:ser>
        <c:ser>
          <c:idx val="2"/>
          <c:order val="1"/>
          <c:tx>
            <c:strRef>
              <c:f>CrowPmp!$AA$3</c:f>
              <c:strCache>
                <c:ptCount val="1"/>
                <c:pt idx="0">
                  <c:v>HYDROSS
Oper. Improv.
River
Headgate
Diversion</c:v>
                </c:pt>
              </c:strCache>
            </c:strRef>
          </c:tx>
          <c:spPr>
            <a:ln>
              <a:solidFill>
                <a:schemeClr val="accent2"/>
              </a:solidFill>
              <a:prstDash val="sysDot"/>
            </a:ln>
          </c:spPr>
          <c:marker>
            <c:symbol val="none"/>
          </c:marker>
          <c:cat>
            <c:strRef>
              <c:f>CrowPmp!$B$6:$B$17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CrowPmp!$AA$36:$AA$47</c:f>
              <c:numCache>
                <c:formatCode>[&gt;=20]#,##0_);[&lt;=-20]\(#,##0\);#,##0.0_)</c:formatCode>
                <c:ptCount val="12"/>
                <c:pt idx="0">
                  <c:v>0</c:v>
                </c:pt>
                <c:pt idx="1">
                  <c:v>0</c:v>
                </c:pt>
                <c:pt idx="2">
                  <c:v>0</c:v>
                </c:pt>
                <c:pt idx="3">
                  <c:v>0</c:v>
                </c:pt>
                <c:pt idx="4">
                  <c:v>0</c:v>
                </c:pt>
                <c:pt idx="5">
                  <c:v>0</c:v>
                </c:pt>
                <c:pt idx="6">
                  <c:v>1352.73</c:v>
                </c:pt>
                <c:pt idx="7">
                  <c:v>263.97750000000002</c:v>
                </c:pt>
                <c:pt idx="8">
                  <c:v>1309.0899999999999</c:v>
                </c:pt>
                <c:pt idx="9">
                  <c:v>556.39749999999992</c:v>
                </c:pt>
                <c:pt idx="10">
                  <c:v>0</c:v>
                </c:pt>
                <c:pt idx="11">
                  <c:v>0</c:v>
                </c:pt>
              </c:numCache>
            </c:numRef>
          </c:val>
        </c:ser>
        <c:marker val="1"/>
        <c:axId val="198768128"/>
        <c:axId val="198769664"/>
      </c:lineChart>
      <c:catAx>
        <c:axId val="198768128"/>
        <c:scaling>
          <c:orientation val="minMax"/>
        </c:scaling>
        <c:axPos val="b"/>
        <c:tickLblPos val="nextTo"/>
        <c:crossAx val="198769664"/>
        <c:crosses val="autoZero"/>
        <c:auto val="1"/>
        <c:lblAlgn val="ctr"/>
        <c:lblOffset val="100"/>
      </c:catAx>
      <c:valAx>
        <c:axId val="198769664"/>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8768128"/>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'999430'!$B$4</c:f>
              <c:strCache>
                <c:ptCount val="1"/>
                <c:pt idx="0">
                  <c:v>Interim
Instream
Flow</c:v>
                </c:pt>
              </c:strCache>
            </c:strRef>
          </c:tx>
          <c:spPr>
            <a:ln>
              <a:solidFill>
                <a:schemeClr val="tx1"/>
              </a:solidFill>
              <a:prstDash val="dash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'999430'!$B$23:$B$34</c:f>
              <c:numCache>
                <c:formatCode>[&gt;=20]#,##0_);[&lt;=-20]\(#,##0\);#,##0.0_)</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er>
        <c:ser>
          <c:idx val="1"/>
          <c:order val="1"/>
          <c:tx>
            <c:strRef>
              <c:f>'999430'!$C$4</c:f>
              <c:strCache>
                <c:ptCount val="1"/>
                <c:pt idx="0">
                  <c:v>HYDROSS
Enforceable
Min. Flow
Oper. Improv.</c:v>
                </c:pt>
              </c:strCache>
            </c:strRef>
          </c:tx>
          <c:spPr>
            <a:ln>
              <a:solidFill>
                <a:schemeClr val="tx1"/>
              </a:solidFill>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'999430'!$C$23:$C$34</c:f>
              <c:numCache>
                <c:formatCode>[&gt;=20]#,##0_);[&lt;=-20]\(#,##0\);#,##0.0_)</c:formatCode>
                <c:ptCount val="12"/>
                <c:pt idx="0">
                  <c:v>14</c:v>
                </c:pt>
                <c:pt idx="1">
                  <c:v>14</c:v>
                </c:pt>
                <c:pt idx="2">
                  <c:v>20</c:v>
                </c:pt>
                <c:pt idx="3">
                  <c:v>25</c:v>
                </c:pt>
                <c:pt idx="4">
                  <c:v>31</c:v>
                </c:pt>
                <c:pt idx="5">
                  <c:v>72</c:v>
                </c:pt>
                <c:pt idx="6">
                  <c:v>63</c:v>
                </c:pt>
                <c:pt idx="7">
                  <c:v>32</c:v>
                </c:pt>
                <c:pt idx="8">
                  <c:v>27</c:v>
                </c:pt>
                <c:pt idx="9">
                  <c:v>24</c:v>
                </c:pt>
                <c:pt idx="10">
                  <c:v>24</c:v>
                </c:pt>
                <c:pt idx="11">
                  <c:v>21</c:v>
                </c:pt>
              </c:numCache>
            </c:numRef>
          </c:val>
        </c:ser>
        <c:ser>
          <c:idx val="3"/>
          <c:order val="2"/>
          <c:tx>
            <c:strRef>
              <c:f>'999430'!$E$5</c:f>
              <c:strCache>
                <c:ptCount val="1"/>
                <c:pt idx="0">
                  <c:v>HYDROSS
Natural
Flow</c:v>
                </c:pt>
              </c:strCache>
            </c:strRef>
          </c:tx>
          <c:spPr>
            <a:ln>
              <a:solidFill>
                <a:schemeClr val="accent1"/>
              </a:solidFill>
              <a:prstDash val="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'999430'!$E$23:$E$34</c:f>
              <c:numCache>
                <c:formatCode>[&gt;=20]#,##0_);[&lt;=-20]\(#,##0\);#,##0.0_)</c:formatCode>
                <c:ptCount val="12"/>
                <c:pt idx="0">
                  <c:v>29.37584005376344</c:v>
                </c:pt>
                <c:pt idx="1">
                  <c:v>23.934412202380951</c:v>
                </c:pt>
                <c:pt idx="2">
                  <c:v>23.951982526881718</c:v>
                </c:pt>
                <c:pt idx="3">
                  <c:v>47.85381944444444</c:v>
                </c:pt>
                <c:pt idx="4">
                  <c:v>110.71743951612903</c:v>
                </c:pt>
                <c:pt idx="5">
                  <c:v>288.73204861111111</c:v>
                </c:pt>
                <c:pt idx="6">
                  <c:v>256.29149865591398</c:v>
                </c:pt>
                <c:pt idx="7">
                  <c:v>101.24805107526882</c:v>
                </c:pt>
                <c:pt idx="8">
                  <c:v>62.32340277777778</c:v>
                </c:pt>
                <c:pt idx="9">
                  <c:v>41.662869623655915</c:v>
                </c:pt>
                <c:pt idx="10">
                  <c:v>41.064375000000005</c:v>
                </c:pt>
                <c:pt idx="11">
                  <c:v>29.530342741935481</c:v>
                </c:pt>
              </c:numCache>
            </c:numRef>
          </c:val>
        </c:ser>
        <c:ser>
          <c:idx val="4"/>
          <c:order val="3"/>
          <c:tx>
            <c:strRef>
              <c:f>'999430'!$G$5</c:f>
              <c:strCache>
                <c:ptCount val="1"/>
                <c:pt idx="0">
                  <c:v>HYDROSS
2009 HIA
(Existing)</c:v>
                </c:pt>
              </c:strCache>
            </c:strRef>
          </c:tx>
          <c:spPr>
            <a:ln>
              <a:solidFill>
                <a:schemeClr val="accent3"/>
              </a:solidFill>
              <a:prstDash val="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'999430'!$G$23:$G$34</c:f>
              <c:numCache>
                <c:formatCode>[&gt;=20]#,##0_);[&lt;=-20]\(#,##0\);#,##0.0_)</c:formatCode>
                <c:ptCount val="12"/>
                <c:pt idx="0">
                  <c:v>18.324872647849464</c:v>
                </c:pt>
                <c:pt idx="1">
                  <c:v>35.128622767857145</c:v>
                </c:pt>
                <c:pt idx="2">
                  <c:v>22.337795362903229</c:v>
                </c:pt>
                <c:pt idx="3">
                  <c:v>41.672357986111109</c:v>
                </c:pt>
                <c:pt idx="4">
                  <c:v>11.102644489247311</c:v>
                </c:pt>
                <c:pt idx="5">
                  <c:v>179.84347638888889</c:v>
                </c:pt>
                <c:pt idx="6">
                  <c:v>148.16925705645158</c:v>
                </c:pt>
                <c:pt idx="7">
                  <c:v>46.357637096774191</c:v>
                </c:pt>
                <c:pt idx="8">
                  <c:v>71.063552083333349</c:v>
                </c:pt>
                <c:pt idx="9">
                  <c:v>24.702540322580646</c:v>
                </c:pt>
                <c:pt idx="10">
                  <c:v>24.889279861111106</c:v>
                </c:pt>
                <c:pt idx="11">
                  <c:v>18.467868951612903</c:v>
                </c:pt>
              </c:numCache>
            </c:numRef>
          </c:val>
        </c:ser>
        <c:ser>
          <c:idx val="5"/>
          <c:order val="4"/>
          <c:tx>
            <c:strRef>
              <c:f>'999430'!$H$5</c:f>
              <c:strCache>
                <c:ptCount val="1"/>
                <c:pt idx="0">
                  <c:v>HYDROSS
Achievable
Management
Target
Oper. Improv.</c:v>
                </c:pt>
              </c:strCache>
            </c:strRef>
          </c:tx>
          <c:spPr>
            <a:ln>
              <a:solidFill>
                <a:schemeClr val="accent2"/>
              </a:solidFill>
              <a:prstDash val="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'999430'!$H$23:$H$34</c:f>
              <c:numCache>
                <c:formatCode>[&gt;=20]#,##0_);[&lt;=-20]\(#,##0\);#,##0.0_)</c:formatCode>
                <c:ptCount val="12"/>
                <c:pt idx="0">
                  <c:v>23.529458333333331</c:v>
                </c:pt>
                <c:pt idx="1">
                  <c:v>20.438376488095241</c:v>
                </c:pt>
                <c:pt idx="2">
                  <c:v>22.424154233870965</c:v>
                </c:pt>
                <c:pt idx="3">
                  <c:v>28.796319444444446</c:v>
                </c:pt>
                <c:pt idx="4">
                  <c:v>40.68076108870968</c:v>
                </c:pt>
                <c:pt idx="5">
                  <c:v>144.1016729166667</c:v>
                </c:pt>
                <c:pt idx="6">
                  <c:v>182.77513508064516</c:v>
                </c:pt>
                <c:pt idx="7">
                  <c:v>55.121110887096776</c:v>
                </c:pt>
                <c:pt idx="8">
                  <c:v>28.855811111111109</c:v>
                </c:pt>
                <c:pt idx="9">
                  <c:v>23.999959677419355</c:v>
                </c:pt>
                <c:pt idx="10">
                  <c:v>24.004173263888887</c:v>
                </c:pt>
                <c:pt idx="11">
                  <c:v>21.000005376344088</c:v>
                </c:pt>
              </c:numCache>
            </c:numRef>
          </c:val>
        </c:ser>
        <c:marker val="1"/>
        <c:axId val="96966912"/>
        <c:axId val="96985088"/>
      </c:lineChart>
      <c:catAx>
        <c:axId val="96966912"/>
        <c:scaling>
          <c:orientation val="minMax"/>
        </c:scaling>
        <c:axPos val="b"/>
        <c:tickLblPos val="nextTo"/>
        <c:crossAx val="96985088"/>
        <c:crosses val="autoZero"/>
        <c:auto val="1"/>
        <c:lblAlgn val="ctr"/>
        <c:lblOffset val="100"/>
      </c:catAx>
      <c:valAx>
        <c:axId val="9698508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96966912"/>
        <c:crosses val="autoZero"/>
        <c:crossBetween val="between"/>
      </c:valAx>
    </c:plotArea>
    <c:legend>
      <c:legendPos val="b"/>
    </c:legend>
    <c:plotVisOnly val="1"/>
  </c:chart>
  <c:printSettings>
    <c:headerFooter/>
    <c:pageMargins b="0.75000000000000289" l="0.70000000000000062" r="0.70000000000000062" t="0.75000000000000289"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Moiese!$D$4</c:f>
              <c:strCache>
                <c:ptCount val="1"/>
                <c:pt idx="0">
                  <c:v>HYDROSS
2009 HIA
(Existing)
Crop
Irrigation
Consumption</c:v>
                </c:pt>
              </c:strCache>
            </c:strRef>
          </c:tx>
          <c:spPr>
            <a:solidFill>
              <a:schemeClr val="accent3"/>
            </a:solidFill>
            <a:ln>
              <a:solidFill>
                <a:schemeClr val="accent3"/>
              </a:solidFill>
              <a:prstDash val="solid"/>
            </a:ln>
          </c:spP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Moiese!$E$6:$E$17</c:f>
              <c:numCache>
                <c:formatCode>[&gt;=20]#,##0.0_);[&lt;=-20]\(#,##0.0\);#,##0.00_)</c:formatCode>
                <c:ptCount val="12"/>
                <c:pt idx="0">
                  <c:v>0</c:v>
                </c:pt>
                <c:pt idx="1">
                  <c:v>0</c:v>
                </c:pt>
                <c:pt idx="2">
                  <c:v>2.2586445747303891E-4</c:v>
                </c:pt>
                <c:pt idx="3">
                  <c:v>1.760156062558017E-2</c:v>
                </c:pt>
                <c:pt idx="4">
                  <c:v>0.11431017536912624</c:v>
                </c:pt>
                <c:pt idx="5">
                  <c:v>0.15574395839678495</c:v>
                </c:pt>
                <c:pt idx="6">
                  <c:v>0.19616341632732215</c:v>
                </c:pt>
                <c:pt idx="7">
                  <c:v>0.21080856784613364</c:v>
                </c:pt>
                <c:pt idx="8">
                  <c:v>0.12523703038835909</c:v>
                </c:pt>
                <c:pt idx="9">
                  <c:v>1.0531649587230079E-2</c:v>
                </c:pt>
                <c:pt idx="10">
                  <c:v>0</c:v>
                </c:pt>
                <c:pt idx="11">
                  <c:v>0</c:v>
                </c:pt>
              </c:numCache>
            </c:numRef>
          </c:val>
        </c:ser>
        <c:ser>
          <c:idx val="4"/>
          <c:order val="3"/>
          <c:tx>
            <c:strRef>
              <c:f>Moiese!$F$4</c:f>
              <c:strCache>
                <c:ptCount val="1"/>
                <c:pt idx="0">
                  <c:v>HYDROSS
Oper. Improv.
Crop
Irrigation
Consumption</c:v>
                </c:pt>
              </c:strCache>
            </c:strRef>
          </c:tx>
          <c:spPr>
            <a:solidFill>
              <a:schemeClr val="accent2"/>
            </a:solidFill>
            <a:ln>
              <a:solidFill>
                <a:schemeClr val="accent2"/>
              </a:solidFill>
              <a:prstDash val="solid"/>
            </a:ln>
          </c:spP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Moiese!$G$6:$G$17</c:f>
              <c:numCache>
                <c:formatCode>[&gt;=20]#,##0.0_);[&lt;=-20]\(#,##0.0\);#,##0.00_)</c:formatCode>
                <c:ptCount val="12"/>
                <c:pt idx="0">
                  <c:v>0</c:v>
                </c:pt>
                <c:pt idx="1">
                  <c:v>0</c:v>
                </c:pt>
                <c:pt idx="2">
                  <c:v>0</c:v>
                </c:pt>
                <c:pt idx="3">
                  <c:v>1.330177072229209E-2</c:v>
                </c:pt>
                <c:pt idx="4">
                  <c:v>8.6574927866974016E-2</c:v>
                </c:pt>
                <c:pt idx="5">
                  <c:v>0.15372832651981833</c:v>
                </c:pt>
                <c:pt idx="6">
                  <c:v>0.25772197003910963</c:v>
                </c:pt>
                <c:pt idx="7">
                  <c:v>0.17690978208245309</c:v>
                </c:pt>
                <c:pt idx="8">
                  <c:v>0.12304460537636275</c:v>
                </c:pt>
                <c:pt idx="9">
                  <c:v>7.9442679496240405E-3</c:v>
                </c:pt>
                <c:pt idx="10">
                  <c:v>0</c:v>
                </c:pt>
                <c:pt idx="11">
                  <c:v>0</c:v>
                </c:pt>
              </c:numCache>
            </c:numRef>
          </c:val>
        </c:ser>
        <c:axId val="198986368"/>
        <c:axId val="199000448"/>
      </c:barChart>
      <c:lineChart>
        <c:grouping val="standard"/>
        <c:ser>
          <c:idx val="1"/>
          <c:order val="0"/>
          <c:tx>
            <c:strRef>
              <c:f>Moiese!$AG$3</c:f>
              <c:strCache>
                <c:ptCount val="1"/>
                <c:pt idx="0">
                  <c:v>HYDROSS
2009 HIA
(Existing)
River
Headgate
Diversion</c:v>
                </c:pt>
              </c:strCache>
            </c:strRef>
          </c:tx>
          <c:spPr>
            <a:ln>
              <a:solidFill>
                <a:schemeClr val="accent3"/>
              </a:solidFill>
              <a:prstDash val="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Moiese!$AH$6:$AH$17</c:f>
              <c:numCache>
                <c:formatCode>[&gt;=20]#,##0.0_);[&lt;=-20]\(#,##0.0\);#,##0.00_)</c:formatCode>
                <c:ptCount val="12"/>
                <c:pt idx="0">
                  <c:v>1.5206128325118945E-3</c:v>
                </c:pt>
                <c:pt idx="1">
                  <c:v>1.3520398442612128E-3</c:v>
                </c:pt>
                <c:pt idx="2">
                  <c:v>2.1294339552259387E-3</c:v>
                </c:pt>
                <c:pt idx="3">
                  <c:v>7.3765128181584871E-2</c:v>
                </c:pt>
                <c:pt idx="4">
                  <c:v>0.50280032505690153</c:v>
                </c:pt>
                <c:pt idx="5">
                  <c:v>0.52052437319650202</c:v>
                </c:pt>
                <c:pt idx="6">
                  <c:v>0.6600316151400043</c:v>
                </c:pt>
                <c:pt idx="7">
                  <c:v>0.66859728866444612</c:v>
                </c:pt>
                <c:pt idx="8">
                  <c:v>0.43475689433064502</c:v>
                </c:pt>
                <c:pt idx="9">
                  <c:v>0.12449902368249334</c:v>
                </c:pt>
                <c:pt idx="10">
                  <c:v>3.1074260822776024E-2</c:v>
                </c:pt>
                <c:pt idx="11">
                  <c:v>5.8551273914498637E-3</c:v>
                </c:pt>
              </c:numCache>
            </c:numRef>
          </c:val>
        </c:ser>
        <c:ser>
          <c:idx val="2"/>
          <c:order val="1"/>
          <c:tx>
            <c:strRef>
              <c:f>Moiese!$AJ$3</c:f>
              <c:strCache>
                <c:ptCount val="1"/>
                <c:pt idx="0">
                  <c:v>HYDROSS
Oper. Improv.
River
Headgate
Diversion</c:v>
                </c:pt>
              </c:strCache>
            </c:strRef>
          </c:tx>
          <c:spPr>
            <a:ln>
              <a:solidFill>
                <a:schemeClr val="accent2"/>
              </a:solidFill>
              <a:prstDash val="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Moiese!$AK$6:$AK$17</c:f>
              <c:numCache>
                <c:formatCode>[&gt;=20]#,##0.0_);[&lt;=-20]\(#,##0.0\);#,##0.00_)</c:formatCode>
                <c:ptCount val="12"/>
                <c:pt idx="0">
                  <c:v>0</c:v>
                </c:pt>
                <c:pt idx="1">
                  <c:v>0</c:v>
                </c:pt>
                <c:pt idx="2">
                  <c:v>0</c:v>
                </c:pt>
                <c:pt idx="3">
                  <c:v>5.9381129179102335E-2</c:v>
                </c:pt>
                <c:pt idx="4">
                  <c:v>0.32712776450833969</c:v>
                </c:pt>
                <c:pt idx="5">
                  <c:v>0.53815034958720798</c:v>
                </c:pt>
                <c:pt idx="6">
                  <c:v>0.89284869864057814</c:v>
                </c:pt>
                <c:pt idx="7">
                  <c:v>0.57532156132781409</c:v>
                </c:pt>
                <c:pt idx="8">
                  <c:v>0.40133572895179154</c:v>
                </c:pt>
                <c:pt idx="9">
                  <c:v>2.7796549147955887E-2</c:v>
                </c:pt>
                <c:pt idx="10">
                  <c:v>0</c:v>
                </c:pt>
                <c:pt idx="11">
                  <c:v>0</c:v>
                </c:pt>
              </c:numCache>
            </c:numRef>
          </c:val>
        </c:ser>
        <c:marker val="1"/>
        <c:axId val="198986368"/>
        <c:axId val="199000448"/>
      </c:lineChart>
      <c:catAx>
        <c:axId val="198986368"/>
        <c:scaling>
          <c:orientation val="minMax"/>
        </c:scaling>
        <c:axPos val="b"/>
        <c:tickLblPos val="nextTo"/>
        <c:crossAx val="199000448"/>
        <c:crosses val="autoZero"/>
        <c:auto val="1"/>
        <c:lblAlgn val="ctr"/>
        <c:lblOffset val="100"/>
      </c:catAx>
      <c:valAx>
        <c:axId val="19900044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8986368"/>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Moiese!$D$4</c:f>
              <c:strCache>
                <c:ptCount val="1"/>
                <c:pt idx="0">
                  <c:v>HYDROSS
2009 HIA
(Existing)
Crop
Irrigation
Consumption</c:v>
                </c:pt>
              </c:strCache>
            </c:strRef>
          </c:tx>
          <c:spPr>
            <a:solidFill>
              <a:schemeClr val="accent3"/>
            </a:solidFill>
            <a:ln>
              <a:solidFill>
                <a:schemeClr val="accent3"/>
              </a:solidFill>
              <a:prstDash val="solid"/>
            </a:ln>
          </c:spPr>
          <c:cat>
            <c:strRef>
              <c:f>Moiese!$B$21:$B$32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Moiese!$E$21:$E$32</c:f>
              <c:numCache>
                <c:formatCode>[&gt;=20]#,##0.0_);[&lt;=-20]\(#,##0.0\);#,##0.00_)</c:formatCode>
                <c:ptCount val="12"/>
                <c:pt idx="0">
                  <c:v>0</c:v>
                </c:pt>
                <c:pt idx="1">
                  <c:v>0</c:v>
                </c:pt>
                <c:pt idx="2">
                  <c:v>2.7122203430803173E-4</c:v>
                </c:pt>
                <c:pt idx="3">
                  <c:v>2.3516478462405316E-2</c:v>
                </c:pt>
                <c:pt idx="4">
                  <c:v>0.11844638043429022</c:v>
                </c:pt>
                <c:pt idx="5">
                  <c:v>0.15479255968901146</c:v>
                </c:pt>
                <c:pt idx="6">
                  <c:v>0.20196281141529332</c:v>
                </c:pt>
                <c:pt idx="7">
                  <c:v>0.20826887047513307</c:v>
                </c:pt>
                <c:pt idx="8">
                  <c:v>0.11517382432304953</c:v>
                </c:pt>
                <c:pt idx="9">
                  <c:v>1.5821971504775968E-2</c:v>
                </c:pt>
                <c:pt idx="10">
                  <c:v>0</c:v>
                </c:pt>
                <c:pt idx="11">
                  <c:v>0</c:v>
                </c:pt>
              </c:numCache>
            </c:numRef>
          </c:val>
        </c:ser>
        <c:ser>
          <c:idx val="4"/>
          <c:order val="3"/>
          <c:tx>
            <c:strRef>
              <c:f>Moiese!$F$4</c:f>
              <c:strCache>
                <c:ptCount val="1"/>
                <c:pt idx="0">
                  <c:v>HYDROSS
Oper. Improv.
Crop
Irrigation
Consumption</c:v>
                </c:pt>
              </c:strCache>
            </c:strRef>
          </c:tx>
          <c:spPr>
            <a:solidFill>
              <a:schemeClr val="accent2"/>
            </a:solidFill>
            <a:ln>
              <a:solidFill>
                <a:schemeClr val="accent2"/>
              </a:solidFill>
              <a:prstDash val="solid"/>
            </a:ln>
          </c:spPr>
          <c:cat>
            <c:strRef>
              <c:f>Moiese!$B$21:$B$32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Moiese!$G$21:$G$32</c:f>
              <c:numCache>
                <c:formatCode>[&gt;=20]#,##0.0_);[&lt;=-20]\(#,##0.0\);#,##0.00_)</c:formatCode>
                <c:ptCount val="12"/>
                <c:pt idx="0">
                  <c:v>0</c:v>
                </c:pt>
                <c:pt idx="1">
                  <c:v>0</c:v>
                </c:pt>
                <c:pt idx="2">
                  <c:v>0</c:v>
                </c:pt>
                <c:pt idx="3">
                  <c:v>2.1656481886153947E-2</c:v>
                </c:pt>
                <c:pt idx="4">
                  <c:v>0.10023933948313828</c:v>
                </c:pt>
                <c:pt idx="5">
                  <c:v>0.16396125807946915</c:v>
                </c:pt>
                <c:pt idx="6">
                  <c:v>0.25960788551661856</c:v>
                </c:pt>
                <c:pt idx="7">
                  <c:v>0.18213947883129852</c:v>
                </c:pt>
                <c:pt idx="8">
                  <c:v>9.2715055850891084E-2</c:v>
                </c:pt>
                <c:pt idx="9">
                  <c:v>1.3091620505627519E-2</c:v>
                </c:pt>
                <c:pt idx="10">
                  <c:v>0</c:v>
                </c:pt>
                <c:pt idx="11">
                  <c:v>0</c:v>
                </c:pt>
              </c:numCache>
            </c:numRef>
          </c:val>
        </c:ser>
        <c:axId val="199048192"/>
        <c:axId val="199054080"/>
      </c:barChart>
      <c:lineChart>
        <c:grouping val="standard"/>
        <c:ser>
          <c:idx val="1"/>
          <c:order val="0"/>
          <c:tx>
            <c:strRef>
              <c:f>Moiese!$AG$3</c:f>
              <c:strCache>
                <c:ptCount val="1"/>
                <c:pt idx="0">
                  <c:v>HYDROSS
2009 HIA
(Existing)
River
Headgate
Diversion</c:v>
                </c:pt>
              </c:strCache>
            </c:strRef>
          </c:tx>
          <c:spPr>
            <a:ln>
              <a:solidFill>
                <a:schemeClr val="accent3"/>
              </a:solidFill>
              <a:prstDash val="sys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Moiese!$AH$21:$AH$32</c:f>
              <c:numCache>
                <c:formatCode>[&gt;=20]#,##0.0_);[&lt;=-20]\(#,##0.0\);#,##0.00_)</c:formatCode>
                <c:ptCount val="12"/>
                <c:pt idx="0">
                  <c:v>1.7755842771553019E-3</c:v>
                </c:pt>
                <c:pt idx="1">
                  <c:v>1.6035553506489135E-3</c:v>
                </c:pt>
                <c:pt idx="2">
                  <c:v>2.4759877636456313E-3</c:v>
                </c:pt>
                <c:pt idx="3">
                  <c:v>8.7429221976915106E-2</c:v>
                </c:pt>
                <c:pt idx="4">
                  <c:v>0.50271751053647762</c:v>
                </c:pt>
                <c:pt idx="5">
                  <c:v>0.51692418151804553</c:v>
                </c:pt>
                <c:pt idx="6">
                  <c:v>0.67183790148719014</c:v>
                </c:pt>
                <c:pt idx="7">
                  <c:v>0.66641300768912504</c:v>
                </c:pt>
                <c:pt idx="8">
                  <c:v>0.41142115764923665</c:v>
                </c:pt>
                <c:pt idx="9">
                  <c:v>0.13718423704664248</c:v>
                </c:pt>
                <c:pt idx="10">
                  <c:v>3.1074260822776017E-2</c:v>
                </c:pt>
                <c:pt idx="11">
                  <c:v>5.8551273914498655E-3</c:v>
                </c:pt>
              </c:numCache>
            </c:numRef>
          </c:val>
        </c:ser>
        <c:ser>
          <c:idx val="2"/>
          <c:order val="1"/>
          <c:tx>
            <c:strRef>
              <c:f>Moiese!$AJ$3</c:f>
              <c:strCache>
                <c:ptCount val="1"/>
                <c:pt idx="0">
                  <c:v>HYDROSS
Oper. Improv.
River
Headgate
Diversion</c:v>
                </c:pt>
              </c:strCache>
            </c:strRef>
          </c:tx>
          <c:spPr>
            <a:ln>
              <a:solidFill>
                <a:schemeClr val="accent2"/>
              </a:solidFill>
              <a:prstDash val="sysDash"/>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Moiese!$AK$21:$AK$32</c:f>
              <c:numCache>
                <c:formatCode>[&gt;=20]#,##0.0_);[&lt;=-20]\(#,##0.0\);#,##0.00_)</c:formatCode>
                <c:ptCount val="12"/>
                <c:pt idx="0">
                  <c:v>0</c:v>
                </c:pt>
                <c:pt idx="1">
                  <c:v>0</c:v>
                </c:pt>
                <c:pt idx="2">
                  <c:v>0</c:v>
                </c:pt>
                <c:pt idx="3">
                  <c:v>8.8323649533182141E-2</c:v>
                </c:pt>
                <c:pt idx="4">
                  <c:v>0.37831246796445872</c:v>
                </c:pt>
                <c:pt idx="5">
                  <c:v>0.57199916564560338</c:v>
                </c:pt>
                <c:pt idx="6">
                  <c:v>0.90310261848445339</c:v>
                </c:pt>
                <c:pt idx="7">
                  <c:v>0.59039169976531858</c:v>
                </c:pt>
                <c:pt idx="8">
                  <c:v>0.30073085243452341</c:v>
                </c:pt>
                <c:pt idx="9">
                  <c:v>4.5810038519669548E-2</c:v>
                </c:pt>
                <c:pt idx="10">
                  <c:v>0</c:v>
                </c:pt>
                <c:pt idx="11">
                  <c:v>0</c:v>
                </c:pt>
              </c:numCache>
            </c:numRef>
          </c:val>
        </c:ser>
        <c:marker val="1"/>
        <c:axId val="199048192"/>
        <c:axId val="199054080"/>
      </c:lineChart>
      <c:catAx>
        <c:axId val="199048192"/>
        <c:scaling>
          <c:orientation val="minMax"/>
        </c:scaling>
        <c:axPos val="b"/>
        <c:tickLblPos val="nextTo"/>
        <c:crossAx val="199054080"/>
        <c:crosses val="autoZero"/>
        <c:auto val="1"/>
        <c:lblAlgn val="ctr"/>
        <c:lblOffset val="100"/>
      </c:catAx>
      <c:valAx>
        <c:axId val="19905408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048192"/>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Moiese!$D$4</c:f>
              <c:strCache>
                <c:ptCount val="1"/>
                <c:pt idx="0">
                  <c:v>HYDROSS
2009 HIA
(Existing)
Crop
Irrigation
Consumption</c:v>
                </c:pt>
              </c:strCache>
            </c:strRef>
          </c:tx>
          <c:spPr>
            <a:solidFill>
              <a:schemeClr val="accent3"/>
            </a:solidFill>
            <a:ln>
              <a:solidFill>
                <a:schemeClr val="accent3"/>
              </a:solidFill>
              <a:prstDash val="solid"/>
            </a:ln>
          </c:spPr>
          <c:cat>
            <c:strRef>
              <c:f>Moiese!$B$36:$B$47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Moiese!$E$36:$E$47</c:f>
              <c:numCache>
                <c:formatCode>[&gt;=20]#,##0.0_);[&lt;=-20]\(#,##0.0\);#,##0.00_)</c:formatCode>
                <c:ptCount val="12"/>
                <c:pt idx="0">
                  <c:v>0</c:v>
                </c:pt>
                <c:pt idx="1">
                  <c:v>0</c:v>
                </c:pt>
                <c:pt idx="2">
                  <c:v>5.1976528019856709E-4</c:v>
                </c:pt>
                <c:pt idx="3">
                  <c:v>2.4839348856612126E-2</c:v>
                </c:pt>
                <c:pt idx="4">
                  <c:v>0.130356519697225</c:v>
                </c:pt>
                <c:pt idx="5">
                  <c:v>0.15551574758763217</c:v>
                </c:pt>
                <c:pt idx="6">
                  <c:v>0.20605169063158776</c:v>
                </c:pt>
                <c:pt idx="7">
                  <c:v>0.21080856784613364</c:v>
                </c:pt>
                <c:pt idx="8">
                  <c:v>0.13086509848928299</c:v>
                </c:pt>
                <c:pt idx="9">
                  <c:v>2.0593843753818387E-2</c:v>
                </c:pt>
                <c:pt idx="10">
                  <c:v>0</c:v>
                </c:pt>
                <c:pt idx="11">
                  <c:v>0</c:v>
                </c:pt>
              </c:numCache>
            </c:numRef>
          </c:val>
        </c:ser>
        <c:ser>
          <c:idx val="4"/>
          <c:order val="3"/>
          <c:tx>
            <c:strRef>
              <c:f>Moiese!$F$4</c:f>
              <c:strCache>
                <c:ptCount val="1"/>
                <c:pt idx="0">
                  <c:v>HYDROSS
Oper. Improv.
Crop
Irrigation
Consumption</c:v>
                </c:pt>
              </c:strCache>
            </c:strRef>
          </c:tx>
          <c:spPr>
            <a:solidFill>
              <a:schemeClr val="accent2"/>
            </a:solidFill>
            <a:ln>
              <a:solidFill>
                <a:schemeClr val="accent2"/>
              </a:solidFill>
              <a:prstDash val="solid"/>
            </a:ln>
          </c:spPr>
          <c:cat>
            <c:strRef>
              <c:f>Moiese!$B$36:$B$47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Moiese!$G$36:$G$47</c:f>
              <c:numCache>
                <c:formatCode>[&gt;=20]#,##0.0_);[&lt;=-20]\(#,##0.0\);#,##0.00_)</c:formatCode>
                <c:ptCount val="12"/>
                <c:pt idx="0">
                  <c:v>0</c:v>
                </c:pt>
                <c:pt idx="1">
                  <c:v>0</c:v>
                </c:pt>
                <c:pt idx="2">
                  <c:v>0</c:v>
                </c:pt>
                <c:pt idx="3">
                  <c:v>1.7551447527334917E-2</c:v>
                </c:pt>
                <c:pt idx="4">
                  <c:v>9.4683417740215686E-2</c:v>
                </c:pt>
                <c:pt idx="5">
                  <c:v>0.15777351115751009</c:v>
                </c:pt>
                <c:pt idx="6">
                  <c:v>0.22289479142810079</c:v>
                </c:pt>
                <c:pt idx="7">
                  <c:v>0.16090940357338063</c:v>
                </c:pt>
                <c:pt idx="8">
                  <c:v>9.2302095190429867E-2</c:v>
                </c:pt>
                <c:pt idx="9">
                  <c:v>1.2752791359135606E-2</c:v>
                </c:pt>
                <c:pt idx="10">
                  <c:v>0</c:v>
                </c:pt>
                <c:pt idx="11">
                  <c:v>0</c:v>
                </c:pt>
              </c:numCache>
            </c:numRef>
          </c:val>
        </c:ser>
        <c:axId val="199105920"/>
        <c:axId val="199120000"/>
      </c:barChart>
      <c:lineChart>
        <c:grouping val="standard"/>
        <c:ser>
          <c:idx val="1"/>
          <c:order val="0"/>
          <c:tx>
            <c:strRef>
              <c:f>Moiese!$AG$3</c:f>
              <c:strCache>
                <c:ptCount val="1"/>
                <c:pt idx="0">
                  <c:v>HYDROSS
2009 HIA
(Existing)
River
Headgate
Diversion</c:v>
                </c:pt>
              </c:strCache>
            </c:strRef>
          </c:tx>
          <c:spPr>
            <a:ln>
              <a:solidFill>
                <a:schemeClr val="accent3"/>
              </a:solidFill>
              <a:prstDash val="sysDot"/>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Moiese!$AH$36:$AH$47</c:f>
              <c:numCache>
                <c:formatCode>[&gt;=20]#,##0.0_);[&lt;=-20]\(#,##0.0\);#,##0.00_)</c:formatCode>
                <c:ptCount val="12"/>
                <c:pt idx="0">
                  <c:v>1.7755842771553019E-3</c:v>
                </c:pt>
                <c:pt idx="1">
                  <c:v>1.6035553506489138E-3</c:v>
                </c:pt>
                <c:pt idx="2">
                  <c:v>3.1299280802536528E-3</c:v>
                </c:pt>
                <c:pt idx="3">
                  <c:v>9.249832565157802E-2</c:v>
                </c:pt>
                <c:pt idx="4">
                  <c:v>0.52340232497860062</c:v>
                </c:pt>
                <c:pt idx="5">
                  <c:v>0.52017532343267547</c:v>
                </c:pt>
                <c:pt idx="6">
                  <c:v>0.68159611690550659</c:v>
                </c:pt>
                <c:pt idx="7">
                  <c:v>0.66859844064386464</c:v>
                </c:pt>
                <c:pt idx="8">
                  <c:v>0.43687692045395266</c:v>
                </c:pt>
                <c:pt idx="9">
                  <c:v>0.14865680007617732</c:v>
                </c:pt>
                <c:pt idx="10">
                  <c:v>3.1074260822776024E-2</c:v>
                </c:pt>
                <c:pt idx="11">
                  <c:v>5.8551273914498655E-3</c:v>
                </c:pt>
              </c:numCache>
            </c:numRef>
          </c:val>
        </c:ser>
        <c:ser>
          <c:idx val="2"/>
          <c:order val="1"/>
          <c:tx>
            <c:strRef>
              <c:f>Moiese!$AJ$3</c:f>
              <c:strCache>
                <c:ptCount val="1"/>
                <c:pt idx="0">
                  <c:v>HYDROSS
Oper. Improv.
River
Headgate
Diversion</c:v>
                </c:pt>
              </c:strCache>
            </c:strRef>
          </c:tx>
          <c:spPr>
            <a:ln>
              <a:solidFill>
                <a:schemeClr val="accent2"/>
              </a:solidFill>
              <a:prstDash val="sysDot"/>
            </a:ln>
          </c:spPr>
          <c:marker>
            <c:symbol val="none"/>
          </c:marker>
          <c:cat>
            <c:strRef>
              <c:f>Moiese!$B$6:$B$17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Moiese!$AK$36:$AK$47</c:f>
              <c:numCache>
                <c:formatCode>[&gt;=20]#,##0.0_);[&lt;=-20]\(#,##0.0\);#,##0.00_)</c:formatCode>
                <c:ptCount val="12"/>
                <c:pt idx="0">
                  <c:v>0</c:v>
                </c:pt>
                <c:pt idx="1">
                  <c:v>0</c:v>
                </c:pt>
                <c:pt idx="2">
                  <c:v>0</c:v>
                </c:pt>
                <c:pt idx="3">
                  <c:v>7.2129540136498013E-2</c:v>
                </c:pt>
                <c:pt idx="4">
                  <c:v>0.35764098064043104</c:v>
                </c:pt>
                <c:pt idx="5">
                  <c:v>0.55263831858572887</c:v>
                </c:pt>
                <c:pt idx="6">
                  <c:v>0.77785797482028718</c:v>
                </c:pt>
                <c:pt idx="7">
                  <c:v>0.52347099840791378</c:v>
                </c:pt>
                <c:pt idx="8">
                  <c:v>0.30031181864096451</c:v>
                </c:pt>
                <c:pt idx="9">
                  <c:v>4.4521631458298974E-2</c:v>
                </c:pt>
                <c:pt idx="10">
                  <c:v>0</c:v>
                </c:pt>
                <c:pt idx="11">
                  <c:v>0</c:v>
                </c:pt>
              </c:numCache>
            </c:numRef>
          </c:val>
        </c:ser>
        <c:marker val="1"/>
        <c:axId val="199105920"/>
        <c:axId val="199120000"/>
      </c:lineChart>
      <c:catAx>
        <c:axId val="199105920"/>
        <c:scaling>
          <c:orientation val="minMax"/>
        </c:scaling>
        <c:axPos val="b"/>
        <c:tickLblPos val="nextTo"/>
        <c:crossAx val="199120000"/>
        <c:crosses val="autoZero"/>
        <c:auto val="1"/>
        <c:lblAlgn val="ctr"/>
        <c:lblOffset val="100"/>
      </c:catAx>
      <c:valAx>
        <c:axId val="19912000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105920"/>
        <c:crosses val="autoZero"/>
        <c:crossBetween val="between"/>
      </c:valAx>
    </c:plotArea>
    <c:legend>
      <c:legendPos val="b"/>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Hillside!$D$4</c:f>
              <c:strCache>
                <c:ptCount val="1"/>
                <c:pt idx="0">
                  <c:v>HYDROSS
2009 HIA
(Existing)
Crop
Irrigation
Consumption</c:v>
                </c:pt>
              </c:strCache>
            </c:strRef>
          </c:tx>
          <c:spPr>
            <a:solidFill>
              <a:schemeClr val="accent3"/>
            </a:solidFill>
            <a:ln>
              <a:solidFill>
                <a:schemeClr val="accent3"/>
              </a:solidFill>
              <a:prstDash val="solid"/>
            </a:ln>
          </c:spP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Hillside!$E$6:$E$17</c:f>
              <c:numCache>
                <c:formatCode>[&gt;=20]#,##0.0_);[&lt;=-20]\(#,##0.0\);#,##0.00_)</c:formatCode>
                <c:ptCount val="12"/>
                <c:pt idx="0">
                  <c:v>0</c:v>
                </c:pt>
                <c:pt idx="1">
                  <c:v>0</c:v>
                </c:pt>
                <c:pt idx="2">
                  <c:v>4.1617302795234794E-4</c:v>
                </c:pt>
                <c:pt idx="3">
                  <c:v>1.1085336108185269E-2</c:v>
                </c:pt>
                <c:pt idx="4">
                  <c:v>7.7640523741102696E-2</c:v>
                </c:pt>
                <c:pt idx="5">
                  <c:v>0.1925517200974956</c:v>
                </c:pt>
                <c:pt idx="6">
                  <c:v>0.25216349543390626</c:v>
                </c:pt>
                <c:pt idx="7">
                  <c:v>0.25659468855740458</c:v>
                </c:pt>
                <c:pt idx="8">
                  <c:v>0.10766985683098437</c:v>
                </c:pt>
                <c:pt idx="9">
                  <c:v>7.8431240634051769E-3</c:v>
                </c:pt>
                <c:pt idx="10">
                  <c:v>0</c:v>
                </c:pt>
                <c:pt idx="11">
                  <c:v>0</c:v>
                </c:pt>
              </c:numCache>
            </c:numRef>
          </c:val>
        </c:ser>
        <c:ser>
          <c:idx val="4"/>
          <c:order val="3"/>
          <c:tx>
            <c:strRef>
              <c:f>Hillside!$F$4</c:f>
              <c:strCache>
                <c:ptCount val="1"/>
                <c:pt idx="0">
                  <c:v>HYDROSS
Oper. Improv.
Crop
Irrigation
Consumption</c:v>
                </c:pt>
              </c:strCache>
            </c:strRef>
          </c:tx>
          <c:spPr>
            <a:solidFill>
              <a:schemeClr val="accent2"/>
            </a:solidFill>
            <a:ln>
              <a:solidFill>
                <a:schemeClr val="accent2"/>
              </a:solidFill>
              <a:prstDash val="solid"/>
            </a:ln>
          </c:spP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Hillside!$G$6:$G$17</c:f>
              <c:numCache>
                <c:formatCode>[&gt;=20]#,##0.0_);[&lt;=-20]\(#,##0.0\);#,##0.00_)</c:formatCode>
                <c:ptCount val="12"/>
                <c:pt idx="0">
                  <c:v>0</c:v>
                </c:pt>
                <c:pt idx="1">
                  <c:v>0</c:v>
                </c:pt>
                <c:pt idx="2">
                  <c:v>0</c:v>
                </c:pt>
                <c:pt idx="3">
                  <c:v>1.410768360450255E-2</c:v>
                </c:pt>
                <c:pt idx="4">
                  <c:v>9.3733729436759936E-2</c:v>
                </c:pt>
                <c:pt idx="5">
                  <c:v>0.16912641645803098</c:v>
                </c:pt>
                <c:pt idx="6">
                  <c:v>0.2834378172726244</c:v>
                </c:pt>
                <c:pt idx="7">
                  <c:v>0.19444238803417244</c:v>
                </c:pt>
                <c:pt idx="8">
                  <c:v>0.12959478326000651</c:v>
                </c:pt>
                <c:pt idx="9">
                  <c:v>8.4033767627666386E-3</c:v>
                </c:pt>
                <c:pt idx="10">
                  <c:v>0</c:v>
                </c:pt>
                <c:pt idx="11">
                  <c:v>0</c:v>
                </c:pt>
              </c:numCache>
            </c:numRef>
          </c:val>
        </c:ser>
        <c:axId val="197300608"/>
        <c:axId val="197302144"/>
      </c:barChart>
      <c:lineChart>
        <c:grouping val="standard"/>
        <c:ser>
          <c:idx val="1"/>
          <c:order val="0"/>
          <c:tx>
            <c:strRef>
              <c:f>Hillside!$X$3</c:f>
              <c:strCache>
                <c:ptCount val="1"/>
                <c:pt idx="0">
                  <c:v>HYDROSS
2009 HIA
(Existing)
River
Headgate
Diversion</c:v>
                </c:pt>
              </c:strCache>
            </c:strRef>
          </c:tx>
          <c:spPr>
            <a:ln>
              <a:solidFill>
                <a:schemeClr val="accent3"/>
              </a:solidFill>
              <a:prstDash val="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Hillside!$Y$6:$Y$17</c:f>
              <c:numCache>
                <c:formatCode>[&gt;=20]#,##0.0_);[&lt;=-20]\(#,##0.0\);#,##0.00_)</c:formatCode>
                <c:ptCount val="12"/>
                <c:pt idx="0">
                  <c:v>0</c:v>
                </c:pt>
                <c:pt idx="1">
                  <c:v>0</c:v>
                </c:pt>
                <c:pt idx="2">
                  <c:v>1.5851560516193623E-3</c:v>
                </c:pt>
                <c:pt idx="3">
                  <c:v>2.5598179500251294E-2</c:v>
                </c:pt>
                <c:pt idx="4">
                  <c:v>0.3412419031122747</c:v>
                </c:pt>
                <c:pt idx="5">
                  <c:v>0.84256175943736211</c:v>
                </c:pt>
                <c:pt idx="6">
                  <c:v>1.2707287547136175</c:v>
                </c:pt>
                <c:pt idx="7">
                  <c:v>1.5370349713856704</c:v>
                </c:pt>
                <c:pt idx="8">
                  <c:v>0.65052979718399218</c:v>
                </c:pt>
                <c:pt idx="9">
                  <c:v>0.10360154204036956</c:v>
                </c:pt>
                <c:pt idx="10">
                  <c:v>3.6188694511789764E-2</c:v>
                </c:pt>
                <c:pt idx="11">
                  <c:v>1.1221536365420523E-2</c:v>
                </c:pt>
              </c:numCache>
            </c:numRef>
          </c:val>
        </c:ser>
        <c:ser>
          <c:idx val="2"/>
          <c:order val="1"/>
          <c:tx>
            <c:strRef>
              <c:f>Hillside!$AA$3</c:f>
              <c:strCache>
                <c:ptCount val="1"/>
                <c:pt idx="0">
                  <c:v>HYDROSS
Oper. Improv.
River
Headgate
Diversion</c:v>
                </c:pt>
              </c:strCache>
            </c:strRef>
          </c:tx>
          <c:spPr>
            <a:ln>
              <a:solidFill>
                <a:schemeClr val="accent2"/>
              </a:solidFill>
              <a:prstDash val="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Hillside!$AB$6:$AB$17</c:f>
              <c:numCache>
                <c:formatCode>[&gt;=20]#,##0.0_);[&lt;=-20]\(#,##0.0\);#,##0.00_)</c:formatCode>
                <c:ptCount val="12"/>
                <c:pt idx="0">
                  <c:v>0</c:v>
                </c:pt>
                <c:pt idx="1">
                  <c:v>0</c:v>
                </c:pt>
                <c:pt idx="2">
                  <c:v>0</c:v>
                </c:pt>
                <c:pt idx="3">
                  <c:v>0.1135838438364194</c:v>
                </c:pt>
                <c:pt idx="4">
                  <c:v>0.72901592995664921</c:v>
                </c:pt>
                <c:pt idx="5">
                  <c:v>1.20342614731371</c:v>
                </c:pt>
                <c:pt idx="6">
                  <c:v>1.781586158841701</c:v>
                </c:pt>
                <c:pt idx="7">
                  <c:v>1.279665691222118</c:v>
                </c:pt>
                <c:pt idx="8">
                  <c:v>0.89623278760458247</c:v>
                </c:pt>
                <c:pt idx="9">
                  <c:v>6.2543339445803495E-2</c:v>
                </c:pt>
                <c:pt idx="10">
                  <c:v>0</c:v>
                </c:pt>
                <c:pt idx="11">
                  <c:v>0</c:v>
                </c:pt>
              </c:numCache>
            </c:numRef>
          </c:val>
        </c:ser>
        <c:marker val="1"/>
        <c:axId val="197300608"/>
        <c:axId val="197302144"/>
      </c:lineChart>
      <c:catAx>
        <c:axId val="197300608"/>
        <c:scaling>
          <c:orientation val="minMax"/>
        </c:scaling>
        <c:axPos val="b"/>
        <c:tickLblPos val="nextTo"/>
        <c:crossAx val="197302144"/>
        <c:crosses val="autoZero"/>
        <c:auto val="1"/>
        <c:lblAlgn val="ctr"/>
        <c:lblOffset val="100"/>
      </c:catAx>
      <c:valAx>
        <c:axId val="1973021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300608"/>
        <c:crosses val="autoZero"/>
        <c:crossBetween val="between"/>
      </c:valAx>
    </c:plotArea>
    <c:legend>
      <c:legendPos val="b"/>
    </c:legend>
    <c:plotVisOnly val="1"/>
    <c:dispBlanksAs val="gap"/>
  </c:chart>
  <c:printSettings>
    <c:headerFooter/>
    <c:pageMargins b="0.750000000000004" l="0.70000000000000062" r="0.70000000000000062" t="0.750000000000004"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Hillside!$D$4</c:f>
              <c:strCache>
                <c:ptCount val="1"/>
                <c:pt idx="0">
                  <c:v>HYDROSS
2009 HIA
(Existing)
Crop
Irrigation
Consumption</c:v>
                </c:pt>
              </c:strCache>
            </c:strRef>
          </c:tx>
          <c:spPr>
            <a:solidFill>
              <a:schemeClr val="accent3"/>
            </a:solidFill>
            <a:ln>
              <a:solidFill>
                <a:schemeClr val="accent3"/>
              </a:solidFill>
              <a:prstDash val="solid"/>
            </a:ln>
          </c:spPr>
          <c:cat>
            <c:strRef>
              <c:f>Hillside!$B$21:$B$32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Hillside!$E$21:$E$32</c:f>
              <c:numCache>
                <c:formatCode>[&gt;=20]#,##0.0_);[&lt;=-20]\(#,##0.0\);#,##0.00_)</c:formatCode>
                <c:ptCount val="12"/>
                <c:pt idx="0">
                  <c:v>0</c:v>
                </c:pt>
                <c:pt idx="1">
                  <c:v>0</c:v>
                </c:pt>
                <c:pt idx="2">
                  <c:v>4.884014047044084E-4</c:v>
                </c:pt>
                <c:pt idx="3">
                  <c:v>1.1552527592732323E-2</c:v>
                </c:pt>
                <c:pt idx="4">
                  <c:v>7.6867804641539708E-2</c:v>
                </c:pt>
                <c:pt idx="5">
                  <c:v>0.19140717508635771</c:v>
                </c:pt>
                <c:pt idx="6">
                  <c:v>0.30819982775255206</c:v>
                </c:pt>
                <c:pt idx="7">
                  <c:v>0.24427808001525722</c:v>
                </c:pt>
                <c:pt idx="8">
                  <c:v>9.9026369610849319E-2</c:v>
                </c:pt>
                <c:pt idx="9">
                  <c:v>1.0778078886446343E-2</c:v>
                </c:pt>
                <c:pt idx="10">
                  <c:v>0</c:v>
                </c:pt>
                <c:pt idx="11">
                  <c:v>0</c:v>
                </c:pt>
              </c:numCache>
            </c:numRef>
          </c:val>
        </c:ser>
        <c:ser>
          <c:idx val="4"/>
          <c:order val="3"/>
          <c:tx>
            <c:strRef>
              <c:f>Hillside!$F$4</c:f>
              <c:strCache>
                <c:ptCount val="1"/>
                <c:pt idx="0">
                  <c:v>HYDROSS
Oper. Improv.
Crop
Irrigation
Consumption</c:v>
                </c:pt>
              </c:strCache>
            </c:strRef>
          </c:tx>
          <c:spPr>
            <a:solidFill>
              <a:schemeClr val="accent2"/>
            </a:solidFill>
            <a:ln>
              <a:solidFill>
                <a:schemeClr val="accent2"/>
              </a:solidFill>
              <a:prstDash val="solid"/>
            </a:ln>
          </c:spPr>
          <c:cat>
            <c:strRef>
              <c:f>Hillside!$B$21:$B$32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Hillside!$G$21:$G$32</c:f>
              <c:numCache>
                <c:formatCode>[&gt;=20]#,##0.0_);[&lt;=-20]\(#,##0.0\);#,##0.00_)</c:formatCode>
                <c:ptCount val="12"/>
                <c:pt idx="0">
                  <c:v>0</c:v>
                </c:pt>
                <c:pt idx="1">
                  <c:v>0</c:v>
                </c:pt>
                <c:pt idx="2">
                  <c:v>0</c:v>
                </c:pt>
                <c:pt idx="3">
                  <c:v>2.2752813264590211E-2</c:v>
                </c:pt>
                <c:pt idx="4">
                  <c:v>0.11388586966342068</c:v>
                </c:pt>
                <c:pt idx="5">
                  <c:v>0.1908487406795486</c:v>
                </c:pt>
                <c:pt idx="6">
                  <c:v>0.30279756257007673</c:v>
                </c:pt>
                <c:pt idx="7">
                  <c:v>0.21251769544637472</c:v>
                </c:pt>
                <c:pt idx="8">
                  <c:v>0.10638135355008069</c:v>
                </c:pt>
                <c:pt idx="9">
                  <c:v>1.4096521875769992E-2</c:v>
                </c:pt>
                <c:pt idx="10">
                  <c:v>0</c:v>
                </c:pt>
                <c:pt idx="11">
                  <c:v>0</c:v>
                </c:pt>
              </c:numCache>
            </c:numRef>
          </c:val>
        </c:ser>
        <c:axId val="197346048"/>
        <c:axId val="197347584"/>
      </c:barChart>
      <c:lineChart>
        <c:grouping val="standard"/>
        <c:ser>
          <c:idx val="1"/>
          <c:order val="0"/>
          <c:tx>
            <c:strRef>
              <c:f>Hillside!$X$3</c:f>
              <c:strCache>
                <c:ptCount val="1"/>
                <c:pt idx="0">
                  <c:v>HYDROSS
2009 HIA
(Existing)
River
Headgate
Diversion</c:v>
                </c:pt>
              </c:strCache>
            </c:strRef>
          </c:tx>
          <c:spPr>
            <a:ln>
              <a:solidFill>
                <a:schemeClr val="accent3"/>
              </a:solidFill>
              <a:prstDash val="sys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Hillside!$Y$21:$Y$32</c:f>
              <c:numCache>
                <c:formatCode>[&gt;=20]#,##0.0_);[&lt;=-20]\(#,##0.0\);#,##0.00_)</c:formatCode>
                <c:ptCount val="12"/>
                <c:pt idx="0">
                  <c:v>0</c:v>
                </c:pt>
                <c:pt idx="1">
                  <c:v>0</c:v>
                </c:pt>
                <c:pt idx="2">
                  <c:v>1.0795787018222996E-3</c:v>
                </c:pt>
                <c:pt idx="3">
                  <c:v>2.6752517760063627E-2</c:v>
                </c:pt>
                <c:pt idx="4">
                  <c:v>0.33967955506139808</c:v>
                </c:pt>
                <c:pt idx="5">
                  <c:v>0.84040386914487009</c:v>
                </c:pt>
                <c:pt idx="6">
                  <c:v>1.4052262679823124</c:v>
                </c:pt>
                <c:pt idx="7">
                  <c:v>1.5154117195704153</c:v>
                </c:pt>
                <c:pt idx="8">
                  <c:v>0.63534980557855658</c:v>
                </c:pt>
                <c:pt idx="9">
                  <c:v>0.109135016442785</c:v>
                </c:pt>
                <c:pt idx="10">
                  <c:v>3.6188694511789771E-2</c:v>
                </c:pt>
                <c:pt idx="11">
                  <c:v>1.1221536365420521E-2</c:v>
                </c:pt>
              </c:numCache>
            </c:numRef>
          </c:val>
        </c:ser>
        <c:ser>
          <c:idx val="2"/>
          <c:order val="1"/>
          <c:tx>
            <c:strRef>
              <c:f>Hillside!$AA$3</c:f>
              <c:strCache>
                <c:ptCount val="1"/>
                <c:pt idx="0">
                  <c:v>HYDROSS
Oper. Improv.
River
Headgate
Diversion</c:v>
                </c:pt>
              </c:strCache>
            </c:strRef>
          </c:tx>
          <c:spPr>
            <a:ln>
              <a:solidFill>
                <a:schemeClr val="accent2"/>
              </a:solidFill>
              <a:prstDash val="sysDash"/>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Hillside!$AB$21:$AB$32</c:f>
              <c:numCache>
                <c:formatCode>[&gt;=20]#,##0.0_);[&lt;=-20]\(#,##0.0\);#,##0.00_)</c:formatCode>
                <c:ptCount val="12"/>
                <c:pt idx="0">
                  <c:v>0</c:v>
                </c:pt>
                <c:pt idx="1">
                  <c:v>0</c:v>
                </c:pt>
                <c:pt idx="2">
                  <c:v>0</c:v>
                </c:pt>
                <c:pt idx="3">
                  <c:v>0.1776008335542193</c:v>
                </c:pt>
                <c:pt idx="4">
                  <c:v>0.88277480003891329</c:v>
                </c:pt>
                <c:pt idx="5">
                  <c:v>1.309370578003211</c:v>
                </c:pt>
                <c:pt idx="6">
                  <c:v>2.0880838745273325</c:v>
                </c:pt>
                <c:pt idx="7">
                  <c:v>1.3563537924790099</c:v>
                </c:pt>
                <c:pt idx="8">
                  <c:v>0.68477601112906383</c:v>
                </c:pt>
                <c:pt idx="9">
                  <c:v>0.10586206846449683</c:v>
                </c:pt>
                <c:pt idx="10">
                  <c:v>0</c:v>
                </c:pt>
                <c:pt idx="11">
                  <c:v>0</c:v>
                </c:pt>
              </c:numCache>
            </c:numRef>
          </c:val>
        </c:ser>
        <c:marker val="1"/>
        <c:axId val="197346048"/>
        <c:axId val="197347584"/>
      </c:lineChart>
      <c:catAx>
        <c:axId val="197346048"/>
        <c:scaling>
          <c:orientation val="minMax"/>
        </c:scaling>
        <c:axPos val="b"/>
        <c:tickLblPos val="nextTo"/>
        <c:crossAx val="197347584"/>
        <c:crosses val="autoZero"/>
        <c:auto val="1"/>
        <c:lblAlgn val="ctr"/>
        <c:lblOffset val="100"/>
      </c:catAx>
      <c:valAx>
        <c:axId val="1973475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346048"/>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Hillside!$D$4</c:f>
              <c:strCache>
                <c:ptCount val="1"/>
                <c:pt idx="0">
                  <c:v>HYDROSS
2009 HIA
(Existing)
Crop
Irrigation
Consumption</c:v>
                </c:pt>
              </c:strCache>
            </c:strRef>
          </c:tx>
          <c:spPr>
            <a:solidFill>
              <a:schemeClr val="accent3"/>
            </a:solidFill>
            <a:ln>
              <a:solidFill>
                <a:schemeClr val="accent3"/>
              </a:solidFill>
              <a:prstDash val="solid"/>
            </a:ln>
          </c:spPr>
          <c:cat>
            <c:strRef>
              <c:f>Hillside!$B$36:$B$47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Hillside!$E$36:$E$47</c:f>
              <c:numCache>
                <c:formatCode>[&gt;=20]#,##0.0_);[&lt;=-20]\(#,##0.0\);#,##0.00_)</c:formatCode>
                <c:ptCount val="12"/>
                <c:pt idx="0">
                  <c:v>0</c:v>
                </c:pt>
                <c:pt idx="1">
                  <c:v>0</c:v>
                </c:pt>
                <c:pt idx="2">
                  <c:v>9.4068862103278647E-4</c:v>
                </c:pt>
                <c:pt idx="3">
                  <c:v>1.2278824047850266E-2</c:v>
                </c:pt>
                <c:pt idx="4">
                  <c:v>7.7640523741102696E-2</c:v>
                </c:pt>
                <c:pt idx="5">
                  <c:v>0.19531596767871115</c:v>
                </c:pt>
                <c:pt idx="6">
                  <c:v>0.33595588436733964</c:v>
                </c:pt>
                <c:pt idx="7">
                  <c:v>0.25659468855740458</c:v>
                </c:pt>
                <c:pt idx="8">
                  <c:v>0.10766985683098437</c:v>
                </c:pt>
                <c:pt idx="9">
                  <c:v>1.2897805818406924E-2</c:v>
                </c:pt>
                <c:pt idx="10">
                  <c:v>0</c:v>
                </c:pt>
                <c:pt idx="11">
                  <c:v>0</c:v>
                </c:pt>
              </c:numCache>
            </c:numRef>
          </c:val>
        </c:ser>
        <c:ser>
          <c:idx val="4"/>
          <c:order val="3"/>
          <c:tx>
            <c:strRef>
              <c:f>Hillside!$F$4</c:f>
              <c:strCache>
                <c:ptCount val="1"/>
                <c:pt idx="0">
                  <c:v>HYDROSS
Oper. Improv.
Crop
Irrigation
Consumption</c:v>
                </c:pt>
              </c:strCache>
            </c:strRef>
          </c:tx>
          <c:spPr>
            <a:solidFill>
              <a:schemeClr val="accent2"/>
            </a:solidFill>
            <a:ln>
              <a:solidFill>
                <a:schemeClr val="accent2"/>
              </a:solidFill>
              <a:prstDash val="solid"/>
            </a:ln>
          </c:spPr>
          <c:cat>
            <c:strRef>
              <c:f>Hillside!$B$36:$B$47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Hillside!$G$36:$G$47</c:f>
              <c:numCache>
                <c:formatCode>[&gt;=20]#,##0.0_);[&lt;=-20]\(#,##0.0\);#,##0.00_)</c:formatCode>
                <c:ptCount val="12"/>
                <c:pt idx="0">
                  <c:v>0</c:v>
                </c:pt>
                <c:pt idx="1">
                  <c:v>0</c:v>
                </c:pt>
                <c:pt idx="2">
                  <c:v>0</c:v>
                </c:pt>
                <c:pt idx="3">
                  <c:v>1.881703550809943E-2</c:v>
                </c:pt>
                <c:pt idx="4">
                  <c:v>0.10612743397817094</c:v>
                </c:pt>
                <c:pt idx="5">
                  <c:v>0.17670577664576553</c:v>
                </c:pt>
                <c:pt idx="6">
                  <c:v>0.24966507996551299</c:v>
                </c:pt>
                <c:pt idx="7">
                  <c:v>0.18025450389629438</c:v>
                </c:pt>
                <c:pt idx="8">
                  <c:v>0.1032382243984514</c:v>
                </c:pt>
                <c:pt idx="9">
                  <c:v>1.420930997380176E-2</c:v>
                </c:pt>
                <c:pt idx="10">
                  <c:v>0</c:v>
                </c:pt>
                <c:pt idx="11">
                  <c:v>0</c:v>
                </c:pt>
              </c:numCache>
            </c:numRef>
          </c:val>
        </c:ser>
        <c:axId val="197375104"/>
        <c:axId val="197376640"/>
      </c:barChart>
      <c:lineChart>
        <c:grouping val="standard"/>
        <c:ser>
          <c:idx val="1"/>
          <c:order val="0"/>
          <c:tx>
            <c:strRef>
              <c:f>Hillside!$X$3</c:f>
              <c:strCache>
                <c:ptCount val="1"/>
                <c:pt idx="0">
                  <c:v>HYDROSS
2009 HIA
(Existing)
River
Headgate
Diversion</c:v>
                </c:pt>
              </c:strCache>
            </c:strRef>
          </c:tx>
          <c:spPr>
            <a:ln>
              <a:solidFill>
                <a:schemeClr val="accent3"/>
              </a:solidFill>
              <a:prstDash val="sysDot"/>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Hillside!$Y$36:$Y$47</c:f>
              <c:numCache>
                <c:formatCode>[&gt;=20]#,##0.0_);[&lt;=-20]\(#,##0.0\);#,##0.00_)</c:formatCode>
                <c:ptCount val="12"/>
                <c:pt idx="0">
                  <c:v>0</c:v>
                </c:pt>
                <c:pt idx="1">
                  <c:v>0</c:v>
                </c:pt>
                <c:pt idx="2">
                  <c:v>2.079329401045063E-3</c:v>
                </c:pt>
                <c:pt idx="3">
                  <c:v>2.8327536922464005E-2</c:v>
                </c:pt>
                <c:pt idx="4">
                  <c:v>0.34125330711264601</c:v>
                </c:pt>
                <c:pt idx="5">
                  <c:v>0.84777338760707477</c:v>
                </c:pt>
                <c:pt idx="6">
                  <c:v>1.4598869088734043</c:v>
                </c:pt>
                <c:pt idx="7">
                  <c:v>1.5370463753860417</c:v>
                </c:pt>
                <c:pt idx="8">
                  <c:v>0.65052979718399218</c:v>
                </c:pt>
                <c:pt idx="9">
                  <c:v>0.11313148501737132</c:v>
                </c:pt>
                <c:pt idx="10">
                  <c:v>3.6188694511789764E-2</c:v>
                </c:pt>
                <c:pt idx="11">
                  <c:v>1.1221536365420523E-2</c:v>
                </c:pt>
              </c:numCache>
            </c:numRef>
          </c:val>
        </c:ser>
        <c:ser>
          <c:idx val="2"/>
          <c:order val="1"/>
          <c:tx>
            <c:strRef>
              <c:f>Hillside!$AA$3</c:f>
              <c:strCache>
                <c:ptCount val="1"/>
                <c:pt idx="0">
                  <c:v>HYDROSS
Oper. Improv.
River
Headgate
Diversion</c:v>
                </c:pt>
              </c:strCache>
            </c:strRef>
          </c:tx>
          <c:spPr>
            <a:ln>
              <a:solidFill>
                <a:schemeClr val="accent2"/>
              </a:solidFill>
              <a:prstDash val="sysDot"/>
            </a:ln>
          </c:spPr>
          <c:marker>
            <c:symbol val="none"/>
          </c:marker>
          <c:cat>
            <c:strRef>
              <c:f>Hillside!$B$6:$B$17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Hillside!$AB$36:$AB$47</c:f>
              <c:numCache>
                <c:formatCode>[&gt;=20]#,##0.0_);[&lt;=-20]\(#,##0.0\);#,##0.00_)</c:formatCode>
                <c:ptCount val="12"/>
                <c:pt idx="0">
                  <c:v>0</c:v>
                </c:pt>
                <c:pt idx="1">
                  <c:v>0</c:v>
                </c:pt>
                <c:pt idx="2">
                  <c:v>0</c:v>
                </c:pt>
                <c:pt idx="3">
                  <c:v>0.16635015361865962</c:v>
                </c:pt>
                <c:pt idx="4">
                  <c:v>0.83007438003667622</c:v>
                </c:pt>
                <c:pt idx="5">
                  <c:v>1.2817032059576041</c:v>
                </c:pt>
                <c:pt idx="6">
                  <c:v>1.7953241779723843</c:v>
                </c:pt>
                <c:pt idx="7">
                  <c:v>1.207668435456998</c:v>
                </c:pt>
                <c:pt idx="8">
                  <c:v>0.69289185806985232</c:v>
                </c:pt>
                <c:pt idx="9">
                  <c:v>0.10285648080742424</c:v>
                </c:pt>
                <c:pt idx="10">
                  <c:v>0</c:v>
                </c:pt>
                <c:pt idx="11">
                  <c:v>0</c:v>
                </c:pt>
              </c:numCache>
            </c:numRef>
          </c:val>
        </c:ser>
        <c:marker val="1"/>
        <c:axId val="197375104"/>
        <c:axId val="197376640"/>
      </c:lineChart>
      <c:catAx>
        <c:axId val="197375104"/>
        <c:scaling>
          <c:orientation val="minMax"/>
        </c:scaling>
        <c:axPos val="b"/>
        <c:tickLblPos val="nextTo"/>
        <c:crossAx val="197376640"/>
        <c:crosses val="autoZero"/>
        <c:auto val="1"/>
        <c:lblAlgn val="ctr"/>
        <c:lblOffset val="100"/>
      </c:catAx>
      <c:valAx>
        <c:axId val="1973766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7375104"/>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MoieseA!$D$4</c:f>
              <c:strCache>
                <c:ptCount val="1"/>
                <c:pt idx="0">
                  <c:v>HYDROSS
2009 HIA
(Existing)
Crop
Irrigation
Consumption</c:v>
                </c:pt>
              </c:strCache>
            </c:strRef>
          </c:tx>
          <c:spPr>
            <a:solidFill>
              <a:schemeClr val="accent3"/>
            </a:solidFill>
            <a:ln>
              <a:solidFill>
                <a:schemeClr val="accent3"/>
              </a:solidFill>
              <a:prstDash val="solid"/>
            </a:ln>
          </c:spP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MoieseA!$E$6:$E$17</c:f>
              <c:numCache>
                <c:formatCode>[&gt;=20]#,##0.0_);[&lt;=-20]\(#,##0.0\);#,##0.00_)</c:formatCode>
                <c:ptCount val="12"/>
                <c:pt idx="0">
                  <c:v>0</c:v>
                </c:pt>
                <c:pt idx="1">
                  <c:v>0</c:v>
                </c:pt>
                <c:pt idx="2">
                  <c:v>2.0448022919462803E-4</c:v>
                </c:pt>
                <c:pt idx="3">
                  <c:v>1.8333763238643778E-2</c:v>
                </c:pt>
                <c:pt idx="4">
                  <c:v>0.1184306004205493</c:v>
                </c:pt>
                <c:pt idx="5">
                  <c:v>0.15160801445772351</c:v>
                </c:pt>
                <c:pt idx="6">
                  <c:v>0.18987090689273284</c:v>
                </c:pt>
                <c:pt idx="7">
                  <c:v>0.20566376088969054</c:v>
                </c:pt>
                <c:pt idx="8">
                  <c:v>0.12721098483828863</c:v>
                </c:pt>
                <c:pt idx="9">
                  <c:v>1.0833748664476086E-2</c:v>
                </c:pt>
                <c:pt idx="10">
                  <c:v>0</c:v>
                </c:pt>
                <c:pt idx="11">
                  <c:v>0</c:v>
                </c:pt>
              </c:numCache>
            </c:numRef>
          </c:val>
        </c:ser>
        <c:ser>
          <c:idx val="4"/>
          <c:order val="3"/>
          <c:tx>
            <c:strRef>
              <c:f>MoieseA!$F$4</c:f>
              <c:strCache>
                <c:ptCount val="1"/>
                <c:pt idx="0">
                  <c:v>HYDROSS
Oper. Improv.
Crop
Irrigation
Consumption</c:v>
                </c:pt>
              </c:strCache>
            </c:strRef>
          </c:tx>
          <c:spPr>
            <a:solidFill>
              <a:schemeClr val="accent2"/>
            </a:solidFill>
            <a:ln>
              <a:solidFill>
                <a:schemeClr val="accent2"/>
              </a:solidFill>
              <a:prstDash val="solid"/>
            </a:ln>
          </c:spP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MoieseA!$G$6:$G$17</c:f>
              <c:numCache>
                <c:formatCode>[&gt;=20]#,##0.0_);[&lt;=-20]\(#,##0.0\);#,##0.00_)</c:formatCode>
                <c:ptCount val="12"/>
                <c:pt idx="0">
                  <c:v>0</c:v>
                </c:pt>
                <c:pt idx="1">
                  <c:v>0</c:v>
                </c:pt>
                <c:pt idx="2">
                  <c:v>0</c:v>
                </c:pt>
                <c:pt idx="3">
                  <c:v>1.3211213450054752E-2</c:v>
                </c:pt>
                <c:pt idx="4">
                  <c:v>8.5770521389601367E-2</c:v>
                </c:pt>
                <c:pt idx="5">
                  <c:v>0.15199810349788934</c:v>
                </c:pt>
                <c:pt idx="6">
                  <c:v>0.25483238106473843</c:v>
                </c:pt>
                <c:pt idx="7">
                  <c:v>0.17493971186115945</c:v>
                </c:pt>
                <c:pt idx="8">
                  <c:v>0.12230858755743279</c:v>
                </c:pt>
                <c:pt idx="9">
                  <c:v>7.8926796915181775E-3</c:v>
                </c:pt>
                <c:pt idx="10">
                  <c:v>0</c:v>
                </c:pt>
                <c:pt idx="11">
                  <c:v>0</c:v>
                </c:pt>
              </c:numCache>
            </c:numRef>
          </c:val>
        </c:ser>
        <c:axId val="199513984"/>
        <c:axId val="199515520"/>
      </c:barChart>
      <c:lineChart>
        <c:grouping val="standard"/>
        <c:ser>
          <c:idx val="1"/>
          <c:order val="0"/>
          <c:tx>
            <c:strRef>
              <c:f>MoieseA!$X$3</c:f>
              <c:strCache>
                <c:ptCount val="1"/>
                <c:pt idx="0">
                  <c:v>HYDROSS
2009 HIA
(Existing)
River
Headgate
Diversion</c:v>
                </c:pt>
              </c:strCache>
            </c:strRef>
          </c:tx>
          <c:spPr>
            <a:ln>
              <a:solidFill>
                <a:schemeClr val="accent3"/>
              </a:solidFill>
              <a:prstDash val="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MoieseA!$Y$6:$Y$17</c:f>
              <c:numCache>
                <c:formatCode>[&gt;=20]#,##0.0_);[&lt;=-20]\(#,##0.0\);#,##0.00_)</c:formatCode>
                <c:ptCount val="12"/>
                <c:pt idx="0">
                  <c:v>1.6914781374827532E-3</c:v>
                </c:pt>
                <c:pt idx="1">
                  <c:v>1.5039632631507068E-3</c:v>
                </c:pt>
                <c:pt idx="2">
                  <c:v>2.190592330323309E-3</c:v>
                </c:pt>
                <c:pt idx="3">
                  <c:v>7.9177459446971174E-2</c:v>
                </c:pt>
                <c:pt idx="4">
                  <c:v>0.52095401181132628</c:v>
                </c:pt>
                <c:pt idx="5">
                  <c:v>0.48433829411339502</c:v>
                </c:pt>
                <c:pt idx="6">
                  <c:v>0.59140997078250768</c:v>
                </c:pt>
                <c:pt idx="7">
                  <c:v>0.57101434951403129</c:v>
                </c:pt>
                <c:pt idx="8">
                  <c:v>0.41051133881367474</c:v>
                </c:pt>
                <c:pt idx="9">
                  <c:v>0.12684719180100518</c:v>
                </c:pt>
                <c:pt idx="10">
                  <c:v>3.0499571951721972E-2</c:v>
                </c:pt>
                <c:pt idx="11">
                  <c:v>5.2521250450727319E-3</c:v>
                </c:pt>
              </c:numCache>
            </c:numRef>
          </c:val>
        </c:ser>
        <c:ser>
          <c:idx val="2"/>
          <c:order val="1"/>
          <c:tx>
            <c:strRef>
              <c:f>MoieseA!$AA$3</c:f>
              <c:strCache>
                <c:ptCount val="1"/>
                <c:pt idx="0">
                  <c:v>HYDROSS
Oper. Improv.
River
Headgate
Diversion</c:v>
                </c:pt>
              </c:strCache>
            </c:strRef>
          </c:tx>
          <c:spPr>
            <a:ln>
              <a:solidFill>
                <a:schemeClr val="accent2"/>
              </a:solidFill>
              <a:prstDash val="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MoieseA!$AB$6:$AB$17</c:f>
              <c:numCache>
                <c:formatCode>[&gt;=20]#,##0.0_);[&lt;=-20]\(#,##0.0\);#,##0.00_)</c:formatCode>
                <c:ptCount val="12"/>
                <c:pt idx="0">
                  <c:v>0</c:v>
                </c:pt>
                <c:pt idx="1">
                  <c:v>0</c:v>
                </c:pt>
                <c:pt idx="2">
                  <c:v>0</c:v>
                </c:pt>
                <c:pt idx="3">
                  <c:v>5.3290582551081794E-2</c:v>
                </c:pt>
                <c:pt idx="4">
                  <c:v>0.28196916633871594</c:v>
                </c:pt>
                <c:pt idx="5">
                  <c:v>0.46339591538287195</c:v>
                </c:pt>
                <c:pt idx="6">
                  <c:v>0.7929847531602614</c:v>
                </c:pt>
                <c:pt idx="7">
                  <c:v>0.49617717174483383</c:v>
                </c:pt>
                <c:pt idx="8">
                  <c:v>0.34572608595048593</c:v>
                </c:pt>
                <c:pt idx="9">
                  <c:v>2.3892188493308784E-2</c:v>
                </c:pt>
                <c:pt idx="10">
                  <c:v>0</c:v>
                </c:pt>
                <c:pt idx="11">
                  <c:v>0</c:v>
                </c:pt>
              </c:numCache>
            </c:numRef>
          </c:val>
        </c:ser>
        <c:marker val="1"/>
        <c:axId val="199513984"/>
        <c:axId val="199515520"/>
      </c:lineChart>
      <c:catAx>
        <c:axId val="199513984"/>
        <c:scaling>
          <c:orientation val="minMax"/>
        </c:scaling>
        <c:axPos val="b"/>
        <c:tickLblPos val="nextTo"/>
        <c:crossAx val="199515520"/>
        <c:crosses val="autoZero"/>
        <c:auto val="1"/>
        <c:lblAlgn val="ctr"/>
        <c:lblOffset val="100"/>
      </c:catAx>
      <c:valAx>
        <c:axId val="19951552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513984"/>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MoieseA!$D$4</c:f>
              <c:strCache>
                <c:ptCount val="1"/>
                <c:pt idx="0">
                  <c:v>HYDROSS
2009 HIA
(Existing)
Crop
Irrigation
Consumption</c:v>
                </c:pt>
              </c:strCache>
            </c:strRef>
          </c:tx>
          <c:spPr>
            <a:solidFill>
              <a:schemeClr val="accent3"/>
            </a:solidFill>
            <a:ln>
              <a:solidFill>
                <a:schemeClr val="accent3"/>
              </a:solidFill>
              <a:prstDash val="solid"/>
            </a:ln>
          </c:spPr>
          <c:cat>
            <c:strRef>
              <c:f>MoieseA!$B$21:$B$32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MoieseA!$E$21:$E$32</c:f>
              <c:numCache>
                <c:formatCode>[&gt;=20]#,##0.0_);[&lt;=-20]\(#,##0.0\);#,##0.00_)</c:formatCode>
                <c:ptCount val="12"/>
                <c:pt idx="0">
                  <c:v>0</c:v>
                </c:pt>
                <c:pt idx="1">
                  <c:v>0</c:v>
                </c:pt>
                <c:pt idx="2">
                  <c:v>2.4681843954495408E-4</c:v>
                </c:pt>
                <c:pt idx="3">
                  <c:v>2.4860820736977735E-2</c:v>
                </c:pt>
                <c:pt idx="4">
                  <c:v>0.12311840205687949</c:v>
                </c:pt>
                <c:pt idx="5">
                  <c:v>0.15067831884315211</c:v>
                </c:pt>
                <c:pt idx="6">
                  <c:v>0.1900253742139551</c:v>
                </c:pt>
                <c:pt idx="7">
                  <c:v>0.20422265671296902</c:v>
                </c:pt>
                <c:pt idx="8">
                  <c:v>0.11698825052997922</c:v>
                </c:pt>
                <c:pt idx="9">
                  <c:v>1.6388733952155496E-2</c:v>
                </c:pt>
                <c:pt idx="10">
                  <c:v>0</c:v>
                </c:pt>
                <c:pt idx="11">
                  <c:v>0</c:v>
                </c:pt>
              </c:numCache>
            </c:numRef>
          </c:val>
        </c:ser>
        <c:ser>
          <c:idx val="4"/>
          <c:order val="3"/>
          <c:tx>
            <c:strRef>
              <c:f>MoieseA!$F$4</c:f>
              <c:strCache>
                <c:ptCount val="1"/>
                <c:pt idx="0">
                  <c:v>HYDROSS
Oper. Improv.
Crop
Irrigation
Consumption</c:v>
                </c:pt>
              </c:strCache>
            </c:strRef>
          </c:tx>
          <c:spPr>
            <a:solidFill>
              <a:schemeClr val="accent2"/>
            </a:solidFill>
            <a:ln>
              <a:solidFill>
                <a:schemeClr val="accent2"/>
              </a:solidFill>
              <a:prstDash val="solid"/>
            </a:ln>
          </c:spPr>
          <c:cat>
            <c:strRef>
              <c:f>MoieseA!$B$21:$B$32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MoieseA!$G$21:$G$32</c:f>
              <c:numCache>
                <c:formatCode>[&gt;=20]#,##0.0_);[&lt;=-20]\(#,##0.0\);#,##0.00_)</c:formatCode>
                <c:ptCount val="12"/>
                <c:pt idx="0">
                  <c:v>0</c:v>
                </c:pt>
                <c:pt idx="1">
                  <c:v>0</c:v>
                </c:pt>
                <c:pt idx="2">
                  <c:v>0</c:v>
                </c:pt>
                <c:pt idx="3">
                  <c:v>2.1533291425632855E-2</c:v>
                </c:pt>
                <c:pt idx="4">
                  <c:v>9.8705932366923294E-2</c:v>
                </c:pt>
                <c:pt idx="5">
                  <c:v>0.16094001703054378</c:v>
                </c:pt>
                <c:pt idx="6">
                  <c:v>0.25475483076454042</c:v>
                </c:pt>
                <c:pt idx="7">
                  <c:v>0.17872599768113892</c:v>
                </c:pt>
                <c:pt idx="8">
                  <c:v>9.1179427536044563E-2</c:v>
                </c:pt>
                <c:pt idx="9">
                  <c:v>1.2978703676828279E-2</c:v>
                </c:pt>
                <c:pt idx="10">
                  <c:v>0</c:v>
                </c:pt>
                <c:pt idx="11">
                  <c:v>0</c:v>
                </c:pt>
              </c:numCache>
            </c:numRef>
          </c:val>
        </c:ser>
        <c:axId val="199547136"/>
        <c:axId val="198582272"/>
      </c:barChart>
      <c:lineChart>
        <c:grouping val="standard"/>
        <c:ser>
          <c:idx val="1"/>
          <c:order val="0"/>
          <c:tx>
            <c:strRef>
              <c:f>MoieseA!$X$3</c:f>
              <c:strCache>
                <c:ptCount val="1"/>
                <c:pt idx="0">
                  <c:v>HYDROSS
2009 HIA
(Existing)
River
Headgate
Diversion</c:v>
                </c:pt>
              </c:strCache>
            </c:strRef>
          </c:tx>
          <c:spPr>
            <a:ln>
              <a:solidFill>
                <a:schemeClr val="accent3"/>
              </a:solidFill>
              <a:prstDash val="sys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MoieseA!$Y$21:$Y$32</c:f>
              <c:numCache>
                <c:formatCode>[&gt;=20]#,##0.0_);[&lt;=-20]\(#,##0.0\);#,##0.00_)</c:formatCode>
                <c:ptCount val="12"/>
                <c:pt idx="0">
                  <c:v>1.9750997241717795E-3</c:v>
                </c:pt>
                <c:pt idx="1">
                  <c:v>1.7837405813454562E-3</c:v>
                </c:pt>
                <c:pt idx="2">
                  <c:v>2.6328967776372962E-3</c:v>
                </c:pt>
                <c:pt idx="3">
                  <c:v>9.4247225448260821E-2</c:v>
                </c:pt>
                <c:pt idx="4">
                  <c:v>0.52103744667568352</c:v>
                </c:pt>
                <c:pt idx="5">
                  <c:v>0.48057603668032739</c:v>
                </c:pt>
                <c:pt idx="6">
                  <c:v>0.5894299247662067</c:v>
                </c:pt>
                <c:pt idx="7">
                  <c:v>0.57101434951403152</c:v>
                </c:pt>
                <c:pt idx="8">
                  <c:v>0.38625917301903268</c:v>
                </c:pt>
                <c:pt idx="9">
                  <c:v>0.14033601804585713</c:v>
                </c:pt>
                <c:pt idx="10">
                  <c:v>3.0499571951721972E-2</c:v>
                </c:pt>
                <c:pt idx="11">
                  <c:v>5.2521250450727319E-3</c:v>
                </c:pt>
              </c:numCache>
            </c:numRef>
          </c:val>
        </c:ser>
        <c:ser>
          <c:idx val="2"/>
          <c:order val="1"/>
          <c:tx>
            <c:strRef>
              <c:f>MoieseA!$AA$3</c:f>
              <c:strCache>
                <c:ptCount val="1"/>
                <c:pt idx="0">
                  <c:v>HYDROSS
Oper. Improv.
River
Headgate
Diversion</c:v>
                </c:pt>
              </c:strCache>
            </c:strRef>
          </c:tx>
          <c:spPr>
            <a:ln>
              <a:solidFill>
                <a:schemeClr val="accent2"/>
              </a:solidFill>
              <a:prstDash val="sysDash"/>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MoieseA!$AB$21:$AB$32</c:f>
              <c:numCache>
                <c:formatCode>[&gt;=20]#,##0.0_);[&lt;=-20]\(#,##0.0\);#,##0.00_)</c:formatCode>
                <c:ptCount val="12"/>
                <c:pt idx="0">
                  <c:v>0</c:v>
                </c:pt>
                <c:pt idx="1">
                  <c:v>0</c:v>
                </c:pt>
                <c:pt idx="2">
                  <c:v>0</c:v>
                </c:pt>
                <c:pt idx="3">
                  <c:v>7.8291922238042058E-2</c:v>
                </c:pt>
                <c:pt idx="4">
                  <c:v>0.32162801267464092</c:v>
                </c:pt>
                <c:pt idx="5">
                  <c:v>0.48914362976466946</c:v>
                </c:pt>
                <c:pt idx="6">
                  <c:v>0.76995091863162668</c:v>
                </c:pt>
                <c:pt idx="7">
                  <c:v>0.50432354117837319</c:v>
                </c:pt>
                <c:pt idx="8">
                  <c:v>0.25757720300787268</c:v>
                </c:pt>
                <c:pt idx="9">
                  <c:v>3.9062227255997312E-2</c:v>
                </c:pt>
                <c:pt idx="10">
                  <c:v>0</c:v>
                </c:pt>
                <c:pt idx="11">
                  <c:v>0</c:v>
                </c:pt>
              </c:numCache>
            </c:numRef>
          </c:val>
        </c:ser>
        <c:marker val="1"/>
        <c:axId val="199547136"/>
        <c:axId val="198582272"/>
      </c:lineChart>
      <c:catAx>
        <c:axId val="199547136"/>
        <c:scaling>
          <c:orientation val="minMax"/>
        </c:scaling>
        <c:axPos val="b"/>
        <c:tickLblPos val="nextTo"/>
        <c:crossAx val="198582272"/>
        <c:crosses val="autoZero"/>
        <c:auto val="1"/>
        <c:lblAlgn val="ctr"/>
        <c:lblOffset val="100"/>
      </c:catAx>
      <c:valAx>
        <c:axId val="19858227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547136"/>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MoieseA!$D$4</c:f>
              <c:strCache>
                <c:ptCount val="1"/>
                <c:pt idx="0">
                  <c:v>HYDROSS
2009 HIA
(Existing)
Crop
Irrigation
Consumption</c:v>
                </c:pt>
              </c:strCache>
            </c:strRef>
          </c:tx>
          <c:spPr>
            <a:solidFill>
              <a:schemeClr val="accent3"/>
            </a:solidFill>
            <a:ln>
              <a:solidFill>
                <a:schemeClr val="accent3"/>
              </a:solidFill>
              <a:prstDash val="solid"/>
            </a:ln>
          </c:spPr>
          <c:cat>
            <c:strRef>
              <c:f>MoieseA!$B$36:$B$47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MoieseA!$E$36:$E$47</c:f>
              <c:numCache>
                <c:formatCode>[&gt;=20]#,##0.0_);[&lt;=-20]\(#,##0.0\);#,##0.00_)</c:formatCode>
                <c:ptCount val="12"/>
                <c:pt idx="0">
                  <c:v>0</c:v>
                </c:pt>
                <c:pt idx="1">
                  <c:v>0</c:v>
                </c:pt>
                <c:pt idx="2">
                  <c:v>4.7246777391474508E-4</c:v>
                </c:pt>
                <c:pt idx="3">
                  <c:v>2.625072580684995E-2</c:v>
                </c:pt>
                <c:pt idx="4">
                  <c:v>0.13628000957795042</c:v>
                </c:pt>
                <c:pt idx="5">
                  <c:v>0.15104355282617155</c:v>
                </c:pt>
                <c:pt idx="6">
                  <c:v>0.19145486545355275</c:v>
                </c:pt>
                <c:pt idx="7">
                  <c:v>0.20566376088969054</c:v>
                </c:pt>
                <c:pt idx="8">
                  <c:v>0.13347145689628859</c:v>
                </c:pt>
                <c:pt idx="9">
                  <c:v>2.1458617377179936E-2</c:v>
                </c:pt>
                <c:pt idx="10">
                  <c:v>0</c:v>
                </c:pt>
                <c:pt idx="11">
                  <c:v>0</c:v>
                </c:pt>
              </c:numCache>
            </c:numRef>
          </c:val>
        </c:ser>
        <c:ser>
          <c:idx val="4"/>
          <c:order val="3"/>
          <c:tx>
            <c:strRef>
              <c:f>MoieseA!$F$4</c:f>
              <c:strCache>
                <c:ptCount val="1"/>
                <c:pt idx="0">
                  <c:v>HYDROSS
Oper. Improv.
Crop
Irrigation
Consumption</c:v>
                </c:pt>
              </c:strCache>
            </c:strRef>
          </c:tx>
          <c:spPr>
            <a:solidFill>
              <a:schemeClr val="accent2"/>
            </a:solidFill>
            <a:ln>
              <a:solidFill>
                <a:schemeClr val="accent2"/>
              </a:solidFill>
              <a:prstDash val="solid"/>
            </a:ln>
          </c:spPr>
          <c:cat>
            <c:strRef>
              <c:f>MoieseA!$B$36:$B$47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MoieseA!$G$36:$G$47</c:f>
              <c:numCache>
                <c:formatCode>[&gt;=20]#,##0.0_);[&lt;=-20]\(#,##0.0\);#,##0.00_)</c:formatCode>
                <c:ptCount val="12"/>
                <c:pt idx="0">
                  <c:v>0</c:v>
                </c:pt>
                <c:pt idx="1">
                  <c:v>0</c:v>
                </c:pt>
                <c:pt idx="2">
                  <c:v>0</c:v>
                </c:pt>
                <c:pt idx="3">
                  <c:v>1.7409238365719278E-2</c:v>
                </c:pt>
                <c:pt idx="4">
                  <c:v>9.3397498484146066E-2</c:v>
                </c:pt>
                <c:pt idx="5">
                  <c:v>0.1556461666792992</c:v>
                </c:pt>
                <c:pt idx="6">
                  <c:v>0.21988671901671905</c:v>
                </c:pt>
                <c:pt idx="7">
                  <c:v>0.1587356704626805</c:v>
                </c:pt>
                <c:pt idx="8">
                  <c:v>9.1073245209527282E-2</c:v>
                </c:pt>
                <c:pt idx="9">
                  <c:v>1.2589128070437088E-2</c:v>
                </c:pt>
                <c:pt idx="10">
                  <c:v>0</c:v>
                </c:pt>
                <c:pt idx="11">
                  <c:v>0</c:v>
                </c:pt>
              </c:numCache>
            </c:numRef>
          </c:val>
        </c:ser>
        <c:axId val="198638208"/>
        <c:axId val="199573888"/>
      </c:barChart>
      <c:lineChart>
        <c:grouping val="standard"/>
        <c:ser>
          <c:idx val="1"/>
          <c:order val="0"/>
          <c:tx>
            <c:strRef>
              <c:f>MoieseA!$X$3</c:f>
              <c:strCache>
                <c:ptCount val="1"/>
                <c:pt idx="0">
                  <c:v>HYDROSS
2009 HIA
(Existing)
River
Headgate
Diversion</c:v>
                </c:pt>
              </c:strCache>
            </c:strRef>
          </c:tx>
          <c:spPr>
            <a:ln>
              <a:solidFill>
                <a:schemeClr val="accent3"/>
              </a:solidFill>
              <a:prstDash val="sysDot"/>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MoieseA!$Y$36:$Y$47</c:f>
              <c:numCache>
                <c:formatCode>[&gt;=20]#,##0.0_);[&lt;=-20]\(#,##0.0\);#,##0.00_)</c:formatCode>
                <c:ptCount val="12"/>
                <c:pt idx="0">
                  <c:v>1.9750997241717795E-3</c:v>
                </c:pt>
                <c:pt idx="1">
                  <c:v>1.7837405813454564E-3</c:v>
                </c:pt>
                <c:pt idx="2">
                  <c:v>3.2479797367219359E-3</c:v>
                </c:pt>
                <c:pt idx="3">
                  <c:v>9.9708945706854221E-2</c:v>
                </c:pt>
                <c:pt idx="4">
                  <c:v>0.54386969630572324</c:v>
                </c:pt>
                <c:pt idx="5">
                  <c:v>0.4833644127615111</c:v>
                </c:pt>
                <c:pt idx="6">
                  <c:v>0.59414263059898087</c:v>
                </c:pt>
                <c:pt idx="7">
                  <c:v>0.57101434951403152</c:v>
                </c:pt>
                <c:pt idx="8">
                  <c:v>0.41286958396444295</c:v>
                </c:pt>
                <c:pt idx="9">
                  <c:v>0.15264864051177435</c:v>
                </c:pt>
                <c:pt idx="10">
                  <c:v>3.0499571951721972E-2</c:v>
                </c:pt>
                <c:pt idx="11">
                  <c:v>5.2521250450727319E-3</c:v>
                </c:pt>
              </c:numCache>
            </c:numRef>
          </c:val>
        </c:ser>
        <c:ser>
          <c:idx val="2"/>
          <c:order val="1"/>
          <c:tx>
            <c:strRef>
              <c:f>MoieseA!$AA$3</c:f>
              <c:strCache>
                <c:ptCount val="1"/>
                <c:pt idx="0">
                  <c:v>HYDROSS
Oper. Improv.
River
Headgate
Diversion</c:v>
                </c:pt>
              </c:strCache>
            </c:strRef>
          </c:tx>
          <c:spPr>
            <a:ln>
              <a:solidFill>
                <a:schemeClr val="accent2"/>
              </a:solidFill>
              <a:prstDash val="sysDot"/>
            </a:ln>
          </c:spPr>
          <c:marker>
            <c:symbol val="none"/>
          </c:marker>
          <c:cat>
            <c:strRef>
              <c:f>MoieseA!$B$6:$B$17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MoieseA!$AB$36:$AB$47</c:f>
              <c:numCache>
                <c:formatCode>[&gt;=20]#,##0.0_);[&lt;=-20]\(#,##0.0\);#,##0.00_)</c:formatCode>
                <c:ptCount val="12"/>
                <c:pt idx="0">
                  <c:v>0</c:v>
                </c:pt>
                <c:pt idx="1">
                  <c:v>0</c:v>
                </c:pt>
                <c:pt idx="2">
                  <c:v>0</c:v>
                </c:pt>
                <c:pt idx="3">
                  <c:v>6.1542339045891042E-2</c:v>
                </c:pt>
                <c:pt idx="4">
                  <c:v>0.30455549099570439</c:v>
                </c:pt>
                <c:pt idx="5">
                  <c:v>0.4707161543645404</c:v>
                </c:pt>
                <c:pt idx="6">
                  <c:v>0.66352928497677377</c:v>
                </c:pt>
                <c:pt idx="7">
                  <c:v>0.44659041374595992</c:v>
                </c:pt>
                <c:pt idx="8">
                  <c:v>0.25619913811401229</c:v>
                </c:pt>
                <c:pt idx="9">
                  <c:v>3.7966773048611589E-2</c:v>
                </c:pt>
                <c:pt idx="10">
                  <c:v>0</c:v>
                </c:pt>
                <c:pt idx="11">
                  <c:v>0</c:v>
                </c:pt>
              </c:numCache>
            </c:numRef>
          </c:val>
        </c:ser>
        <c:marker val="1"/>
        <c:axId val="198638208"/>
        <c:axId val="199573888"/>
      </c:lineChart>
      <c:catAx>
        <c:axId val="198638208"/>
        <c:scaling>
          <c:orientation val="minMax"/>
        </c:scaling>
        <c:axPos val="b"/>
        <c:tickLblPos val="nextTo"/>
        <c:crossAx val="199573888"/>
        <c:crosses val="autoZero"/>
        <c:auto val="1"/>
        <c:lblAlgn val="ctr"/>
        <c:lblOffset val="100"/>
      </c:catAx>
      <c:valAx>
        <c:axId val="1995738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8638208"/>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PabloFdrNorth!$D$4</c:f>
              <c:strCache>
                <c:ptCount val="1"/>
                <c:pt idx="0">
                  <c:v>HYDROSS
2009 HIA
(Existing)
Crop
Irrigation
Consumption</c:v>
                </c:pt>
              </c:strCache>
            </c:strRef>
          </c:tx>
          <c:spPr>
            <a:solidFill>
              <a:schemeClr val="accent3"/>
            </a:solidFill>
            <a:ln>
              <a:solidFill>
                <a:schemeClr val="accent3"/>
              </a:solidFill>
              <a:prstDash val="solid"/>
            </a:ln>
          </c:spP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PabloFdrNorth!$E$6:$E$17</c:f>
              <c:numCache>
                <c:formatCode>[&gt;=20]#,##0.0_);[&lt;=-20]\(#,##0.0\);#,##0.00_)</c:formatCode>
                <c:ptCount val="12"/>
                <c:pt idx="0">
                  <c:v>0</c:v>
                </c:pt>
                <c:pt idx="1">
                  <c:v>0</c:v>
                </c:pt>
                <c:pt idx="2">
                  <c:v>0</c:v>
                </c:pt>
                <c:pt idx="3">
                  <c:v>9.5457067802608691E-3</c:v>
                </c:pt>
                <c:pt idx="4">
                  <c:v>3.0174055554483579E-2</c:v>
                </c:pt>
                <c:pt idx="5">
                  <c:v>0.10844020988464687</c:v>
                </c:pt>
                <c:pt idx="6">
                  <c:v>0.22054215622659304</c:v>
                </c:pt>
                <c:pt idx="7">
                  <c:v>0.20945682226648504</c:v>
                </c:pt>
                <c:pt idx="8">
                  <c:v>7.792187345717308E-2</c:v>
                </c:pt>
                <c:pt idx="9">
                  <c:v>4.5387172114729115E-3</c:v>
                </c:pt>
                <c:pt idx="10">
                  <c:v>0</c:v>
                </c:pt>
                <c:pt idx="11">
                  <c:v>0</c:v>
                </c:pt>
              </c:numCache>
            </c:numRef>
          </c:val>
        </c:ser>
        <c:ser>
          <c:idx val="4"/>
          <c:order val="3"/>
          <c:tx>
            <c:strRef>
              <c:f>PabloFdrNorth!$F$4</c:f>
              <c:strCache>
                <c:ptCount val="1"/>
                <c:pt idx="0">
                  <c:v>HYDROSS
Oper. Improv.
Crop
Irrigation
Consumption</c:v>
                </c:pt>
              </c:strCache>
            </c:strRef>
          </c:tx>
          <c:spPr>
            <a:solidFill>
              <a:schemeClr val="accent2"/>
            </a:solidFill>
            <a:ln>
              <a:solidFill>
                <a:schemeClr val="accent2"/>
              </a:solidFill>
              <a:prstDash val="solid"/>
            </a:ln>
          </c:spP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PabloFdrNorth!$G$6:$G$17</c:f>
              <c:numCache>
                <c:formatCode>[&gt;=20]#,##0.0_);[&lt;=-20]\(#,##0.0\);#,##0.00_)</c:formatCode>
                <c:ptCount val="12"/>
                <c:pt idx="0">
                  <c:v>0</c:v>
                </c:pt>
                <c:pt idx="1">
                  <c:v>0</c:v>
                </c:pt>
                <c:pt idx="2">
                  <c:v>0</c:v>
                </c:pt>
                <c:pt idx="3">
                  <c:v>1.20525318153091E-2</c:v>
                </c:pt>
                <c:pt idx="4">
                  <c:v>3.6774072486411041E-2</c:v>
                </c:pt>
                <c:pt idx="5">
                  <c:v>0.11173419926492986</c:v>
                </c:pt>
                <c:pt idx="6">
                  <c:v>0.23374996047158328</c:v>
                </c:pt>
                <c:pt idx="7">
                  <c:v>0.16747278420927772</c:v>
                </c:pt>
                <c:pt idx="8">
                  <c:v>8.6468194156679182E-2</c:v>
                </c:pt>
                <c:pt idx="9">
                  <c:v>4.9885691817148185E-3</c:v>
                </c:pt>
                <c:pt idx="10">
                  <c:v>0</c:v>
                </c:pt>
                <c:pt idx="11">
                  <c:v>0</c:v>
                </c:pt>
              </c:numCache>
            </c:numRef>
          </c:val>
        </c:ser>
        <c:axId val="199671168"/>
        <c:axId val="199787648"/>
      </c:barChart>
      <c:lineChart>
        <c:grouping val="standard"/>
        <c:ser>
          <c:idx val="1"/>
          <c:order val="0"/>
          <c:tx>
            <c:strRef>
              <c:f>PabloFdrNorth!$AG$3</c:f>
              <c:strCache>
                <c:ptCount val="1"/>
                <c:pt idx="0">
                  <c:v>HYDROSS
2009 HIA
(Existing)
River
Headgate
Diversion</c:v>
                </c:pt>
              </c:strCache>
            </c:strRef>
          </c:tx>
          <c:spPr>
            <a:ln>
              <a:solidFill>
                <a:schemeClr val="accent3"/>
              </a:solidFill>
              <a:prstDash val="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PabloFdrNorth!$AH$6:$AH$17</c:f>
              <c:numCache>
                <c:formatCode>[&gt;=20]#,##0.0_);[&lt;=-20]\(#,##0.0\);#,##0.00_)</c:formatCode>
                <c:ptCount val="12"/>
                <c:pt idx="0">
                  <c:v>1.5715216017050292E-2</c:v>
                </c:pt>
                <c:pt idx="1">
                  <c:v>0.11002859094297886</c:v>
                </c:pt>
                <c:pt idx="2">
                  <c:v>0.19646071790781211</c:v>
                </c:pt>
                <c:pt idx="3">
                  <c:v>0.43493319982748663</c:v>
                </c:pt>
                <c:pt idx="4">
                  <c:v>1.0046177254361579</c:v>
                </c:pt>
                <c:pt idx="5">
                  <c:v>1.8301572361103431</c:v>
                </c:pt>
                <c:pt idx="6">
                  <c:v>1.9305969275461285</c:v>
                </c:pt>
                <c:pt idx="7">
                  <c:v>1.6176290990088784</c:v>
                </c:pt>
                <c:pt idx="8">
                  <c:v>0.655584482780319</c:v>
                </c:pt>
                <c:pt idx="9">
                  <c:v>0.28705498476142471</c:v>
                </c:pt>
                <c:pt idx="10">
                  <c:v>0.18112262603978171</c:v>
                </c:pt>
                <c:pt idx="11">
                  <c:v>1.5482384786076478E-2</c:v>
                </c:pt>
              </c:numCache>
            </c:numRef>
          </c:val>
        </c:ser>
        <c:ser>
          <c:idx val="2"/>
          <c:order val="1"/>
          <c:tx>
            <c:strRef>
              <c:f>PabloFdrNorth!$AJ$3</c:f>
              <c:strCache>
                <c:ptCount val="1"/>
                <c:pt idx="0">
                  <c:v>HYDROSS
Oper. Improv.
River
Headgate
Diversion</c:v>
                </c:pt>
              </c:strCache>
            </c:strRef>
          </c:tx>
          <c:spPr>
            <a:ln>
              <a:solidFill>
                <a:schemeClr val="accent2"/>
              </a:solidFill>
              <a:prstDash val="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PabloFdrNorth!$AK$6:$AK$17</c:f>
              <c:numCache>
                <c:formatCode>[&gt;=20]#,##0.0_);[&lt;=-20]\(#,##0.0\);#,##0.00_)</c:formatCode>
                <c:ptCount val="12"/>
                <c:pt idx="0">
                  <c:v>0</c:v>
                </c:pt>
                <c:pt idx="1">
                  <c:v>0</c:v>
                </c:pt>
                <c:pt idx="2">
                  <c:v>0</c:v>
                </c:pt>
                <c:pt idx="3">
                  <c:v>0.82982699903365942</c:v>
                </c:pt>
                <c:pt idx="4">
                  <c:v>0.55031244846961724</c:v>
                </c:pt>
                <c:pt idx="5">
                  <c:v>1.9695053317707281</c:v>
                </c:pt>
                <c:pt idx="6">
                  <c:v>0.99817514102477012</c:v>
                </c:pt>
                <c:pt idx="7">
                  <c:v>0.88962471622098083</c:v>
                </c:pt>
                <c:pt idx="8">
                  <c:v>0.59914233161045549</c:v>
                </c:pt>
                <c:pt idx="9">
                  <c:v>0.46896291134355639</c:v>
                </c:pt>
                <c:pt idx="10">
                  <c:v>0</c:v>
                </c:pt>
                <c:pt idx="11">
                  <c:v>0</c:v>
                </c:pt>
              </c:numCache>
            </c:numRef>
          </c:val>
        </c:ser>
        <c:marker val="1"/>
        <c:axId val="199671168"/>
        <c:axId val="199787648"/>
      </c:lineChart>
      <c:catAx>
        <c:axId val="199671168"/>
        <c:scaling>
          <c:orientation val="minMax"/>
        </c:scaling>
        <c:axPos val="b"/>
        <c:tickLblPos val="nextTo"/>
        <c:crossAx val="199787648"/>
        <c:crosses val="autoZero"/>
        <c:auto val="1"/>
        <c:lblAlgn val="ctr"/>
        <c:lblOffset val="100"/>
      </c:catAx>
      <c:valAx>
        <c:axId val="19978764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671168"/>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'999430'!$B$4</c:f>
              <c:strCache>
                <c:ptCount val="1"/>
                <c:pt idx="0">
                  <c:v>Interim
Instream
Flow</c:v>
                </c:pt>
              </c:strCache>
            </c:strRef>
          </c:tx>
          <c:spPr>
            <a:ln>
              <a:solidFill>
                <a:schemeClr val="tx1"/>
              </a:solidFill>
              <a:prstDash val="dash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'999430'!$B$23:$B$34</c:f>
              <c:numCache>
                <c:formatCode>[&gt;=20]#,##0_);[&lt;=-20]\(#,##0\);#,##0.0_)</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er>
        <c:ser>
          <c:idx val="1"/>
          <c:order val="1"/>
          <c:tx>
            <c:strRef>
              <c:f>'999430'!$C$4</c:f>
              <c:strCache>
                <c:ptCount val="1"/>
                <c:pt idx="0">
                  <c:v>HYDROSS
Enforceable
Min. Flow
Oper. Improv.</c:v>
                </c:pt>
              </c:strCache>
            </c:strRef>
          </c:tx>
          <c:spPr>
            <a:ln>
              <a:solidFill>
                <a:schemeClr val="tx1"/>
              </a:solidFill>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'999430'!$C$23:$C$34</c:f>
              <c:numCache>
                <c:formatCode>[&gt;=20]#,##0_);[&lt;=-20]\(#,##0\);#,##0.0_)</c:formatCode>
                <c:ptCount val="12"/>
                <c:pt idx="0">
                  <c:v>14</c:v>
                </c:pt>
                <c:pt idx="1">
                  <c:v>14</c:v>
                </c:pt>
                <c:pt idx="2">
                  <c:v>20</c:v>
                </c:pt>
                <c:pt idx="3">
                  <c:v>25</c:v>
                </c:pt>
                <c:pt idx="4">
                  <c:v>31</c:v>
                </c:pt>
                <c:pt idx="5">
                  <c:v>72</c:v>
                </c:pt>
                <c:pt idx="6">
                  <c:v>63</c:v>
                </c:pt>
                <c:pt idx="7">
                  <c:v>32</c:v>
                </c:pt>
                <c:pt idx="8">
                  <c:v>27</c:v>
                </c:pt>
                <c:pt idx="9">
                  <c:v>24</c:v>
                </c:pt>
                <c:pt idx="10">
                  <c:v>24</c:v>
                </c:pt>
                <c:pt idx="11">
                  <c:v>21</c:v>
                </c:pt>
              </c:numCache>
            </c:numRef>
          </c:val>
        </c:ser>
        <c:ser>
          <c:idx val="3"/>
          <c:order val="2"/>
          <c:tx>
            <c:strRef>
              <c:f>'999430'!$J$5</c:f>
              <c:strCache>
                <c:ptCount val="1"/>
                <c:pt idx="0">
                  <c:v>HYDROSS
Natural
Flow</c:v>
                </c:pt>
              </c:strCache>
            </c:strRef>
          </c:tx>
          <c:spPr>
            <a:ln>
              <a:solidFill>
                <a:schemeClr val="accent1"/>
              </a:solidFill>
              <a:prstDash val="sys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'999430'!$J$23:$J$34</c:f>
              <c:numCache>
                <c:formatCode>[&gt;=20]#,##0_);[&lt;=-20]\(#,##0\);#,##0.0_)</c:formatCode>
                <c:ptCount val="12"/>
                <c:pt idx="0">
                  <c:v>22.00579077060932</c:v>
                </c:pt>
                <c:pt idx="1">
                  <c:v>22.603472222222223</c:v>
                </c:pt>
                <c:pt idx="2">
                  <c:v>24.015681003584227</c:v>
                </c:pt>
                <c:pt idx="3">
                  <c:v>39.512662037037032</c:v>
                </c:pt>
                <c:pt idx="4">
                  <c:v>127.11234318996415</c:v>
                </c:pt>
                <c:pt idx="5">
                  <c:v>249.15496527777776</c:v>
                </c:pt>
                <c:pt idx="6">
                  <c:v>173.44282034050178</c:v>
                </c:pt>
                <c:pt idx="7">
                  <c:v>76.717361111111117</c:v>
                </c:pt>
                <c:pt idx="8">
                  <c:v>56.421851851851855</c:v>
                </c:pt>
                <c:pt idx="9">
                  <c:v>41.029950716845875</c:v>
                </c:pt>
                <c:pt idx="10">
                  <c:v>37.865717592592588</c:v>
                </c:pt>
                <c:pt idx="11">
                  <c:v>28.721236559139786</c:v>
                </c:pt>
              </c:numCache>
            </c:numRef>
          </c:val>
        </c:ser>
        <c:ser>
          <c:idx val="4"/>
          <c:order val="3"/>
          <c:tx>
            <c:strRef>
              <c:f>'999430'!$L$5</c:f>
              <c:strCache>
                <c:ptCount val="1"/>
                <c:pt idx="0">
                  <c:v>HYDROSS
2009 HIA
(Existing)</c:v>
                </c:pt>
              </c:strCache>
            </c:strRef>
          </c:tx>
          <c:spPr>
            <a:ln>
              <a:solidFill>
                <a:schemeClr val="accent3"/>
              </a:solidFill>
              <a:prstDash val="sys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'999430'!$L$23:$L$34</c:f>
              <c:numCache>
                <c:formatCode>[&gt;=20]#,##0_);[&lt;=-20]\(#,##0\);#,##0.0_)</c:formatCode>
                <c:ptCount val="12"/>
                <c:pt idx="0">
                  <c:v>18.750446236559139</c:v>
                </c:pt>
                <c:pt idx="1">
                  <c:v>36.529485863095239</c:v>
                </c:pt>
                <c:pt idx="2">
                  <c:v>17.227307235663083</c:v>
                </c:pt>
                <c:pt idx="3">
                  <c:v>29.623446875000006</c:v>
                </c:pt>
                <c:pt idx="4">
                  <c:v>20.808164538530466</c:v>
                </c:pt>
                <c:pt idx="5">
                  <c:v>104.17146284722222</c:v>
                </c:pt>
                <c:pt idx="6">
                  <c:v>38.67943626792114</c:v>
                </c:pt>
                <c:pt idx="7">
                  <c:v>36.240611335125443</c:v>
                </c:pt>
                <c:pt idx="8">
                  <c:v>37.370331828703698</c:v>
                </c:pt>
                <c:pt idx="9">
                  <c:v>29.763465613799283</c:v>
                </c:pt>
                <c:pt idx="10">
                  <c:v>20.638006481481479</c:v>
                </c:pt>
                <c:pt idx="11">
                  <c:v>27.305476926523298</c:v>
                </c:pt>
              </c:numCache>
            </c:numRef>
          </c:val>
        </c:ser>
        <c:ser>
          <c:idx val="5"/>
          <c:order val="4"/>
          <c:tx>
            <c:strRef>
              <c:f>'999430'!$M$5</c:f>
              <c:strCache>
                <c:ptCount val="1"/>
                <c:pt idx="0">
                  <c:v>HYDROSS
Achievable
Management
Target
Oper. Improv.</c:v>
                </c:pt>
              </c:strCache>
            </c:strRef>
          </c:tx>
          <c:spPr>
            <a:ln>
              <a:solidFill>
                <a:schemeClr val="accent2"/>
              </a:solidFill>
              <a:prstDash val="sysDash"/>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'999430'!$M$23:$M$34</c:f>
              <c:numCache>
                <c:formatCode>[&gt;=20]#,##0_);[&lt;=-20]\(#,##0\);#,##0.0_)</c:formatCode>
                <c:ptCount val="12"/>
                <c:pt idx="0">
                  <c:v>17.216058355734763</c:v>
                </c:pt>
                <c:pt idx="1">
                  <c:v>18.749718253968251</c:v>
                </c:pt>
                <c:pt idx="2">
                  <c:v>21.910405689964154</c:v>
                </c:pt>
                <c:pt idx="3">
                  <c:v>27.817227777777774</c:v>
                </c:pt>
                <c:pt idx="4">
                  <c:v>53.023248991935496</c:v>
                </c:pt>
                <c:pt idx="5">
                  <c:v>95.641705092592602</c:v>
                </c:pt>
                <c:pt idx="6">
                  <c:v>84.120099910394273</c:v>
                </c:pt>
                <c:pt idx="7">
                  <c:v>50.535105174731186</c:v>
                </c:pt>
                <c:pt idx="8">
                  <c:v>32.998366550925923</c:v>
                </c:pt>
                <c:pt idx="9">
                  <c:v>25.288918682795703</c:v>
                </c:pt>
                <c:pt idx="10">
                  <c:v>28.995437268518515</c:v>
                </c:pt>
                <c:pt idx="11">
                  <c:v>26.063397289426529</c:v>
                </c:pt>
              </c:numCache>
            </c:numRef>
          </c:val>
        </c:ser>
        <c:marker val="1"/>
        <c:axId val="97020928"/>
        <c:axId val="97030912"/>
      </c:lineChart>
      <c:catAx>
        <c:axId val="97020928"/>
        <c:scaling>
          <c:orientation val="minMax"/>
        </c:scaling>
        <c:axPos val="b"/>
        <c:tickLblPos val="nextTo"/>
        <c:crossAx val="97030912"/>
        <c:crosses val="autoZero"/>
        <c:auto val="1"/>
        <c:lblAlgn val="ctr"/>
        <c:lblOffset val="100"/>
      </c:catAx>
      <c:valAx>
        <c:axId val="9703091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97020928"/>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PabloFdrNorth!$D$4</c:f>
              <c:strCache>
                <c:ptCount val="1"/>
                <c:pt idx="0">
                  <c:v>HYDROSS
2009 HIA
(Existing)
Crop
Irrigation
Consumption</c:v>
                </c:pt>
              </c:strCache>
            </c:strRef>
          </c:tx>
          <c:spPr>
            <a:solidFill>
              <a:schemeClr val="accent3"/>
            </a:solidFill>
            <a:ln>
              <a:solidFill>
                <a:schemeClr val="accent3"/>
              </a:solidFill>
              <a:prstDash val="solid"/>
            </a:ln>
          </c:spPr>
          <c:cat>
            <c:strRef>
              <c:f>PabloFdrNorth!$B$21:$B$32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PabloFdrNorth!$E$21:$E$32</c:f>
              <c:numCache>
                <c:formatCode>[&gt;=20]#,##0.0_);[&lt;=-20]\(#,##0.0\);#,##0.00_)</c:formatCode>
                <c:ptCount val="12"/>
                <c:pt idx="0">
                  <c:v>0</c:v>
                </c:pt>
                <c:pt idx="1">
                  <c:v>0</c:v>
                </c:pt>
                <c:pt idx="2">
                  <c:v>9.1271879443307214E-5</c:v>
                </c:pt>
                <c:pt idx="3">
                  <c:v>1.0893233215150703E-2</c:v>
                </c:pt>
                <c:pt idx="4">
                  <c:v>3.2516574338322397E-2</c:v>
                </c:pt>
                <c:pt idx="5">
                  <c:v>9.7226553942864752E-2</c:v>
                </c:pt>
                <c:pt idx="6">
                  <c:v>0.22815522272318642</c:v>
                </c:pt>
                <c:pt idx="7">
                  <c:v>0.20334123799169232</c:v>
                </c:pt>
                <c:pt idx="8">
                  <c:v>6.5561612337799183E-2</c:v>
                </c:pt>
                <c:pt idx="9">
                  <c:v>8.2300748341344581E-3</c:v>
                </c:pt>
                <c:pt idx="10">
                  <c:v>0</c:v>
                </c:pt>
                <c:pt idx="11">
                  <c:v>0</c:v>
                </c:pt>
              </c:numCache>
            </c:numRef>
          </c:val>
        </c:ser>
        <c:ser>
          <c:idx val="4"/>
          <c:order val="3"/>
          <c:tx>
            <c:strRef>
              <c:f>PabloFdrNorth!$F$4</c:f>
              <c:strCache>
                <c:ptCount val="1"/>
                <c:pt idx="0">
                  <c:v>HYDROSS
Oper. Improv.
Crop
Irrigation
Consumption</c:v>
                </c:pt>
              </c:strCache>
            </c:strRef>
          </c:tx>
          <c:spPr>
            <a:solidFill>
              <a:schemeClr val="accent2"/>
            </a:solidFill>
            <a:ln>
              <a:solidFill>
                <a:schemeClr val="accent2"/>
              </a:solidFill>
              <a:prstDash val="solid"/>
            </a:ln>
          </c:spPr>
          <c:cat>
            <c:strRef>
              <c:f>PabloFdrNorth!$B$21:$B$32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PabloFdrNorth!$G$21:$G$32</c:f>
              <c:numCache>
                <c:formatCode>[&gt;=20]#,##0.0_);[&lt;=-20]\(#,##0.0\);#,##0.00_)</c:formatCode>
                <c:ptCount val="12"/>
                <c:pt idx="0">
                  <c:v>0</c:v>
                </c:pt>
                <c:pt idx="1">
                  <c:v>0</c:v>
                </c:pt>
                <c:pt idx="2">
                  <c:v>0</c:v>
                </c:pt>
                <c:pt idx="3">
                  <c:v>2.1266983941930048E-2</c:v>
                </c:pt>
                <c:pt idx="4">
                  <c:v>4.4933500916958156E-2</c:v>
                </c:pt>
                <c:pt idx="5">
                  <c:v>0.10806275987250498</c:v>
                </c:pt>
                <c:pt idx="6">
                  <c:v>0.23726336912284046</c:v>
                </c:pt>
                <c:pt idx="7">
                  <c:v>0.15288442596494861</c:v>
                </c:pt>
                <c:pt idx="8">
                  <c:v>6.6777362235708002E-2</c:v>
                </c:pt>
                <c:pt idx="9">
                  <c:v>1.2258142213220864E-2</c:v>
                </c:pt>
                <c:pt idx="10">
                  <c:v>0</c:v>
                </c:pt>
                <c:pt idx="11">
                  <c:v>0</c:v>
                </c:pt>
              </c:numCache>
            </c:numRef>
          </c:val>
        </c:ser>
        <c:axId val="199835648"/>
        <c:axId val="199837184"/>
      </c:barChart>
      <c:lineChart>
        <c:grouping val="standard"/>
        <c:ser>
          <c:idx val="1"/>
          <c:order val="0"/>
          <c:tx>
            <c:strRef>
              <c:f>PabloFdrNorth!$AG$3</c:f>
              <c:strCache>
                <c:ptCount val="1"/>
                <c:pt idx="0">
                  <c:v>HYDROSS
2009 HIA
(Existing)
River
Headgate
Diversion</c:v>
                </c:pt>
              </c:strCache>
            </c:strRef>
          </c:tx>
          <c:spPr>
            <a:ln>
              <a:solidFill>
                <a:schemeClr val="accent3"/>
              </a:solidFill>
              <a:prstDash val="sys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PabloFdrNorth!$AH$21:$AH$32</c:f>
              <c:numCache>
                <c:formatCode>[&gt;=20]#,##0.0_);[&lt;=-20]\(#,##0.0\);#,##0.00_)</c:formatCode>
                <c:ptCount val="12"/>
                <c:pt idx="0">
                  <c:v>7.3635478677039649E-3</c:v>
                </c:pt>
                <c:pt idx="1">
                  <c:v>8.4503761022476767E-2</c:v>
                </c:pt>
                <c:pt idx="2">
                  <c:v>0.12692245931222892</c:v>
                </c:pt>
                <c:pt idx="3">
                  <c:v>0.28954080096852503</c:v>
                </c:pt>
                <c:pt idx="4">
                  <c:v>1.1528224330800863</c:v>
                </c:pt>
                <c:pt idx="5">
                  <c:v>1.7404392346816202</c:v>
                </c:pt>
                <c:pt idx="6">
                  <c:v>1.9005088028653432</c:v>
                </c:pt>
                <c:pt idx="7">
                  <c:v>1.307782173498393</c:v>
                </c:pt>
                <c:pt idx="8">
                  <c:v>0.81423839703184753</c:v>
                </c:pt>
                <c:pt idx="9">
                  <c:v>0.31019464849709216</c:v>
                </c:pt>
                <c:pt idx="10">
                  <c:v>0.11766266015471658</c:v>
                </c:pt>
                <c:pt idx="11">
                  <c:v>1.1126760694765333E-2</c:v>
                </c:pt>
              </c:numCache>
            </c:numRef>
          </c:val>
        </c:ser>
        <c:ser>
          <c:idx val="2"/>
          <c:order val="1"/>
          <c:tx>
            <c:strRef>
              <c:f>PabloFdrNorth!$AJ$3</c:f>
              <c:strCache>
                <c:ptCount val="1"/>
                <c:pt idx="0">
                  <c:v>HYDROSS
Oper. Improv.
River
Headgate
Diversion</c:v>
                </c:pt>
              </c:strCache>
            </c:strRef>
          </c:tx>
          <c:spPr>
            <a:ln>
              <a:solidFill>
                <a:schemeClr val="accent2"/>
              </a:solidFill>
              <a:prstDash val="sysDash"/>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PabloFdrNorth!$AK$21:$AK$32</c:f>
              <c:numCache>
                <c:formatCode>[&gt;=20]#,##0.0_);[&lt;=-20]\(#,##0.0\);#,##0.00_)</c:formatCode>
                <c:ptCount val="12"/>
                <c:pt idx="0">
                  <c:v>1.3143218907361219E-4</c:v>
                </c:pt>
                <c:pt idx="1">
                  <c:v>9.9020178645956668E-5</c:v>
                </c:pt>
                <c:pt idx="2">
                  <c:v>6.8987031368954779E-5</c:v>
                </c:pt>
                <c:pt idx="3">
                  <c:v>0.50653839291865232</c:v>
                </c:pt>
                <c:pt idx="4">
                  <c:v>0.74125576490944922</c:v>
                </c:pt>
                <c:pt idx="5">
                  <c:v>1.5198190919316521</c:v>
                </c:pt>
                <c:pt idx="6">
                  <c:v>1.7113729584669948</c:v>
                </c:pt>
                <c:pt idx="7">
                  <c:v>0.56098938100553841</c:v>
                </c:pt>
                <c:pt idx="8">
                  <c:v>0.54747312662036518</c:v>
                </c:pt>
                <c:pt idx="9">
                  <c:v>0.28768632833482555</c:v>
                </c:pt>
                <c:pt idx="10">
                  <c:v>1.0913034703623454E-4</c:v>
                </c:pt>
                <c:pt idx="11">
                  <c:v>8.7348881313062396E-5</c:v>
                </c:pt>
              </c:numCache>
            </c:numRef>
          </c:val>
        </c:ser>
        <c:marker val="1"/>
        <c:axId val="199835648"/>
        <c:axId val="199837184"/>
      </c:lineChart>
      <c:catAx>
        <c:axId val="199835648"/>
        <c:scaling>
          <c:orientation val="minMax"/>
        </c:scaling>
        <c:axPos val="b"/>
        <c:tickLblPos val="nextTo"/>
        <c:crossAx val="199837184"/>
        <c:crosses val="autoZero"/>
        <c:auto val="1"/>
        <c:lblAlgn val="ctr"/>
        <c:lblOffset val="100"/>
      </c:catAx>
      <c:valAx>
        <c:axId val="1998371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835648"/>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PabloFdrNorth!$D$4</c:f>
              <c:strCache>
                <c:ptCount val="1"/>
                <c:pt idx="0">
                  <c:v>HYDROSS
2009 HIA
(Existing)
Crop
Irrigation
Consumption</c:v>
                </c:pt>
              </c:strCache>
            </c:strRef>
          </c:tx>
          <c:spPr>
            <a:solidFill>
              <a:schemeClr val="accent3"/>
            </a:solidFill>
            <a:ln>
              <a:solidFill>
                <a:schemeClr val="accent3"/>
              </a:solidFill>
              <a:prstDash val="solid"/>
            </a:ln>
          </c:spPr>
          <c:cat>
            <c:strRef>
              <c:f>PabloFdrNorth!$B$36:$B$47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PabloFdrNorth!$E$36:$E$47</c:f>
              <c:numCache>
                <c:formatCode>[&gt;=20]#,##0.0_);[&lt;=-20]\(#,##0.0\);#,##0.00_)</c:formatCode>
                <c:ptCount val="12"/>
                <c:pt idx="0">
                  <c:v>0</c:v>
                </c:pt>
                <c:pt idx="1">
                  <c:v>0</c:v>
                </c:pt>
                <c:pt idx="2">
                  <c:v>3.8127204632037521E-4</c:v>
                </c:pt>
                <c:pt idx="3">
                  <c:v>1.1018756650175515E-2</c:v>
                </c:pt>
                <c:pt idx="4">
                  <c:v>4.3657026788107935E-2</c:v>
                </c:pt>
                <c:pt idx="5">
                  <c:v>0.13935022406341269</c:v>
                </c:pt>
                <c:pt idx="6">
                  <c:v>0.22517205882353183</c:v>
                </c:pt>
                <c:pt idx="7">
                  <c:v>0.22234674131065493</c:v>
                </c:pt>
                <c:pt idx="8">
                  <c:v>6.1407655277384163E-2</c:v>
                </c:pt>
                <c:pt idx="9">
                  <c:v>8.3038513199248168E-3</c:v>
                </c:pt>
                <c:pt idx="10">
                  <c:v>0</c:v>
                </c:pt>
                <c:pt idx="11">
                  <c:v>0</c:v>
                </c:pt>
              </c:numCache>
            </c:numRef>
          </c:val>
        </c:ser>
        <c:ser>
          <c:idx val="4"/>
          <c:order val="3"/>
          <c:tx>
            <c:strRef>
              <c:f>PabloFdrNorth!$F$4</c:f>
              <c:strCache>
                <c:ptCount val="1"/>
                <c:pt idx="0">
                  <c:v>HYDROSS
Oper. Improv.
Crop
Irrigation
Consumption</c:v>
                </c:pt>
              </c:strCache>
            </c:strRef>
          </c:tx>
          <c:spPr>
            <a:solidFill>
              <a:schemeClr val="accent2"/>
            </a:solidFill>
            <a:ln>
              <a:solidFill>
                <a:schemeClr val="accent2"/>
              </a:solidFill>
              <a:prstDash val="solid"/>
            </a:ln>
          </c:spPr>
          <c:cat>
            <c:strRef>
              <c:f>PabloFdrNorth!$B$36:$B$47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PabloFdrNorth!$G$36:$G$47</c:f>
              <c:numCache>
                <c:formatCode>[&gt;=20]#,##0.0_);[&lt;=-20]\(#,##0.0\);#,##0.00_)</c:formatCode>
                <c:ptCount val="12"/>
                <c:pt idx="0">
                  <c:v>0</c:v>
                </c:pt>
                <c:pt idx="1">
                  <c:v>0</c:v>
                </c:pt>
                <c:pt idx="2">
                  <c:v>0</c:v>
                </c:pt>
                <c:pt idx="3">
                  <c:v>1.5872659922856639E-2</c:v>
                </c:pt>
                <c:pt idx="4">
                  <c:v>5.1680016246620837E-2</c:v>
                </c:pt>
                <c:pt idx="5">
                  <c:v>0.11454972669163034</c:v>
                </c:pt>
                <c:pt idx="6">
                  <c:v>0.17924319058622454</c:v>
                </c:pt>
                <c:pt idx="7">
                  <c:v>0.14431299505901454</c:v>
                </c:pt>
                <c:pt idx="8">
                  <c:v>7.3655695472236285E-2</c:v>
                </c:pt>
                <c:pt idx="9">
                  <c:v>1.9196110196225774E-2</c:v>
                </c:pt>
                <c:pt idx="10">
                  <c:v>0</c:v>
                </c:pt>
                <c:pt idx="11">
                  <c:v>0</c:v>
                </c:pt>
              </c:numCache>
            </c:numRef>
          </c:val>
        </c:ser>
        <c:axId val="199696768"/>
        <c:axId val="199698304"/>
      </c:barChart>
      <c:lineChart>
        <c:grouping val="standard"/>
        <c:ser>
          <c:idx val="1"/>
          <c:order val="0"/>
          <c:tx>
            <c:strRef>
              <c:f>PabloFdrNorth!$AG$3</c:f>
              <c:strCache>
                <c:ptCount val="1"/>
                <c:pt idx="0">
                  <c:v>HYDROSS
2009 HIA
(Existing)
River
Headgate
Diversion</c:v>
                </c:pt>
              </c:strCache>
            </c:strRef>
          </c:tx>
          <c:spPr>
            <a:ln>
              <a:solidFill>
                <a:schemeClr val="accent3"/>
              </a:solidFill>
              <a:prstDash val="sysDot"/>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PabloFdrNorth!$AH$36:$AH$47</c:f>
              <c:numCache>
                <c:formatCode>[&gt;=20]#,##0.0_);[&lt;=-20]\(#,##0.0\);#,##0.00_)</c:formatCode>
                <c:ptCount val="12"/>
                <c:pt idx="0">
                  <c:v>8.4787143095424455E-3</c:v>
                </c:pt>
                <c:pt idx="1">
                  <c:v>9.5506969512300047E-2</c:v>
                </c:pt>
                <c:pt idx="2">
                  <c:v>9.9721125585557832E-2</c:v>
                </c:pt>
                <c:pt idx="3">
                  <c:v>0.37783044835747792</c:v>
                </c:pt>
                <c:pt idx="4">
                  <c:v>1.2544850826948084</c:v>
                </c:pt>
                <c:pt idx="5">
                  <c:v>1.1650890409218893</c:v>
                </c:pt>
                <c:pt idx="6">
                  <c:v>1.5107918905134337</c:v>
                </c:pt>
                <c:pt idx="7">
                  <c:v>0.88147205523796768</c:v>
                </c:pt>
                <c:pt idx="8">
                  <c:v>0.67752683913908196</c:v>
                </c:pt>
                <c:pt idx="9">
                  <c:v>0.53543734308732549</c:v>
                </c:pt>
                <c:pt idx="10">
                  <c:v>2.4801209485540713E-2</c:v>
                </c:pt>
                <c:pt idx="11">
                  <c:v>6.5986690249550716E-3</c:v>
                </c:pt>
              </c:numCache>
            </c:numRef>
          </c:val>
        </c:ser>
        <c:ser>
          <c:idx val="2"/>
          <c:order val="1"/>
          <c:tx>
            <c:strRef>
              <c:f>PabloFdrNorth!$AJ$3</c:f>
              <c:strCache>
                <c:ptCount val="1"/>
                <c:pt idx="0">
                  <c:v>HYDROSS
Oper. Improv.
River
Headgate
Diversion</c:v>
                </c:pt>
              </c:strCache>
            </c:strRef>
          </c:tx>
          <c:spPr>
            <a:ln>
              <a:solidFill>
                <a:schemeClr val="accent2"/>
              </a:solidFill>
              <a:prstDash val="sysDot"/>
            </a:ln>
          </c:spPr>
          <c:marker>
            <c:symbol val="none"/>
          </c:marker>
          <c:cat>
            <c:strRef>
              <c:f>PabloFdrNorth!$B$6:$B$17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PabloFdrNorth!$AK$36:$AK$47</c:f>
              <c:numCache>
                <c:formatCode>[&gt;=20]#,##0.0_);[&lt;=-20]\(#,##0.0\);#,##0.00_)</c:formatCode>
                <c:ptCount val="12"/>
                <c:pt idx="0">
                  <c:v>0</c:v>
                </c:pt>
                <c:pt idx="1">
                  <c:v>0</c:v>
                </c:pt>
                <c:pt idx="2">
                  <c:v>0</c:v>
                </c:pt>
                <c:pt idx="3">
                  <c:v>0.15654510396032775</c:v>
                </c:pt>
                <c:pt idx="4">
                  <c:v>1.1014386911551781</c:v>
                </c:pt>
                <c:pt idx="5">
                  <c:v>0.779533457150829</c:v>
                </c:pt>
                <c:pt idx="6">
                  <c:v>0.95540444534706692</c:v>
                </c:pt>
                <c:pt idx="7">
                  <c:v>0.57389419322151991</c:v>
                </c:pt>
                <c:pt idx="8">
                  <c:v>0.6577205729242519</c:v>
                </c:pt>
                <c:pt idx="9">
                  <c:v>0.48241092209209507</c:v>
                </c:pt>
                <c:pt idx="10">
                  <c:v>2.6472286498367247E-4</c:v>
                </c:pt>
                <c:pt idx="11">
                  <c:v>2.3996782032218331E-4</c:v>
                </c:pt>
              </c:numCache>
            </c:numRef>
          </c:val>
        </c:ser>
        <c:marker val="1"/>
        <c:axId val="199696768"/>
        <c:axId val="199698304"/>
      </c:lineChart>
      <c:catAx>
        <c:axId val="199696768"/>
        <c:scaling>
          <c:orientation val="minMax"/>
        </c:scaling>
        <c:axPos val="b"/>
        <c:tickLblPos val="nextTo"/>
        <c:crossAx val="199698304"/>
        <c:crosses val="autoZero"/>
        <c:auto val="1"/>
        <c:lblAlgn val="ctr"/>
        <c:lblOffset val="100"/>
      </c:catAx>
      <c:valAx>
        <c:axId val="19969830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696768"/>
        <c:crosses val="autoZero"/>
        <c:crossBetween val="between"/>
      </c:valAx>
    </c:plotArea>
    <c:legend>
      <c:legendPos val="b"/>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PabloFdr!$D$4</c:f>
              <c:strCache>
                <c:ptCount val="1"/>
                <c:pt idx="0">
                  <c:v>HYDROSS
2009 HIA
(Existing)
Crop
Irrigation
Consumption</c:v>
                </c:pt>
              </c:strCache>
            </c:strRef>
          </c:tx>
          <c:spPr>
            <a:solidFill>
              <a:schemeClr val="accent3"/>
            </a:solidFill>
            <a:ln>
              <a:solidFill>
                <a:schemeClr val="accent3"/>
              </a:solidFill>
              <a:prstDash val="solid"/>
            </a:ln>
          </c:spP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PabloFdr!$E$6:$E$17</c:f>
              <c:numCache>
                <c:formatCode>[&gt;=20]#,##0.0_);[&lt;=-20]\(#,##0.0\);#,##0.00_)</c:formatCode>
                <c:ptCount val="12"/>
                <c:pt idx="0">
                  <c:v>0</c:v>
                </c:pt>
                <c:pt idx="1">
                  <c:v>0</c:v>
                </c:pt>
                <c:pt idx="2">
                  <c:v>0</c:v>
                </c:pt>
                <c:pt idx="3">
                  <c:v>1.7394800820435041E-2</c:v>
                </c:pt>
                <c:pt idx="4">
                  <c:v>3.3968507669121351E-2</c:v>
                </c:pt>
                <c:pt idx="5">
                  <c:v>0.10695393112227541</c:v>
                </c:pt>
                <c:pt idx="6">
                  <c:v>0.19803458794095255</c:v>
                </c:pt>
                <c:pt idx="7">
                  <c:v>0.18268869344686689</c:v>
                </c:pt>
                <c:pt idx="8">
                  <c:v>5.5577194922630392E-2</c:v>
                </c:pt>
                <c:pt idx="9">
                  <c:v>5.0532436398478637E-3</c:v>
                </c:pt>
                <c:pt idx="10">
                  <c:v>0</c:v>
                </c:pt>
                <c:pt idx="11">
                  <c:v>0</c:v>
                </c:pt>
              </c:numCache>
            </c:numRef>
          </c:val>
        </c:ser>
        <c:ser>
          <c:idx val="4"/>
          <c:order val="3"/>
          <c:tx>
            <c:strRef>
              <c:f>PabloFdr!$F$4</c:f>
              <c:strCache>
                <c:ptCount val="1"/>
                <c:pt idx="0">
                  <c:v>HYDROSS
Oper. Improv.
Crop
Irrigation
Consumption</c:v>
                </c:pt>
              </c:strCache>
            </c:strRef>
          </c:tx>
          <c:spPr>
            <a:solidFill>
              <a:schemeClr val="accent2"/>
            </a:solidFill>
            <a:ln>
              <a:solidFill>
                <a:schemeClr val="accent2"/>
              </a:solidFill>
              <a:prstDash val="solid"/>
            </a:ln>
          </c:spP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PabloFdr!$G$6:$G$17</c:f>
              <c:numCache>
                <c:formatCode>[&gt;=20]#,##0.0_);[&lt;=-20]\(#,##0.0\);#,##0.00_)</c:formatCode>
                <c:ptCount val="12"/>
                <c:pt idx="0">
                  <c:v>0</c:v>
                </c:pt>
                <c:pt idx="1">
                  <c:v>0</c:v>
                </c:pt>
                <c:pt idx="2">
                  <c:v>0</c:v>
                </c:pt>
                <c:pt idx="3">
                  <c:v>1.4841730386804947E-2</c:v>
                </c:pt>
                <c:pt idx="4">
                  <c:v>3.2254478162177122E-2</c:v>
                </c:pt>
                <c:pt idx="5">
                  <c:v>9.5032148416737267E-2</c:v>
                </c:pt>
                <c:pt idx="6">
                  <c:v>0.22347550145112893</c:v>
                </c:pt>
                <c:pt idx="7">
                  <c:v>0.15826984165556718</c:v>
                </c:pt>
                <c:pt idx="8">
                  <c:v>7.0620898755834383E-2</c:v>
                </c:pt>
                <c:pt idx="9">
                  <c:v>4.7858255404641713E-3</c:v>
                </c:pt>
                <c:pt idx="10">
                  <c:v>0</c:v>
                </c:pt>
                <c:pt idx="11">
                  <c:v>0</c:v>
                </c:pt>
              </c:numCache>
            </c:numRef>
          </c:val>
        </c:ser>
        <c:axId val="198399104"/>
        <c:axId val="198400640"/>
      </c:barChart>
      <c:lineChart>
        <c:grouping val="standard"/>
        <c:ser>
          <c:idx val="1"/>
          <c:order val="0"/>
          <c:tx>
            <c:strRef>
              <c:f>PabloFdr!$AA$3</c:f>
              <c:strCache>
                <c:ptCount val="1"/>
                <c:pt idx="0">
                  <c:v>HYDROSS
2009 HIA
(Existing)
River
Headgate
Diversion</c:v>
                </c:pt>
              </c:strCache>
            </c:strRef>
          </c:tx>
          <c:spPr>
            <a:ln>
              <a:solidFill>
                <a:schemeClr val="accent3"/>
              </a:solidFill>
              <a:prstDash val="dash"/>
            </a:ln>
          </c:spPr>
          <c:marker>
            <c:symbol val="none"/>
          </c:marke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PabloFdr!$AB$6:$AB$17</c:f>
              <c:numCache>
                <c:formatCode>[&gt;=20]#,##0.0_);[&lt;=-20]\(#,##0.0\);#,##0.00_)</c:formatCode>
                <c:ptCount val="12"/>
                <c:pt idx="0">
                  <c:v>3.5538183163973745E-2</c:v>
                </c:pt>
                <c:pt idx="1">
                  <c:v>0.24881721090967626</c:v>
                </c:pt>
                <c:pt idx="2">
                  <c:v>0.44427368799503658</c:v>
                </c:pt>
                <c:pt idx="3">
                  <c:v>0.97785732268458458</c:v>
                </c:pt>
                <c:pt idx="4">
                  <c:v>2.2272423822921987</c:v>
                </c:pt>
                <c:pt idx="5">
                  <c:v>3.9847257218108139</c:v>
                </c:pt>
                <c:pt idx="6">
                  <c:v>4.1146443948182023</c:v>
                </c:pt>
                <c:pt idx="7">
                  <c:v>3.4641977018512891</c:v>
                </c:pt>
                <c:pt idx="8">
                  <c:v>1.396896308372231</c:v>
                </c:pt>
                <c:pt idx="9">
                  <c:v>0.64227955792082914</c:v>
                </c:pt>
                <c:pt idx="10">
                  <c:v>0.40958832843010756</c:v>
                </c:pt>
                <c:pt idx="11">
                  <c:v>3.5011661675267286E-2</c:v>
                </c:pt>
              </c:numCache>
            </c:numRef>
          </c:val>
        </c:ser>
        <c:ser>
          <c:idx val="2"/>
          <c:order val="1"/>
          <c:tx>
            <c:strRef>
              <c:f>PabloFdr!$AD$3</c:f>
              <c:strCache>
                <c:ptCount val="1"/>
                <c:pt idx="0">
                  <c:v>HYDROSS
Oper. Improv.
River
Headgate
Diversion</c:v>
                </c:pt>
              </c:strCache>
            </c:strRef>
          </c:tx>
          <c:spPr>
            <a:ln>
              <a:solidFill>
                <a:schemeClr val="accent2"/>
              </a:solidFill>
              <a:prstDash val="dash"/>
            </a:ln>
          </c:spPr>
          <c:marker>
            <c:symbol val="none"/>
          </c:marke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PabloFdr!$AE$6:$AE$17</c:f>
              <c:numCache>
                <c:formatCode>[&gt;=20]#,##0.0_);[&lt;=-20]\(#,##0.0\);#,##0.00_)</c:formatCode>
                <c:ptCount val="12"/>
                <c:pt idx="0">
                  <c:v>0</c:v>
                </c:pt>
                <c:pt idx="1">
                  <c:v>0</c:v>
                </c:pt>
                <c:pt idx="2">
                  <c:v>0</c:v>
                </c:pt>
                <c:pt idx="3">
                  <c:v>1.8774752653454521</c:v>
                </c:pt>
                <c:pt idx="4">
                  <c:v>1.2119954766215848</c:v>
                </c:pt>
                <c:pt idx="5">
                  <c:v>4.2779099296283745</c:v>
                </c:pt>
                <c:pt idx="6">
                  <c:v>1.8917185793990461</c:v>
                </c:pt>
                <c:pt idx="7">
                  <c:v>1.8911895362561308</c:v>
                </c:pt>
                <c:pt idx="8">
                  <c:v>1.3116633718318227</c:v>
                </c:pt>
                <c:pt idx="9">
                  <c:v>1.0575885112056589</c:v>
                </c:pt>
                <c:pt idx="10">
                  <c:v>0</c:v>
                </c:pt>
                <c:pt idx="11">
                  <c:v>0</c:v>
                </c:pt>
              </c:numCache>
            </c:numRef>
          </c:val>
        </c:ser>
        <c:marker val="1"/>
        <c:axId val="198399104"/>
        <c:axId val="198400640"/>
      </c:lineChart>
      <c:catAx>
        <c:axId val="198399104"/>
        <c:scaling>
          <c:orientation val="minMax"/>
        </c:scaling>
        <c:axPos val="b"/>
        <c:tickLblPos val="nextTo"/>
        <c:crossAx val="198400640"/>
        <c:crosses val="autoZero"/>
        <c:auto val="1"/>
        <c:lblAlgn val="ctr"/>
        <c:lblOffset val="100"/>
      </c:catAx>
      <c:valAx>
        <c:axId val="1984006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8399104"/>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PabloFdr!$D$4</c:f>
              <c:strCache>
                <c:ptCount val="1"/>
                <c:pt idx="0">
                  <c:v>HYDROSS
2009 HIA
(Existing)
Crop
Irrigation
Consumption</c:v>
                </c:pt>
              </c:strCache>
            </c:strRef>
          </c:tx>
          <c:spPr>
            <a:solidFill>
              <a:schemeClr val="accent3"/>
            </a:solidFill>
            <a:ln>
              <a:solidFill>
                <a:schemeClr val="accent3"/>
              </a:solidFill>
              <a:prstDash val="solid"/>
            </a:ln>
          </c:spPr>
          <c:cat>
            <c:strRef>
              <c:f>PabloFdr!$B$21:$B$32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PabloFdr!$E$21:$E$32</c:f>
              <c:numCache>
                <c:formatCode>[&gt;=20]#,##0.0_);[&lt;=-20]\(#,##0.0\);#,##0.00_)</c:formatCode>
                <c:ptCount val="12"/>
                <c:pt idx="0">
                  <c:v>0</c:v>
                </c:pt>
                <c:pt idx="1">
                  <c:v>0</c:v>
                </c:pt>
                <c:pt idx="2">
                  <c:v>1.3436366088438005E-4</c:v>
                </c:pt>
                <c:pt idx="3">
                  <c:v>1.8832782111626381E-2</c:v>
                </c:pt>
                <c:pt idx="4">
                  <c:v>3.6842302351388481E-2</c:v>
                </c:pt>
                <c:pt idx="5">
                  <c:v>9.860264000771829E-2</c:v>
                </c:pt>
                <c:pt idx="6">
                  <c:v>0.20885526352628248</c:v>
                </c:pt>
                <c:pt idx="7">
                  <c:v>0.17177867953782225</c:v>
                </c:pt>
                <c:pt idx="8">
                  <c:v>5.2029500057871089E-2</c:v>
                </c:pt>
                <c:pt idx="9">
                  <c:v>9.6300954782910439E-3</c:v>
                </c:pt>
                <c:pt idx="10">
                  <c:v>0</c:v>
                </c:pt>
                <c:pt idx="11">
                  <c:v>0</c:v>
                </c:pt>
              </c:numCache>
            </c:numRef>
          </c:val>
        </c:ser>
        <c:ser>
          <c:idx val="4"/>
          <c:order val="3"/>
          <c:tx>
            <c:strRef>
              <c:f>PabloFdr!$F$4</c:f>
              <c:strCache>
                <c:ptCount val="1"/>
                <c:pt idx="0">
                  <c:v>HYDROSS
Oper. Improv.
Crop
Irrigation
Consumption</c:v>
                </c:pt>
              </c:strCache>
            </c:strRef>
          </c:tx>
          <c:spPr>
            <a:solidFill>
              <a:schemeClr val="accent2"/>
            </a:solidFill>
            <a:ln>
              <a:solidFill>
                <a:schemeClr val="accent2"/>
              </a:solidFill>
              <a:prstDash val="solid"/>
            </a:ln>
          </c:spPr>
          <c:cat>
            <c:strRef>
              <c:f>PabloFdr!$B$21:$B$32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PabloFdr!$G$21:$G$32</c:f>
              <c:numCache>
                <c:formatCode>[&gt;=20]#,##0.0_);[&lt;=-20]\(#,##0.0\);#,##0.00_)</c:formatCode>
                <c:ptCount val="12"/>
                <c:pt idx="0">
                  <c:v>0</c:v>
                </c:pt>
                <c:pt idx="1">
                  <c:v>0</c:v>
                </c:pt>
                <c:pt idx="2">
                  <c:v>0</c:v>
                </c:pt>
                <c:pt idx="3">
                  <c:v>2.1660328352550568E-2</c:v>
                </c:pt>
                <c:pt idx="4">
                  <c:v>3.650856055686142E-2</c:v>
                </c:pt>
                <c:pt idx="5">
                  <c:v>9.536343103007322E-2</c:v>
                </c:pt>
                <c:pt idx="6">
                  <c:v>0.23376599500464162</c:v>
                </c:pt>
                <c:pt idx="7">
                  <c:v>0.15081512781285319</c:v>
                </c:pt>
                <c:pt idx="8">
                  <c:v>6.1739582438350447E-2</c:v>
                </c:pt>
                <c:pt idx="9">
                  <c:v>1.2941675049064514E-2</c:v>
                </c:pt>
                <c:pt idx="10">
                  <c:v>0</c:v>
                </c:pt>
                <c:pt idx="11">
                  <c:v>0</c:v>
                </c:pt>
              </c:numCache>
            </c:numRef>
          </c:val>
        </c:ser>
        <c:axId val="198460928"/>
        <c:axId val="198462464"/>
      </c:barChart>
      <c:lineChart>
        <c:grouping val="standard"/>
        <c:ser>
          <c:idx val="1"/>
          <c:order val="0"/>
          <c:tx>
            <c:strRef>
              <c:f>PabloFdr!$AA$3</c:f>
              <c:strCache>
                <c:ptCount val="1"/>
                <c:pt idx="0">
                  <c:v>HYDROSS
2009 HIA
(Existing)
River
Headgate
Diversion</c:v>
                </c:pt>
              </c:strCache>
            </c:strRef>
          </c:tx>
          <c:spPr>
            <a:ln>
              <a:solidFill>
                <a:schemeClr val="accent3"/>
              </a:solidFill>
              <a:prstDash val="sysDash"/>
            </a:ln>
          </c:spPr>
          <c:marker>
            <c:symbol val="none"/>
          </c:marke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PabloFdr!$AB$21:$AB$32</c:f>
              <c:numCache>
                <c:formatCode>[&gt;=20]#,##0.0_);[&lt;=-20]\(#,##0.0\);#,##0.00_)</c:formatCode>
                <c:ptCount val="12"/>
                <c:pt idx="0">
                  <c:v>1.6651830466423958E-2</c:v>
                </c:pt>
                <c:pt idx="1">
                  <c:v>0.19109569566229359</c:v>
                </c:pt>
                <c:pt idx="2">
                  <c:v>0.28692344715841356</c:v>
                </c:pt>
                <c:pt idx="3">
                  <c:v>0.64691049261093025</c:v>
                </c:pt>
                <c:pt idx="4">
                  <c:v>2.5576263790503395</c:v>
                </c:pt>
                <c:pt idx="5">
                  <c:v>3.8006795638584232</c:v>
                </c:pt>
                <c:pt idx="6">
                  <c:v>4.0607327635103321</c:v>
                </c:pt>
                <c:pt idx="7">
                  <c:v>2.863247895359895</c:v>
                </c:pt>
                <c:pt idx="8">
                  <c:v>1.7928303812609225</c:v>
                </c:pt>
                <c:pt idx="9">
                  <c:v>0.69426313209141477</c:v>
                </c:pt>
                <c:pt idx="10">
                  <c:v>0.26608079479161839</c:v>
                </c:pt>
                <c:pt idx="11">
                  <c:v>2.5161910543466677E-2</c:v>
                </c:pt>
              </c:numCache>
            </c:numRef>
          </c:val>
        </c:ser>
        <c:ser>
          <c:idx val="2"/>
          <c:order val="1"/>
          <c:tx>
            <c:strRef>
              <c:f>PabloFdr!$AD$3</c:f>
              <c:strCache>
                <c:ptCount val="1"/>
                <c:pt idx="0">
                  <c:v>HYDROSS
Oper. Improv.
River
Headgate
Diversion</c:v>
                </c:pt>
              </c:strCache>
            </c:strRef>
          </c:tx>
          <c:spPr>
            <a:ln>
              <a:solidFill>
                <a:schemeClr val="accent2"/>
              </a:solidFill>
              <a:prstDash val="sysDash"/>
            </a:ln>
          </c:spPr>
          <c:marker>
            <c:symbol val="none"/>
          </c:marke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PabloFdr!$AE$21:$AE$32</c:f>
              <c:numCache>
                <c:formatCode>[&gt;=20]#,##0.0_);[&lt;=-20]\(#,##0.0\);#,##0.00_)</c:formatCode>
                <c:ptCount val="12"/>
                <c:pt idx="0">
                  <c:v>2.9721902658870898E-4</c:v>
                </c:pt>
                <c:pt idx="1">
                  <c:v>2.2392293179647073E-4</c:v>
                </c:pt>
                <c:pt idx="2">
                  <c:v>1.5600636689724084E-4</c:v>
                </c:pt>
                <c:pt idx="3">
                  <c:v>1.1421253018196471</c:v>
                </c:pt>
                <c:pt idx="4">
                  <c:v>1.6374714057059969</c:v>
                </c:pt>
                <c:pt idx="5">
                  <c:v>3.3116080060596467</c:v>
                </c:pt>
                <c:pt idx="6">
                  <c:v>3.6425205413610491</c:v>
                </c:pt>
                <c:pt idx="7">
                  <c:v>1.2068603791180899</c:v>
                </c:pt>
                <c:pt idx="8">
                  <c:v>1.2140430601871108</c:v>
                </c:pt>
                <c:pt idx="9">
                  <c:v>0.64656754705406916</c:v>
                </c:pt>
                <c:pt idx="10">
                  <c:v>2.4678593384175606E-4</c:v>
                </c:pt>
                <c:pt idx="11">
                  <c:v>1.9752961325889879E-4</c:v>
                </c:pt>
              </c:numCache>
            </c:numRef>
          </c:val>
        </c:ser>
        <c:marker val="1"/>
        <c:axId val="198460928"/>
        <c:axId val="198462464"/>
      </c:lineChart>
      <c:catAx>
        <c:axId val="198460928"/>
        <c:scaling>
          <c:orientation val="minMax"/>
        </c:scaling>
        <c:axPos val="b"/>
        <c:tickLblPos val="nextTo"/>
        <c:crossAx val="198462464"/>
        <c:crosses val="autoZero"/>
        <c:auto val="1"/>
        <c:lblAlgn val="ctr"/>
        <c:lblOffset val="100"/>
      </c:catAx>
      <c:valAx>
        <c:axId val="19846246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8460928"/>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PabloFdr!$D$4</c:f>
              <c:strCache>
                <c:ptCount val="1"/>
                <c:pt idx="0">
                  <c:v>HYDROSS
2009 HIA
(Existing)
Crop
Irrigation
Consumption</c:v>
                </c:pt>
              </c:strCache>
            </c:strRef>
          </c:tx>
          <c:spPr>
            <a:solidFill>
              <a:schemeClr val="accent3"/>
            </a:solidFill>
            <a:ln>
              <a:solidFill>
                <a:schemeClr val="accent3"/>
              </a:solidFill>
              <a:prstDash val="solid"/>
            </a:ln>
          </c:spPr>
          <c:cat>
            <c:strRef>
              <c:f>PabloFdr!$B$36:$B$47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PabloFdr!$E$36:$E$47</c:f>
              <c:numCache>
                <c:formatCode>[&gt;=20]#,##0.0_);[&lt;=-20]\(#,##0.0\);#,##0.00_)</c:formatCode>
                <c:ptCount val="12"/>
                <c:pt idx="0">
                  <c:v>0</c:v>
                </c:pt>
                <c:pt idx="1">
                  <c:v>0</c:v>
                </c:pt>
                <c:pt idx="2">
                  <c:v>7.4527573473758435E-4</c:v>
                </c:pt>
                <c:pt idx="3">
                  <c:v>1.8878141063704831E-2</c:v>
                </c:pt>
                <c:pt idx="4">
                  <c:v>5.2391996922997244E-2</c:v>
                </c:pt>
                <c:pt idx="5">
                  <c:v>0.15457267345362413</c:v>
                </c:pt>
                <c:pt idx="6">
                  <c:v>0.19461089058469777</c:v>
                </c:pt>
                <c:pt idx="7">
                  <c:v>0.19230967248800629</c:v>
                </c:pt>
                <c:pt idx="8">
                  <c:v>4.1310917510343284E-2</c:v>
                </c:pt>
                <c:pt idx="9">
                  <c:v>1.2521789924283561E-2</c:v>
                </c:pt>
                <c:pt idx="10">
                  <c:v>0</c:v>
                </c:pt>
                <c:pt idx="11">
                  <c:v>0</c:v>
                </c:pt>
              </c:numCache>
            </c:numRef>
          </c:val>
        </c:ser>
        <c:ser>
          <c:idx val="4"/>
          <c:order val="3"/>
          <c:tx>
            <c:strRef>
              <c:f>PabloFdr!$F$4</c:f>
              <c:strCache>
                <c:ptCount val="1"/>
                <c:pt idx="0">
                  <c:v>HYDROSS
Oper. Improv.
Crop
Irrigation
Consumption</c:v>
                </c:pt>
              </c:strCache>
            </c:strRef>
          </c:tx>
          <c:spPr>
            <a:solidFill>
              <a:schemeClr val="accent2"/>
            </a:solidFill>
            <a:ln>
              <a:solidFill>
                <a:schemeClr val="accent2"/>
              </a:solidFill>
              <a:prstDash val="solid"/>
            </a:ln>
          </c:spPr>
          <c:cat>
            <c:strRef>
              <c:f>PabloFdr!$B$36:$B$47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PabloFdr!$G$36:$G$47</c:f>
              <c:numCache>
                <c:formatCode>[&gt;=20]#,##0.0_);[&lt;=-20]\(#,##0.0\);#,##0.00_)</c:formatCode>
                <c:ptCount val="12"/>
                <c:pt idx="0">
                  <c:v>0</c:v>
                </c:pt>
                <c:pt idx="1">
                  <c:v>0</c:v>
                </c:pt>
                <c:pt idx="2">
                  <c:v>0</c:v>
                </c:pt>
                <c:pt idx="3">
                  <c:v>1.6217055350745059E-2</c:v>
                </c:pt>
                <c:pt idx="4">
                  <c:v>4.1010017960721797E-2</c:v>
                </c:pt>
                <c:pt idx="5">
                  <c:v>0.11004465287098038</c:v>
                </c:pt>
                <c:pt idx="6">
                  <c:v>0.17752560608393309</c:v>
                </c:pt>
                <c:pt idx="7">
                  <c:v>0.14842654926261181</c:v>
                </c:pt>
                <c:pt idx="8">
                  <c:v>6.259199971408419E-2</c:v>
                </c:pt>
                <c:pt idx="9">
                  <c:v>1.8992684335565023E-2</c:v>
                </c:pt>
                <c:pt idx="10">
                  <c:v>0</c:v>
                </c:pt>
                <c:pt idx="11">
                  <c:v>0</c:v>
                </c:pt>
              </c:numCache>
            </c:numRef>
          </c:val>
        </c:ser>
        <c:axId val="199182208"/>
        <c:axId val="199183744"/>
      </c:barChart>
      <c:lineChart>
        <c:grouping val="standard"/>
        <c:ser>
          <c:idx val="1"/>
          <c:order val="0"/>
          <c:tx>
            <c:strRef>
              <c:f>PabloFdr!$AA$3</c:f>
              <c:strCache>
                <c:ptCount val="1"/>
                <c:pt idx="0">
                  <c:v>HYDROSS
2009 HIA
(Existing)
River
Headgate
Diversion</c:v>
                </c:pt>
              </c:strCache>
            </c:strRef>
          </c:tx>
          <c:spPr>
            <a:ln>
              <a:solidFill>
                <a:schemeClr val="accent3"/>
              </a:solidFill>
              <a:prstDash val="sysDot"/>
            </a:ln>
          </c:spPr>
          <c:marker>
            <c:symbol val="none"/>
          </c:marke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PabloFdr!$AB$36:$AB$47</c:f>
              <c:numCache>
                <c:formatCode>[&gt;=20]#,##0.0_);[&lt;=-20]\(#,##0.0\);#,##0.00_)</c:formatCode>
                <c:ptCount val="12"/>
                <c:pt idx="0">
                  <c:v>1.9173653216131945E-2</c:v>
                </c:pt>
                <c:pt idx="1">
                  <c:v>0.21597820687171487</c:v>
                </c:pt>
                <c:pt idx="2">
                  <c:v>0.22535018850450406</c:v>
                </c:pt>
                <c:pt idx="3">
                  <c:v>0.84625519303993402</c:v>
                </c:pt>
                <c:pt idx="4">
                  <c:v>2.7759514058397889</c:v>
                </c:pt>
                <c:pt idx="5">
                  <c:v>2.4602488186128455</c:v>
                </c:pt>
                <c:pt idx="6">
                  <c:v>3.3064424832795782</c:v>
                </c:pt>
                <c:pt idx="7">
                  <c:v>1.944452935749615</c:v>
                </c:pt>
                <c:pt idx="8">
                  <c:v>1.4858965958770243</c:v>
                </c:pt>
                <c:pt idx="9">
                  <c:v>1.2054754873717646</c:v>
                </c:pt>
                <c:pt idx="10">
                  <c:v>5.6085129496722223E-2</c:v>
                </c:pt>
                <c:pt idx="11">
                  <c:v>1.4922143494105741E-2</c:v>
                </c:pt>
              </c:numCache>
            </c:numRef>
          </c:val>
        </c:ser>
        <c:ser>
          <c:idx val="2"/>
          <c:order val="1"/>
          <c:tx>
            <c:strRef>
              <c:f>PabloFdr!$AD$3</c:f>
              <c:strCache>
                <c:ptCount val="1"/>
                <c:pt idx="0">
                  <c:v>HYDROSS
Oper. Improv.
River
Headgate
Diversion</c:v>
                </c:pt>
              </c:strCache>
            </c:strRef>
          </c:tx>
          <c:spPr>
            <a:ln>
              <a:solidFill>
                <a:schemeClr val="accent2"/>
              </a:solidFill>
              <a:prstDash val="sysDot"/>
            </a:ln>
          </c:spPr>
          <c:marker>
            <c:symbol val="none"/>
          </c:marker>
          <c:cat>
            <c:strRef>
              <c:f>PabloFdr!$B$6:$B$17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PabloFdr!$AE$36:$AE$47</c:f>
              <c:numCache>
                <c:formatCode>[&gt;=20]#,##0.0_);[&lt;=-20]\(#,##0.0\);#,##0.00_)</c:formatCode>
                <c:ptCount val="12"/>
                <c:pt idx="0">
                  <c:v>0</c:v>
                </c:pt>
                <c:pt idx="1">
                  <c:v>0</c:v>
                </c:pt>
                <c:pt idx="2">
                  <c:v>0</c:v>
                </c:pt>
                <c:pt idx="3">
                  <c:v>0.36709794312672278</c:v>
                </c:pt>
                <c:pt idx="4">
                  <c:v>2.4259492702345327</c:v>
                </c:pt>
                <c:pt idx="5">
                  <c:v>1.6486426719700653</c:v>
                </c:pt>
                <c:pt idx="6">
                  <c:v>2.1016125377860972</c:v>
                </c:pt>
                <c:pt idx="7">
                  <c:v>1.252987494406308</c:v>
                </c:pt>
                <c:pt idx="8">
                  <c:v>1.4570049888264838</c:v>
                </c:pt>
                <c:pt idx="9">
                  <c:v>1.0921911604702705</c:v>
                </c:pt>
                <c:pt idx="10">
                  <c:v>5.9864081090633058E-4</c:v>
                </c:pt>
                <c:pt idx="11">
                  <c:v>5.4266007795721299E-4</c:v>
                </c:pt>
              </c:numCache>
            </c:numRef>
          </c:val>
        </c:ser>
        <c:marker val="1"/>
        <c:axId val="199182208"/>
        <c:axId val="199183744"/>
      </c:lineChart>
      <c:catAx>
        <c:axId val="199182208"/>
        <c:scaling>
          <c:orientation val="minMax"/>
        </c:scaling>
        <c:axPos val="b"/>
        <c:tickLblPos val="nextTo"/>
        <c:crossAx val="199183744"/>
        <c:crosses val="autoZero"/>
        <c:auto val="1"/>
        <c:lblAlgn val="ctr"/>
        <c:lblOffset val="100"/>
      </c:catAx>
      <c:valAx>
        <c:axId val="1991837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182208"/>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RonanA!$D$4</c:f>
              <c:strCache>
                <c:ptCount val="1"/>
                <c:pt idx="0">
                  <c:v>HYDROSS
2009 HIA
(Existing)
Crop
Irrigation
Consumption</c:v>
                </c:pt>
              </c:strCache>
            </c:strRef>
          </c:tx>
          <c:spPr>
            <a:solidFill>
              <a:schemeClr val="accent3"/>
            </a:solidFill>
            <a:ln>
              <a:solidFill>
                <a:schemeClr val="accent3"/>
              </a:solidFill>
              <a:prstDash val="solid"/>
            </a:ln>
          </c:spP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RonanA!$E$6:$E$17</c:f>
              <c:numCache>
                <c:formatCode>[&gt;=20]#,##0.0_);[&lt;=-20]\(#,##0.0\);#,##0.00_)</c:formatCode>
                <c:ptCount val="12"/>
                <c:pt idx="0">
                  <c:v>0</c:v>
                </c:pt>
                <c:pt idx="1">
                  <c:v>0</c:v>
                </c:pt>
                <c:pt idx="2">
                  <c:v>0</c:v>
                </c:pt>
                <c:pt idx="3">
                  <c:v>0</c:v>
                </c:pt>
                <c:pt idx="4">
                  <c:v>1.4331555022801812E-2</c:v>
                </c:pt>
                <c:pt idx="5">
                  <c:v>0.10452737953587052</c:v>
                </c:pt>
                <c:pt idx="6">
                  <c:v>0.26110926154586528</c:v>
                </c:pt>
                <c:pt idx="7">
                  <c:v>0.21954325755102436</c:v>
                </c:pt>
                <c:pt idx="8">
                  <c:v>0.11268783666586164</c:v>
                </c:pt>
                <c:pt idx="9">
                  <c:v>0</c:v>
                </c:pt>
                <c:pt idx="10">
                  <c:v>0</c:v>
                </c:pt>
                <c:pt idx="11">
                  <c:v>0</c:v>
                </c:pt>
              </c:numCache>
            </c:numRef>
          </c:val>
        </c:ser>
        <c:ser>
          <c:idx val="4"/>
          <c:order val="3"/>
          <c:tx>
            <c:strRef>
              <c:f>RonanA!$F$4</c:f>
              <c:strCache>
                <c:ptCount val="1"/>
                <c:pt idx="0">
                  <c:v>HYDROSS
Oper. Improv.
Crop
Irrigation
Consumption</c:v>
                </c:pt>
              </c:strCache>
            </c:strRef>
          </c:tx>
          <c:spPr>
            <a:solidFill>
              <a:schemeClr val="accent2"/>
            </a:solidFill>
            <a:ln>
              <a:solidFill>
                <a:schemeClr val="accent2"/>
              </a:solidFill>
              <a:prstDash val="solid"/>
            </a:ln>
          </c:spP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RonanA!$G$6:$G$17</c:f>
              <c:numCache>
                <c:formatCode>[&gt;=20]#,##0.0_);[&lt;=-20]\(#,##0.0\);#,##0.00_)</c:formatCode>
                <c:ptCount val="12"/>
                <c:pt idx="0">
                  <c:v>0</c:v>
                </c:pt>
                <c:pt idx="1">
                  <c:v>0</c:v>
                </c:pt>
                <c:pt idx="2">
                  <c:v>0</c:v>
                </c:pt>
                <c:pt idx="3">
                  <c:v>1.1388709714465917E-2</c:v>
                </c:pt>
                <c:pt idx="4">
                  <c:v>3.8157884746996176E-2</c:v>
                </c:pt>
                <c:pt idx="5">
                  <c:v>0.12183369863864063</c:v>
                </c:pt>
                <c:pt idx="6">
                  <c:v>0.24387815417446057</c:v>
                </c:pt>
                <c:pt idx="7">
                  <c:v>0.17177459084249877</c:v>
                </c:pt>
                <c:pt idx="8">
                  <c:v>9.2839946448281974E-2</c:v>
                </c:pt>
                <c:pt idx="9">
                  <c:v>5.7143350497144791E-3</c:v>
                </c:pt>
                <c:pt idx="10">
                  <c:v>0</c:v>
                </c:pt>
                <c:pt idx="11">
                  <c:v>0</c:v>
                </c:pt>
              </c:numCache>
            </c:numRef>
          </c:val>
        </c:ser>
        <c:axId val="200424064"/>
        <c:axId val="200438144"/>
      </c:barChart>
      <c:lineChart>
        <c:grouping val="standard"/>
        <c:ser>
          <c:idx val="1"/>
          <c:order val="0"/>
          <c:tx>
            <c:strRef>
              <c:f>RonanA!$X$3</c:f>
              <c:strCache>
                <c:ptCount val="1"/>
                <c:pt idx="0">
                  <c:v>HYDROSS
2009 HIA
(Existing)
River
Headgate
Diversion</c:v>
                </c:pt>
              </c:strCache>
            </c:strRef>
          </c:tx>
          <c:spPr>
            <a:ln>
              <a:solidFill>
                <a:schemeClr val="accent3"/>
              </a:solidFill>
              <a:prstDash val="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RonanA!$Y$6:$Y$17</c:f>
              <c:numCache>
                <c:formatCode>[&gt;=20]#,##0.0_);[&lt;=-20]\(#,##0.0\);#,##0.00_)</c:formatCode>
                <c:ptCount val="12"/>
                <c:pt idx="0">
                  <c:v>0</c:v>
                </c:pt>
                <c:pt idx="1">
                  <c:v>0</c:v>
                </c:pt>
                <c:pt idx="2">
                  <c:v>0</c:v>
                </c:pt>
                <c:pt idx="3">
                  <c:v>0</c:v>
                </c:pt>
                <c:pt idx="4">
                  <c:v>2.4726630474123212E-2</c:v>
                </c:pt>
                <c:pt idx="5">
                  <c:v>0.16708340718649378</c:v>
                </c:pt>
                <c:pt idx="6">
                  <c:v>0.41737413929965667</c:v>
                </c:pt>
                <c:pt idx="7">
                  <c:v>0.4859304613744268</c:v>
                </c:pt>
                <c:pt idx="8">
                  <c:v>0.23477334860270765</c:v>
                </c:pt>
                <c:pt idx="9">
                  <c:v>0</c:v>
                </c:pt>
                <c:pt idx="10">
                  <c:v>0</c:v>
                </c:pt>
                <c:pt idx="11">
                  <c:v>0</c:v>
                </c:pt>
              </c:numCache>
            </c:numRef>
          </c:val>
        </c:ser>
        <c:ser>
          <c:idx val="2"/>
          <c:order val="1"/>
          <c:tx>
            <c:strRef>
              <c:f>RonanA!$AA$3</c:f>
              <c:strCache>
                <c:ptCount val="1"/>
                <c:pt idx="0">
                  <c:v>HYDROSS
Oper. Improv.
River
Headgate
Diversion</c:v>
                </c:pt>
              </c:strCache>
            </c:strRef>
          </c:tx>
          <c:spPr>
            <a:ln>
              <a:solidFill>
                <a:schemeClr val="accent2"/>
              </a:solidFill>
              <a:prstDash val="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RonanA!$AB$6:$AB$17</c:f>
              <c:numCache>
                <c:formatCode>[&gt;=20]#,##0.0_);[&lt;=-20]\(#,##0.0\);#,##0.00_)</c:formatCode>
                <c:ptCount val="12"/>
                <c:pt idx="0">
                  <c:v>0</c:v>
                </c:pt>
                <c:pt idx="1">
                  <c:v>0</c:v>
                </c:pt>
                <c:pt idx="2">
                  <c:v>0</c:v>
                </c:pt>
                <c:pt idx="3">
                  <c:v>2.1447664245698529E-2</c:v>
                </c:pt>
                <c:pt idx="4">
                  <c:v>6.7297856696642289E-2</c:v>
                </c:pt>
                <c:pt idx="5">
                  <c:v>0.19907467097817094</c:v>
                </c:pt>
                <c:pt idx="6">
                  <c:v>0.39411466414747992</c:v>
                </c:pt>
                <c:pt idx="7">
                  <c:v>0.25857984471247736</c:v>
                </c:pt>
                <c:pt idx="8">
                  <c:v>0.13975605366292637</c:v>
                </c:pt>
                <c:pt idx="9">
                  <c:v>9.2345427435592733E-3</c:v>
                </c:pt>
                <c:pt idx="10">
                  <c:v>0</c:v>
                </c:pt>
                <c:pt idx="11">
                  <c:v>0</c:v>
                </c:pt>
              </c:numCache>
            </c:numRef>
          </c:val>
        </c:ser>
        <c:marker val="1"/>
        <c:axId val="200424064"/>
        <c:axId val="200438144"/>
      </c:lineChart>
      <c:catAx>
        <c:axId val="200424064"/>
        <c:scaling>
          <c:orientation val="minMax"/>
        </c:scaling>
        <c:axPos val="b"/>
        <c:tickLblPos val="nextTo"/>
        <c:crossAx val="200438144"/>
        <c:crosses val="autoZero"/>
        <c:auto val="1"/>
        <c:lblAlgn val="ctr"/>
        <c:lblOffset val="100"/>
      </c:catAx>
      <c:valAx>
        <c:axId val="2004381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0424064"/>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RonanA!$D$4</c:f>
              <c:strCache>
                <c:ptCount val="1"/>
                <c:pt idx="0">
                  <c:v>HYDROSS
2009 HIA
(Existing)
Crop
Irrigation
Consumption</c:v>
                </c:pt>
              </c:strCache>
            </c:strRef>
          </c:tx>
          <c:spPr>
            <a:solidFill>
              <a:schemeClr val="accent3"/>
            </a:solidFill>
            <a:ln>
              <a:solidFill>
                <a:schemeClr val="accent3"/>
              </a:solidFill>
              <a:prstDash val="solid"/>
            </a:ln>
          </c:spPr>
          <c:cat>
            <c:strRef>
              <c:f>RonanA!$B$21:$B$32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RonanA!$E$21:$E$32</c:f>
              <c:numCache>
                <c:formatCode>[&gt;=20]#,##0.0_);[&lt;=-20]\(#,##0.0\);#,##0.00_)</c:formatCode>
                <c:ptCount val="12"/>
                <c:pt idx="0">
                  <c:v>0</c:v>
                </c:pt>
                <c:pt idx="1">
                  <c:v>0</c:v>
                </c:pt>
                <c:pt idx="2">
                  <c:v>0</c:v>
                </c:pt>
                <c:pt idx="3">
                  <c:v>0</c:v>
                </c:pt>
                <c:pt idx="4">
                  <c:v>1.3081667487565134E-2</c:v>
                </c:pt>
                <c:pt idx="5">
                  <c:v>8.6922678015107432E-2</c:v>
                </c:pt>
                <c:pt idx="6">
                  <c:v>0.28612898501320833</c:v>
                </c:pt>
                <c:pt idx="7">
                  <c:v>0.22808253150823798</c:v>
                </c:pt>
                <c:pt idx="8">
                  <c:v>9.144176063578846E-2</c:v>
                </c:pt>
                <c:pt idx="9">
                  <c:v>0</c:v>
                </c:pt>
                <c:pt idx="10">
                  <c:v>0</c:v>
                </c:pt>
                <c:pt idx="11">
                  <c:v>0</c:v>
                </c:pt>
              </c:numCache>
            </c:numRef>
          </c:val>
        </c:ser>
        <c:ser>
          <c:idx val="4"/>
          <c:order val="3"/>
          <c:tx>
            <c:strRef>
              <c:f>RonanA!$F$4</c:f>
              <c:strCache>
                <c:ptCount val="1"/>
                <c:pt idx="0">
                  <c:v>HYDROSS
Oper. Improv.
Crop
Irrigation
Consumption</c:v>
                </c:pt>
              </c:strCache>
            </c:strRef>
          </c:tx>
          <c:spPr>
            <a:solidFill>
              <a:schemeClr val="accent2"/>
            </a:solidFill>
            <a:ln>
              <a:solidFill>
                <a:schemeClr val="accent2"/>
              </a:solidFill>
              <a:prstDash val="solid"/>
            </a:ln>
          </c:spPr>
          <c:cat>
            <c:strRef>
              <c:f>RonanA!$B$21:$B$32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RonanA!$G$21:$G$32</c:f>
              <c:numCache>
                <c:formatCode>[&gt;=20]#,##0.0_);[&lt;=-20]\(#,##0.0\);#,##0.00_)</c:formatCode>
                <c:ptCount val="12"/>
                <c:pt idx="0">
                  <c:v>0</c:v>
                </c:pt>
                <c:pt idx="1">
                  <c:v>0</c:v>
                </c:pt>
                <c:pt idx="2">
                  <c:v>0</c:v>
                </c:pt>
                <c:pt idx="3">
                  <c:v>2.3231311196509206E-2</c:v>
                </c:pt>
                <c:pt idx="4">
                  <c:v>4.4439991926429764E-2</c:v>
                </c:pt>
                <c:pt idx="5">
                  <c:v>0.11312884964628871</c:v>
                </c:pt>
                <c:pt idx="6">
                  <c:v>0.26406013029480119</c:v>
                </c:pt>
                <c:pt idx="7">
                  <c:v>0.16602097454696602</c:v>
                </c:pt>
                <c:pt idx="8">
                  <c:v>7.4399667485647802E-2</c:v>
                </c:pt>
                <c:pt idx="9">
                  <c:v>1.2804180299719758E-2</c:v>
                </c:pt>
                <c:pt idx="10">
                  <c:v>0</c:v>
                </c:pt>
                <c:pt idx="11">
                  <c:v>0</c:v>
                </c:pt>
              </c:numCache>
            </c:numRef>
          </c:val>
        </c:ser>
        <c:axId val="200469504"/>
        <c:axId val="200352512"/>
      </c:barChart>
      <c:lineChart>
        <c:grouping val="standard"/>
        <c:ser>
          <c:idx val="1"/>
          <c:order val="0"/>
          <c:tx>
            <c:strRef>
              <c:f>RonanA!$X$3</c:f>
              <c:strCache>
                <c:ptCount val="1"/>
                <c:pt idx="0">
                  <c:v>HYDROSS
2009 HIA
(Existing)
River
Headgate
Diversion</c:v>
                </c:pt>
              </c:strCache>
            </c:strRef>
          </c:tx>
          <c:spPr>
            <a:ln>
              <a:solidFill>
                <a:schemeClr val="accent3"/>
              </a:solidFill>
              <a:prstDash val="sys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RonanA!$Y$21:$Y$32</c:f>
              <c:numCache>
                <c:formatCode>[&gt;=20]#,##0.0_);[&lt;=-20]\(#,##0.0\);#,##0.00_)</c:formatCode>
                <c:ptCount val="12"/>
                <c:pt idx="0">
                  <c:v>0</c:v>
                </c:pt>
                <c:pt idx="1">
                  <c:v>0</c:v>
                </c:pt>
                <c:pt idx="2">
                  <c:v>0</c:v>
                </c:pt>
                <c:pt idx="3">
                  <c:v>0</c:v>
                </c:pt>
                <c:pt idx="4">
                  <c:v>2.2570164747351851E-2</c:v>
                </c:pt>
                <c:pt idx="5">
                  <c:v>0.13894289964051698</c:v>
                </c:pt>
                <c:pt idx="6">
                  <c:v>0.45736730340985998</c:v>
                </c:pt>
                <c:pt idx="7">
                  <c:v>0.49864528263293417</c:v>
                </c:pt>
                <c:pt idx="8">
                  <c:v>0.20313833366811387</c:v>
                </c:pt>
                <c:pt idx="9">
                  <c:v>0</c:v>
                </c:pt>
                <c:pt idx="10">
                  <c:v>0</c:v>
                </c:pt>
                <c:pt idx="11">
                  <c:v>0</c:v>
                </c:pt>
              </c:numCache>
            </c:numRef>
          </c:val>
        </c:ser>
        <c:ser>
          <c:idx val="2"/>
          <c:order val="1"/>
          <c:tx>
            <c:strRef>
              <c:f>RonanA!$AA$3</c:f>
              <c:strCache>
                <c:ptCount val="1"/>
                <c:pt idx="0">
                  <c:v>HYDROSS
Oper. Improv.
River
Headgate
Diversion</c:v>
                </c:pt>
              </c:strCache>
            </c:strRef>
          </c:tx>
          <c:spPr>
            <a:ln>
              <a:solidFill>
                <a:schemeClr val="accent2"/>
              </a:solidFill>
              <a:prstDash val="sysDash"/>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RonanA!$AB$21:$AB$32</c:f>
              <c:numCache>
                <c:formatCode>[&gt;=20]#,##0.0_);[&lt;=-20]\(#,##0.0\);#,##0.00_)</c:formatCode>
                <c:ptCount val="12"/>
                <c:pt idx="0">
                  <c:v>0</c:v>
                </c:pt>
                <c:pt idx="1">
                  <c:v>0</c:v>
                </c:pt>
                <c:pt idx="2">
                  <c:v>0</c:v>
                </c:pt>
                <c:pt idx="3">
                  <c:v>4.3750115247663292E-2</c:v>
                </c:pt>
                <c:pt idx="4">
                  <c:v>7.8377410804990763E-2</c:v>
                </c:pt>
                <c:pt idx="5">
                  <c:v>0.18485106151354364</c:v>
                </c:pt>
                <c:pt idx="6">
                  <c:v>0.42672936376018306</c:v>
                </c:pt>
                <c:pt idx="7">
                  <c:v>0.24991867310998955</c:v>
                </c:pt>
                <c:pt idx="8">
                  <c:v>0.1119970909011709</c:v>
                </c:pt>
                <c:pt idx="9">
                  <c:v>2.0691952649838002E-2</c:v>
                </c:pt>
                <c:pt idx="10">
                  <c:v>0</c:v>
                </c:pt>
                <c:pt idx="11">
                  <c:v>0</c:v>
                </c:pt>
              </c:numCache>
            </c:numRef>
          </c:val>
        </c:ser>
        <c:marker val="1"/>
        <c:axId val="200469504"/>
        <c:axId val="200352512"/>
      </c:lineChart>
      <c:catAx>
        <c:axId val="200469504"/>
        <c:scaling>
          <c:orientation val="minMax"/>
        </c:scaling>
        <c:axPos val="b"/>
        <c:tickLblPos val="nextTo"/>
        <c:crossAx val="200352512"/>
        <c:crosses val="autoZero"/>
        <c:auto val="1"/>
        <c:lblAlgn val="ctr"/>
        <c:lblOffset val="100"/>
      </c:catAx>
      <c:valAx>
        <c:axId val="20035251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0469504"/>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RonanA!$D$4</c:f>
              <c:strCache>
                <c:ptCount val="1"/>
                <c:pt idx="0">
                  <c:v>HYDROSS
2009 HIA
(Existing)
Crop
Irrigation
Consumption</c:v>
                </c:pt>
              </c:strCache>
            </c:strRef>
          </c:tx>
          <c:spPr>
            <a:solidFill>
              <a:schemeClr val="accent3"/>
            </a:solidFill>
            <a:ln>
              <a:solidFill>
                <a:schemeClr val="accent3"/>
              </a:solidFill>
              <a:prstDash val="solid"/>
            </a:ln>
          </c:spPr>
          <c:cat>
            <c:strRef>
              <c:f>RonanA!$B$36:$B$47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RonanA!$E$36:$E$47</c:f>
              <c:numCache>
                <c:formatCode>[&gt;=20]#,##0.0_);[&lt;=-20]\(#,##0.0\);#,##0.00_)</c:formatCode>
                <c:ptCount val="12"/>
                <c:pt idx="0">
                  <c:v>0</c:v>
                </c:pt>
                <c:pt idx="1">
                  <c:v>0</c:v>
                </c:pt>
                <c:pt idx="2">
                  <c:v>0</c:v>
                </c:pt>
                <c:pt idx="3">
                  <c:v>0</c:v>
                </c:pt>
                <c:pt idx="4">
                  <c:v>1.4539564165396184E-2</c:v>
                </c:pt>
                <c:pt idx="5">
                  <c:v>0.11770667357857818</c:v>
                </c:pt>
                <c:pt idx="6">
                  <c:v>0.27101573877901797</c:v>
                </c:pt>
                <c:pt idx="7">
                  <c:v>0.26016099526718256</c:v>
                </c:pt>
                <c:pt idx="8">
                  <c:v>0.12169925351108137</c:v>
                </c:pt>
                <c:pt idx="9">
                  <c:v>0</c:v>
                </c:pt>
                <c:pt idx="10">
                  <c:v>0</c:v>
                </c:pt>
                <c:pt idx="11">
                  <c:v>0</c:v>
                </c:pt>
              </c:numCache>
            </c:numRef>
          </c:val>
        </c:ser>
        <c:ser>
          <c:idx val="4"/>
          <c:order val="3"/>
          <c:tx>
            <c:strRef>
              <c:f>RonanA!$F$4</c:f>
              <c:strCache>
                <c:ptCount val="1"/>
                <c:pt idx="0">
                  <c:v>HYDROSS
Oper. Improv.
Crop
Irrigation
Consumption</c:v>
                </c:pt>
              </c:strCache>
            </c:strRef>
          </c:tx>
          <c:spPr>
            <a:solidFill>
              <a:schemeClr val="accent2"/>
            </a:solidFill>
            <a:ln>
              <a:solidFill>
                <a:schemeClr val="accent2"/>
              </a:solidFill>
              <a:prstDash val="solid"/>
            </a:ln>
          </c:spPr>
          <c:cat>
            <c:strRef>
              <c:f>RonanA!$B$36:$B$47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RonanA!$G$36:$G$47</c:f>
              <c:numCache>
                <c:formatCode>[&gt;=20]#,##0.0_);[&lt;=-20]\(#,##0.0\);#,##0.00_)</c:formatCode>
                <c:ptCount val="12"/>
                <c:pt idx="0">
                  <c:v>0</c:v>
                </c:pt>
                <c:pt idx="1">
                  <c:v>0</c:v>
                </c:pt>
                <c:pt idx="2">
                  <c:v>0</c:v>
                </c:pt>
                <c:pt idx="3">
                  <c:v>1.6444202114621737E-2</c:v>
                </c:pt>
                <c:pt idx="4">
                  <c:v>6.0747653714137477E-2</c:v>
                </c:pt>
                <c:pt idx="5">
                  <c:v>0.11952509141050967</c:v>
                </c:pt>
                <c:pt idx="6">
                  <c:v>0.20917244695161838</c:v>
                </c:pt>
                <c:pt idx="7">
                  <c:v>0.15292051361632217</c:v>
                </c:pt>
                <c:pt idx="8">
                  <c:v>8.2237678756757193E-2</c:v>
                </c:pt>
                <c:pt idx="9">
                  <c:v>1.8879513403422366E-2</c:v>
                </c:pt>
                <c:pt idx="10">
                  <c:v>0</c:v>
                </c:pt>
                <c:pt idx="11">
                  <c:v>0</c:v>
                </c:pt>
              </c:numCache>
            </c:numRef>
          </c:val>
        </c:ser>
        <c:axId val="200400256"/>
        <c:axId val="200406144"/>
      </c:barChart>
      <c:lineChart>
        <c:grouping val="standard"/>
        <c:ser>
          <c:idx val="1"/>
          <c:order val="0"/>
          <c:tx>
            <c:strRef>
              <c:f>RonanA!$X$3</c:f>
              <c:strCache>
                <c:ptCount val="1"/>
                <c:pt idx="0">
                  <c:v>HYDROSS
2009 HIA
(Existing)
River
Headgate
Diversion</c:v>
                </c:pt>
              </c:strCache>
            </c:strRef>
          </c:tx>
          <c:spPr>
            <a:ln>
              <a:solidFill>
                <a:schemeClr val="accent3"/>
              </a:solidFill>
              <a:prstDash val="sysDot"/>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RonanA!$Y$36:$Y$47</c:f>
              <c:numCache>
                <c:formatCode>[&gt;=20]#,##0.0_);[&lt;=-20]\(#,##0.0\);#,##0.00_)</c:formatCode>
                <c:ptCount val="12"/>
                <c:pt idx="0">
                  <c:v>0</c:v>
                </c:pt>
                <c:pt idx="1">
                  <c:v>0</c:v>
                </c:pt>
                <c:pt idx="2">
                  <c:v>0</c:v>
                </c:pt>
                <c:pt idx="3">
                  <c:v>0</c:v>
                </c:pt>
                <c:pt idx="4">
                  <c:v>2.5085514433050703E-2</c:v>
                </c:pt>
                <c:pt idx="5">
                  <c:v>0.18815005367419788</c:v>
                </c:pt>
                <c:pt idx="6">
                  <c:v>0.433209301117356</c:v>
                </c:pt>
                <c:pt idx="7">
                  <c:v>0.54640952289342359</c:v>
                </c:pt>
                <c:pt idx="8">
                  <c:v>0.21469956170181623</c:v>
                </c:pt>
                <c:pt idx="9">
                  <c:v>0</c:v>
                </c:pt>
                <c:pt idx="10">
                  <c:v>0</c:v>
                </c:pt>
                <c:pt idx="11">
                  <c:v>0</c:v>
                </c:pt>
              </c:numCache>
            </c:numRef>
          </c:val>
        </c:ser>
        <c:ser>
          <c:idx val="2"/>
          <c:order val="1"/>
          <c:tx>
            <c:strRef>
              <c:f>RonanA!$AA$3</c:f>
              <c:strCache>
                <c:ptCount val="1"/>
                <c:pt idx="0">
                  <c:v>HYDROSS
Oper. Improv.
River
Headgate
Diversion</c:v>
                </c:pt>
              </c:strCache>
            </c:strRef>
          </c:tx>
          <c:spPr>
            <a:ln>
              <a:solidFill>
                <a:schemeClr val="accent2"/>
              </a:solidFill>
              <a:prstDash val="sysDot"/>
            </a:ln>
          </c:spPr>
          <c:marker>
            <c:symbol val="none"/>
          </c:marker>
          <c:cat>
            <c:strRef>
              <c:f>RonanA!$B$6:$B$17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RonanA!$AB$36:$AB$47</c:f>
              <c:numCache>
                <c:formatCode>[&gt;=20]#,##0.0_);[&lt;=-20]\(#,##0.0\);#,##0.00_)</c:formatCode>
                <c:ptCount val="12"/>
                <c:pt idx="0">
                  <c:v>0</c:v>
                </c:pt>
                <c:pt idx="1">
                  <c:v>0</c:v>
                </c:pt>
                <c:pt idx="2">
                  <c:v>0</c:v>
                </c:pt>
                <c:pt idx="3">
                  <c:v>3.0968365564259387E-2</c:v>
                </c:pt>
                <c:pt idx="4">
                  <c:v>0.10713871907255289</c:v>
                </c:pt>
                <c:pt idx="5">
                  <c:v>0.19530243694527721</c:v>
                </c:pt>
                <c:pt idx="6">
                  <c:v>0.3380291644337724</c:v>
                </c:pt>
                <c:pt idx="7">
                  <c:v>0.23019797322944779</c:v>
                </c:pt>
                <c:pt idx="8">
                  <c:v>0.12379599391352883</c:v>
                </c:pt>
                <c:pt idx="9">
                  <c:v>3.0509879449615977E-2</c:v>
                </c:pt>
                <c:pt idx="10">
                  <c:v>0</c:v>
                </c:pt>
                <c:pt idx="11">
                  <c:v>0</c:v>
                </c:pt>
              </c:numCache>
            </c:numRef>
          </c:val>
        </c:ser>
        <c:marker val="1"/>
        <c:axId val="200400256"/>
        <c:axId val="200406144"/>
      </c:lineChart>
      <c:catAx>
        <c:axId val="200400256"/>
        <c:scaling>
          <c:orientation val="minMax"/>
        </c:scaling>
        <c:axPos val="b"/>
        <c:tickLblPos val="nextTo"/>
        <c:crossAx val="200406144"/>
        <c:crosses val="autoZero"/>
        <c:auto val="1"/>
        <c:lblAlgn val="ctr"/>
        <c:lblOffset val="100"/>
      </c:catAx>
      <c:valAx>
        <c:axId val="2004061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0400256"/>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ReuseBlNCrow!$D$4</c:f>
              <c:strCache>
                <c:ptCount val="1"/>
                <c:pt idx="0">
                  <c:v>HYDROSS
2009 HIA
(Existing)
Crop
Irrigation
Consumption</c:v>
                </c:pt>
              </c:strCache>
            </c:strRef>
          </c:tx>
          <c:spPr>
            <a:solidFill>
              <a:schemeClr val="accent3"/>
            </a:solidFill>
            <a:ln>
              <a:solidFill>
                <a:schemeClr val="accent3"/>
              </a:solidFill>
              <a:prstDash val="solid"/>
            </a:ln>
          </c:spP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ReuseBlNCrow!$E$6:$E$17</c:f>
              <c:numCache>
                <c:formatCode>[&gt;=20]#,##0.0_);[&lt;=-20]\(#,##0.0\);#,##0.00_)</c:formatCode>
                <c:ptCount val="12"/>
                <c:pt idx="0">
                  <c:v>0</c:v>
                </c:pt>
                <c:pt idx="1">
                  <c:v>0</c:v>
                </c:pt>
                <c:pt idx="2">
                  <c:v>0</c:v>
                </c:pt>
                <c:pt idx="3">
                  <c:v>1.2716241921915877E-2</c:v>
                </c:pt>
                <c:pt idx="4">
                  <c:v>1.5371549143158846E-2</c:v>
                </c:pt>
                <c:pt idx="5">
                  <c:v>0.15795423873889375</c:v>
                </c:pt>
                <c:pt idx="6">
                  <c:v>0.28920112135953635</c:v>
                </c:pt>
                <c:pt idx="7">
                  <c:v>0.23865284168908529</c:v>
                </c:pt>
                <c:pt idx="8">
                  <c:v>0.10928172655500885</c:v>
                </c:pt>
                <c:pt idx="9">
                  <c:v>6.4636836333620924E-3</c:v>
                </c:pt>
                <c:pt idx="10">
                  <c:v>0</c:v>
                </c:pt>
                <c:pt idx="11">
                  <c:v>0</c:v>
                </c:pt>
              </c:numCache>
            </c:numRef>
          </c:val>
        </c:ser>
        <c:ser>
          <c:idx val="4"/>
          <c:order val="3"/>
          <c:tx>
            <c:strRef>
              <c:f>ReuseBlNCrow!$F$4</c:f>
              <c:strCache>
                <c:ptCount val="1"/>
                <c:pt idx="0">
                  <c:v>HYDROSS
Oper. Improv.
Crop
Irrigation
Consumption</c:v>
                </c:pt>
              </c:strCache>
            </c:strRef>
          </c:tx>
          <c:spPr>
            <a:solidFill>
              <a:schemeClr val="accent2"/>
            </a:solidFill>
            <a:ln>
              <a:solidFill>
                <a:schemeClr val="accent2"/>
              </a:solidFill>
              <a:prstDash val="solid"/>
            </a:ln>
          </c:spP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ReuseBlNCrow!$G$6:$G$17</c:f>
              <c:numCache>
                <c:formatCode>[&gt;=20]#,##0.0_);[&lt;=-20]\(#,##0.0\);#,##0.00_)</c:formatCode>
                <c:ptCount val="12"/>
                <c:pt idx="0">
                  <c:v>0</c:v>
                </c:pt>
                <c:pt idx="1">
                  <c:v>0</c:v>
                </c:pt>
                <c:pt idx="2">
                  <c:v>0</c:v>
                </c:pt>
                <c:pt idx="3">
                  <c:v>4.3361897741398961E-3</c:v>
                </c:pt>
                <c:pt idx="4">
                  <c:v>3.3950579486290086E-2</c:v>
                </c:pt>
                <c:pt idx="5">
                  <c:v>0.16131600384468761</c:v>
                </c:pt>
                <c:pt idx="6">
                  <c:v>0.30242081602676441</c:v>
                </c:pt>
                <c:pt idx="7">
                  <c:v>0.2259934412061563</c:v>
                </c:pt>
                <c:pt idx="8">
                  <c:v>0.12755218908649718</c:v>
                </c:pt>
                <c:pt idx="9">
                  <c:v>6.4636836333620924E-3</c:v>
                </c:pt>
                <c:pt idx="10">
                  <c:v>0</c:v>
                </c:pt>
                <c:pt idx="11">
                  <c:v>0</c:v>
                </c:pt>
              </c:numCache>
            </c:numRef>
          </c:val>
        </c:ser>
        <c:axId val="200757632"/>
        <c:axId val="200759168"/>
      </c:barChart>
      <c:lineChart>
        <c:grouping val="standard"/>
        <c:ser>
          <c:idx val="1"/>
          <c:order val="0"/>
          <c:tx>
            <c:strRef>
              <c:f>ReuseBlNCrow!$X$3</c:f>
              <c:strCache>
                <c:ptCount val="1"/>
                <c:pt idx="0">
                  <c:v>HYDROSS
2009 HIA
(Existing)
River
Headgate
Diversion</c:v>
                </c:pt>
              </c:strCache>
            </c:strRef>
          </c:tx>
          <c:spPr>
            <a:ln>
              <a:solidFill>
                <a:schemeClr val="accent3"/>
              </a:solidFill>
              <a:prstDash val="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ReuseBlNCrow!$Y$6:$Y$17</c:f>
              <c:numCache>
                <c:formatCode>[&gt;=20]#,##0.0_);[&lt;=-20]\(#,##0.0\);#,##0.00_)</c:formatCode>
                <c:ptCount val="12"/>
                <c:pt idx="0">
                  <c:v>0</c:v>
                </c:pt>
                <c:pt idx="1">
                  <c:v>0</c:v>
                </c:pt>
                <c:pt idx="2">
                  <c:v>0</c:v>
                </c:pt>
                <c:pt idx="3">
                  <c:v>1.695498922922117E-2</c:v>
                </c:pt>
                <c:pt idx="4">
                  <c:v>2.049539885754513E-2</c:v>
                </c:pt>
                <c:pt idx="5">
                  <c:v>0.21060565165185835</c:v>
                </c:pt>
                <c:pt idx="6">
                  <c:v>0.38560149514604852</c:v>
                </c:pt>
                <c:pt idx="7">
                  <c:v>0.31820378891878037</c:v>
                </c:pt>
                <c:pt idx="8">
                  <c:v>0.14570896874001182</c:v>
                </c:pt>
                <c:pt idx="9">
                  <c:v>8.6182448444827899E-3</c:v>
                </c:pt>
                <c:pt idx="10">
                  <c:v>0</c:v>
                </c:pt>
                <c:pt idx="11">
                  <c:v>0</c:v>
                </c:pt>
              </c:numCache>
            </c:numRef>
          </c:val>
        </c:ser>
        <c:ser>
          <c:idx val="2"/>
          <c:order val="1"/>
          <c:tx>
            <c:strRef>
              <c:f>ReuseBlNCrow!$AA$3</c:f>
              <c:strCache>
                <c:ptCount val="1"/>
                <c:pt idx="0">
                  <c:v>HYDROSS
Oper. Improv.
River
Headgate
Diversion</c:v>
                </c:pt>
              </c:strCache>
            </c:strRef>
          </c:tx>
          <c:spPr>
            <a:ln>
              <a:solidFill>
                <a:schemeClr val="accent2"/>
              </a:solidFill>
              <a:prstDash val="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ReuseBlNCrow!$AB$6:$AB$17</c:f>
              <c:numCache>
                <c:formatCode>[&gt;=20]#,##0.0_);[&lt;=-20]\(#,##0.0\);#,##0.00_)</c:formatCode>
                <c:ptCount val="12"/>
                <c:pt idx="0">
                  <c:v>0</c:v>
                </c:pt>
                <c:pt idx="1">
                  <c:v>0</c:v>
                </c:pt>
                <c:pt idx="2">
                  <c:v>0</c:v>
                </c:pt>
                <c:pt idx="3">
                  <c:v>5.7815863655198618E-3</c:v>
                </c:pt>
                <c:pt idx="4">
                  <c:v>4.5267439315053448E-2</c:v>
                </c:pt>
                <c:pt idx="5">
                  <c:v>0.21508800512625015</c:v>
                </c:pt>
                <c:pt idx="6">
                  <c:v>0.40322775470235256</c:v>
                </c:pt>
                <c:pt idx="7">
                  <c:v>0.30132458827487507</c:v>
                </c:pt>
                <c:pt idx="8">
                  <c:v>0.17006958544866288</c:v>
                </c:pt>
                <c:pt idx="9">
                  <c:v>8.6182448444827899E-3</c:v>
                </c:pt>
                <c:pt idx="10">
                  <c:v>0</c:v>
                </c:pt>
                <c:pt idx="11">
                  <c:v>0</c:v>
                </c:pt>
              </c:numCache>
            </c:numRef>
          </c:val>
        </c:ser>
        <c:marker val="1"/>
        <c:axId val="200757632"/>
        <c:axId val="200759168"/>
      </c:lineChart>
      <c:catAx>
        <c:axId val="200757632"/>
        <c:scaling>
          <c:orientation val="minMax"/>
        </c:scaling>
        <c:axPos val="b"/>
        <c:tickLblPos val="nextTo"/>
        <c:crossAx val="200759168"/>
        <c:crosses val="autoZero"/>
        <c:auto val="1"/>
        <c:lblAlgn val="ctr"/>
        <c:lblOffset val="100"/>
      </c:catAx>
      <c:valAx>
        <c:axId val="20075916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0757632"/>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ReuseBlNCrow!$D$4</c:f>
              <c:strCache>
                <c:ptCount val="1"/>
                <c:pt idx="0">
                  <c:v>HYDROSS
2009 HIA
(Existing)
Crop
Irrigation
Consumption</c:v>
                </c:pt>
              </c:strCache>
            </c:strRef>
          </c:tx>
          <c:spPr>
            <a:solidFill>
              <a:schemeClr val="accent3"/>
            </a:solidFill>
            <a:ln>
              <a:solidFill>
                <a:schemeClr val="accent3"/>
              </a:solidFill>
              <a:prstDash val="solid"/>
            </a:ln>
          </c:spPr>
          <c:cat>
            <c:strRef>
              <c:f>ReuseBlNCrow!$B$21:$B$32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ReuseBlNCrow!$E$21:$E$32</c:f>
              <c:numCache>
                <c:formatCode>[&gt;=20]#,##0.0_);[&lt;=-20]\(#,##0.0\);#,##0.00_)</c:formatCode>
                <c:ptCount val="12"/>
                <c:pt idx="0">
                  <c:v>0</c:v>
                </c:pt>
                <c:pt idx="1">
                  <c:v>0</c:v>
                </c:pt>
                <c:pt idx="2">
                  <c:v>3.0315434126321379E-4</c:v>
                </c:pt>
                <c:pt idx="3">
                  <c:v>1.9864729558310052E-2</c:v>
                </c:pt>
                <c:pt idx="4">
                  <c:v>4.2725814971784182E-2</c:v>
                </c:pt>
                <c:pt idx="5">
                  <c:v>0.1384495049608338</c:v>
                </c:pt>
                <c:pt idx="6">
                  <c:v>0.24633996962825966</c:v>
                </c:pt>
                <c:pt idx="7">
                  <c:v>0.21448169644372372</c:v>
                </c:pt>
                <c:pt idx="8">
                  <c:v>8.3559622045863133E-2</c:v>
                </c:pt>
                <c:pt idx="9">
                  <c:v>1.2691881305207228E-2</c:v>
                </c:pt>
                <c:pt idx="10">
                  <c:v>0</c:v>
                </c:pt>
                <c:pt idx="11">
                  <c:v>0</c:v>
                </c:pt>
              </c:numCache>
            </c:numRef>
          </c:val>
        </c:ser>
        <c:ser>
          <c:idx val="4"/>
          <c:order val="3"/>
          <c:tx>
            <c:strRef>
              <c:f>ReuseBlNCrow!$F$4</c:f>
              <c:strCache>
                <c:ptCount val="1"/>
                <c:pt idx="0">
                  <c:v>HYDROSS
Oper. Improv.
Crop
Irrigation
Consumption</c:v>
                </c:pt>
              </c:strCache>
            </c:strRef>
          </c:tx>
          <c:spPr>
            <a:solidFill>
              <a:schemeClr val="accent2"/>
            </a:solidFill>
            <a:ln>
              <a:solidFill>
                <a:schemeClr val="accent2"/>
              </a:solidFill>
              <a:prstDash val="solid"/>
            </a:ln>
          </c:spPr>
          <c:cat>
            <c:strRef>
              <c:f>ReuseBlNCrow!$B$21:$B$32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ReuseBlNCrow!$G$21:$G$32</c:f>
              <c:numCache>
                <c:formatCode>[&gt;=20]#,##0.0_);[&lt;=-20]\(#,##0.0\);#,##0.00_)</c:formatCode>
                <c:ptCount val="12"/>
                <c:pt idx="0">
                  <c:v>0</c:v>
                </c:pt>
                <c:pt idx="1">
                  <c:v>0</c:v>
                </c:pt>
                <c:pt idx="2">
                  <c:v>0</c:v>
                </c:pt>
                <c:pt idx="3">
                  <c:v>4.3443099797094474E-3</c:v>
                </c:pt>
                <c:pt idx="4">
                  <c:v>4.6967269014279327E-2</c:v>
                </c:pt>
                <c:pt idx="5">
                  <c:v>0.16806389467298399</c:v>
                </c:pt>
                <c:pt idx="6">
                  <c:v>9.6167594560184977E-2</c:v>
                </c:pt>
                <c:pt idx="7">
                  <c:v>7.7737434652495494E-3</c:v>
                </c:pt>
                <c:pt idx="8">
                  <c:v>2.4874896394722627E-2</c:v>
                </c:pt>
                <c:pt idx="9">
                  <c:v>4.1440115756605387E-3</c:v>
                </c:pt>
                <c:pt idx="10">
                  <c:v>0</c:v>
                </c:pt>
                <c:pt idx="11">
                  <c:v>0</c:v>
                </c:pt>
              </c:numCache>
            </c:numRef>
          </c:val>
        </c:ser>
        <c:axId val="200794880"/>
        <c:axId val="200796416"/>
      </c:barChart>
      <c:lineChart>
        <c:grouping val="standard"/>
        <c:ser>
          <c:idx val="1"/>
          <c:order val="0"/>
          <c:tx>
            <c:strRef>
              <c:f>ReuseBlNCrow!$X$3</c:f>
              <c:strCache>
                <c:ptCount val="1"/>
                <c:pt idx="0">
                  <c:v>HYDROSS
2009 HIA
(Existing)
River
Headgate
Diversion</c:v>
                </c:pt>
              </c:strCache>
            </c:strRef>
          </c:tx>
          <c:spPr>
            <a:ln>
              <a:solidFill>
                <a:schemeClr val="accent3"/>
              </a:solidFill>
              <a:prstDash val="sys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ReuseBlNCrow!$Y$21:$Y$32</c:f>
              <c:numCache>
                <c:formatCode>[&gt;=20]#,##0.0_);[&lt;=-20]\(#,##0.0\);#,##0.00_)</c:formatCode>
                <c:ptCount val="12"/>
                <c:pt idx="0">
                  <c:v>0</c:v>
                </c:pt>
                <c:pt idx="1">
                  <c:v>0</c:v>
                </c:pt>
                <c:pt idx="2">
                  <c:v>4.0420578835095167E-4</c:v>
                </c:pt>
                <c:pt idx="3">
                  <c:v>2.6486306077746734E-2</c:v>
                </c:pt>
                <c:pt idx="4">
                  <c:v>5.6967753295712242E-2</c:v>
                </c:pt>
                <c:pt idx="5">
                  <c:v>0.18459933994777838</c:v>
                </c:pt>
                <c:pt idx="6">
                  <c:v>0.32845329283767949</c:v>
                </c:pt>
                <c:pt idx="7">
                  <c:v>0.2859755952582983</c:v>
                </c:pt>
                <c:pt idx="8">
                  <c:v>0.1114128293944842</c:v>
                </c:pt>
                <c:pt idx="9">
                  <c:v>1.6922508406942965E-2</c:v>
                </c:pt>
                <c:pt idx="10">
                  <c:v>0</c:v>
                </c:pt>
                <c:pt idx="11">
                  <c:v>0</c:v>
                </c:pt>
              </c:numCache>
            </c:numRef>
          </c:val>
        </c:ser>
        <c:ser>
          <c:idx val="2"/>
          <c:order val="1"/>
          <c:tx>
            <c:strRef>
              <c:f>ReuseBlNCrow!$AA$3</c:f>
              <c:strCache>
                <c:ptCount val="1"/>
                <c:pt idx="0">
                  <c:v>HYDROSS
Oper. Improv.
River
Headgate
Diversion</c:v>
                </c:pt>
              </c:strCache>
            </c:strRef>
          </c:tx>
          <c:spPr>
            <a:ln>
              <a:solidFill>
                <a:schemeClr val="accent2"/>
              </a:solidFill>
              <a:prstDash val="sysDash"/>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ReuseBlNCrow!$AB$21:$AB$32</c:f>
              <c:numCache>
                <c:formatCode>[&gt;=20]#,##0.0_);[&lt;=-20]\(#,##0.0\);#,##0.00_)</c:formatCode>
                <c:ptCount val="12"/>
                <c:pt idx="0">
                  <c:v>0</c:v>
                </c:pt>
                <c:pt idx="1">
                  <c:v>0</c:v>
                </c:pt>
                <c:pt idx="2">
                  <c:v>0</c:v>
                </c:pt>
                <c:pt idx="3">
                  <c:v>5.792413306279263E-3</c:v>
                </c:pt>
                <c:pt idx="4">
                  <c:v>6.2623025352372449E-2</c:v>
                </c:pt>
                <c:pt idx="5">
                  <c:v>0.22408519289731199</c:v>
                </c:pt>
                <c:pt idx="6">
                  <c:v>0.12822345941358002</c:v>
                </c:pt>
                <c:pt idx="7">
                  <c:v>1.0364991286999402E-2</c:v>
                </c:pt>
                <c:pt idx="8">
                  <c:v>3.3166528526296833E-2</c:v>
                </c:pt>
                <c:pt idx="9">
                  <c:v>5.5253487675473827E-3</c:v>
                </c:pt>
                <c:pt idx="10">
                  <c:v>0</c:v>
                </c:pt>
                <c:pt idx="11">
                  <c:v>0</c:v>
                </c:pt>
              </c:numCache>
            </c:numRef>
          </c:val>
        </c:ser>
        <c:marker val="1"/>
        <c:axId val="200794880"/>
        <c:axId val="200796416"/>
      </c:lineChart>
      <c:catAx>
        <c:axId val="200794880"/>
        <c:scaling>
          <c:orientation val="minMax"/>
        </c:scaling>
        <c:axPos val="b"/>
        <c:tickLblPos val="nextTo"/>
        <c:crossAx val="200796416"/>
        <c:crosses val="autoZero"/>
        <c:auto val="1"/>
        <c:lblAlgn val="ctr"/>
        <c:lblOffset val="100"/>
      </c:catAx>
      <c:valAx>
        <c:axId val="20079641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0794880"/>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'999430'!$B$4</c:f>
              <c:strCache>
                <c:ptCount val="1"/>
                <c:pt idx="0">
                  <c:v>Interim
Instream
Flow</c:v>
                </c:pt>
              </c:strCache>
            </c:strRef>
          </c:tx>
          <c:spPr>
            <a:ln>
              <a:solidFill>
                <a:schemeClr val="tx1"/>
              </a:solidFill>
              <a:prstDash val="dash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'999430'!$B$23:$B$34</c:f>
              <c:numCache>
                <c:formatCode>[&gt;=20]#,##0_);[&lt;=-20]\(#,##0\);#,##0.0_)</c:formatCode>
                <c:ptCount val="12"/>
                <c:pt idx="0">
                  <c:v>19</c:v>
                </c:pt>
                <c:pt idx="1">
                  <c:v>19</c:v>
                </c:pt>
                <c:pt idx="2">
                  <c:v>19</c:v>
                </c:pt>
                <c:pt idx="3">
                  <c:v>19</c:v>
                </c:pt>
                <c:pt idx="4">
                  <c:v>19</c:v>
                </c:pt>
                <c:pt idx="5">
                  <c:v>19</c:v>
                </c:pt>
                <c:pt idx="6">
                  <c:v>19</c:v>
                </c:pt>
                <c:pt idx="7">
                  <c:v>19</c:v>
                </c:pt>
                <c:pt idx="8">
                  <c:v>19</c:v>
                </c:pt>
                <c:pt idx="9">
                  <c:v>19</c:v>
                </c:pt>
                <c:pt idx="10">
                  <c:v>19</c:v>
                </c:pt>
                <c:pt idx="11">
                  <c:v>19</c:v>
                </c:pt>
              </c:numCache>
            </c:numRef>
          </c:val>
        </c:ser>
        <c:ser>
          <c:idx val="1"/>
          <c:order val="1"/>
          <c:tx>
            <c:strRef>
              <c:f>'999430'!$C$4</c:f>
              <c:strCache>
                <c:ptCount val="1"/>
                <c:pt idx="0">
                  <c:v>HYDROSS
Enforceable
Min. Flow
Oper. Improv.</c:v>
                </c:pt>
              </c:strCache>
            </c:strRef>
          </c:tx>
          <c:spPr>
            <a:ln>
              <a:solidFill>
                <a:schemeClr val="tx1"/>
              </a:solidFill>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'999430'!$C$23:$C$34</c:f>
              <c:numCache>
                <c:formatCode>[&gt;=20]#,##0_);[&lt;=-20]\(#,##0\);#,##0.0_)</c:formatCode>
                <c:ptCount val="12"/>
                <c:pt idx="0">
                  <c:v>14</c:v>
                </c:pt>
                <c:pt idx="1">
                  <c:v>14</c:v>
                </c:pt>
                <c:pt idx="2">
                  <c:v>20</c:v>
                </c:pt>
                <c:pt idx="3">
                  <c:v>25</c:v>
                </c:pt>
                <c:pt idx="4">
                  <c:v>31</c:v>
                </c:pt>
                <c:pt idx="5">
                  <c:v>72</c:v>
                </c:pt>
                <c:pt idx="6">
                  <c:v>63</c:v>
                </c:pt>
                <c:pt idx="7">
                  <c:v>32</c:v>
                </c:pt>
                <c:pt idx="8">
                  <c:v>27</c:v>
                </c:pt>
                <c:pt idx="9">
                  <c:v>24</c:v>
                </c:pt>
                <c:pt idx="10">
                  <c:v>24</c:v>
                </c:pt>
                <c:pt idx="11">
                  <c:v>21</c:v>
                </c:pt>
              </c:numCache>
            </c:numRef>
          </c:val>
        </c:ser>
        <c:ser>
          <c:idx val="3"/>
          <c:order val="2"/>
          <c:tx>
            <c:strRef>
              <c:f>'999430'!$O$5</c:f>
              <c:strCache>
                <c:ptCount val="1"/>
                <c:pt idx="0">
                  <c:v>HYDROSS
Natural
Flow</c:v>
                </c:pt>
              </c:strCache>
            </c:strRef>
          </c:tx>
          <c:spPr>
            <a:ln>
              <a:solidFill>
                <a:schemeClr val="accent1"/>
              </a:solidFill>
              <a:prstDash val="sys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'999430'!$O$23:$O$34</c:f>
              <c:numCache>
                <c:formatCode>[&gt;=20]#,##0_);[&lt;=-20]\(#,##0\);#,##0.0_)</c:formatCode>
                <c:ptCount val="12"/>
                <c:pt idx="0">
                  <c:v>19.507997311827957</c:v>
                </c:pt>
                <c:pt idx="1">
                  <c:v>18.793712797619047</c:v>
                </c:pt>
                <c:pt idx="2">
                  <c:v>22.345967741935485</c:v>
                </c:pt>
                <c:pt idx="3">
                  <c:v>51.265347222222218</c:v>
                </c:pt>
                <c:pt idx="4">
                  <c:v>144.75275537634408</c:v>
                </c:pt>
                <c:pt idx="5">
                  <c:v>178.45819444444444</c:v>
                </c:pt>
                <c:pt idx="6">
                  <c:v>96.486928763440872</c:v>
                </c:pt>
                <c:pt idx="7">
                  <c:v>56.641498655913978</c:v>
                </c:pt>
                <c:pt idx="8">
                  <c:v>33.409444444444446</c:v>
                </c:pt>
                <c:pt idx="9">
                  <c:v>33.116431451612904</c:v>
                </c:pt>
                <c:pt idx="10">
                  <c:v>30.123958333333334</c:v>
                </c:pt>
                <c:pt idx="11">
                  <c:v>24.057694892473119</c:v>
                </c:pt>
              </c:numCache>
            </c:numRef>
          </c:val>
        </c:ser>
        <c:ser>
          <c:idx val="4"/>
          <c:order val="3"/>
          <c:tx>
            <c:strRef>
              <c:f>'999430'!$Q$5</c:f>
              <c:strCache>
                <c:ptCount val="1"/>
                <c:pt idx="0">
                  <c:v>HYDROSS
2009 HIA
(Existing)</c:v>
                </c:pt>
              </c:strCache>
            </c:strRef>
          </c:tx>
          <c:spPr>
            <a:ln>
              <a:solidFill>
                <a:schemeClr val="accent3"/>
              </a:solidFill>
              <a:prstDash val="sys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'999430'!$Q$23:$Q$34</c:f>
              <c:numCache>
                <c:formatCode>[&gt;=20]#,##0_);[&lt;=-20]\(#,##0\);#,##0.0_)</c:formatCode>
                <c:ptCount val="12"/>
                <c:pt idx="0">
                  <c:v>19.469290322580644</c:v>
                </c:pt>
                <c:pt idx="1">
                  <c:v>21.876466889880952</c:v>
                </c:pt>
                <c:pt idx="2">
                  <c:v>21.931128024193544</c:v>
                </c:pt>
                <c:pt idx="3">
                  <c:v>28.049396527777777</c:v>
                </c:pt>
                <c:pt idx="4">
                  <c:v>22.26168245967742</c:v>
                </c:pt>
                <c:pt idx="5">
                  <c:v>27.67753159722222</c:v>
                </c:pt>
                <c:pt idx="6">
                  <c:v>34.462190524193545</c:v>
                </c:pt>
                <c:pt idx="7">
                  <c:v>36.613518481182801</c:v>
                </c:pt>
                <c:pt idx="8">
                  <c:v>28.225770833333339</c:v>
                </c:pt>
                <c:pt idx="9">
                  <c:v>26.902373991935484</c:v>
                </c:pt>
                <c:pt idx="10">
                  <c:v>19.017670833333334</c:v>
                </c:pt>
                <c:pt idx="11">
                  <c:v>19.218345430107529</c:v>
                </c:pt>
              </c:numCache>
            </c:numRef>
          </c:val>
        </c:ser>
        <c:ser>
          <c:idx val="5"/>
          <c:order val="4"/>
          <c:tx>
            <c:strRef>
              <c:f>'999430'!$R$5</c:f>
              <c:strCache>
                <c:ptCount val="1"/>
                <c:pt idx="0">
                  <c:v>HYDROSS
Achievable
Management
Target
Oper. Improv.</c:v>
                </c:pt>
              </c:strCache>
            </c:strRef>
          </c:tx>
          <c:spPr>
            <a:ln>
              <a:solidFill>
                <a:schemeClr val="accent2"/>
              </a:solidFill>
              <a:prstDash val="sysDot"/>
            </a:ln>
          </c:spPr>
          <c:marker>
            <c:symbol val="none"/>
          </c:marker>
          <c:cat>
            <c:strRef>
              <c:f>'999430'!$A$23:$A$34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'999430'!$R$23:$R$34</c:f>
              <c:numCache>
                <c:formatCode>[&gt;=20]#,##0_);[&lt;=-20]\(#,##0\);#,##0.0_)</c:formatCode>
                <c:ptCount val="12"/>
                <c:pt idx="0">
                  <c:v>15.22176747311828</c:v>
                </c:pt>
                <c:pt idx="1">
                  <c:v>15.438393601190475</c:v>
                </c:pt>
                <c:pt idx="2">
                  <c:v>20.820578965053762</c:v>
                </c:pt>
                <c:pt idx="3">
                  <c:v>28.161447569444444</c:v>
                </c:pt>
                <c:pt idx="4">
                  <c:v>42.278400201612904</c:v>
                </c:pt>
                <c:pt idx="5">
                  <c:v>82.642999999999986</c:v>
                </c:pt>
                <c:pt idx="6">
                  <c:v>63.000016129032254</c:v>
                </c:pt>
                <c:pt idx="7">
                  <c:v>34.34606955645161</c:v>
                </c:pt>
                <c:pt idx="8">
                  <c:v>27.388392013888886</c:v>
                </c:pt>
                <c:pt idx="9">
                  <c:v>24.026469086021503</c:v>
                </c:pt>
                <c:pt idx="10">
                  <c:v>24.000013888888883</c:v>
                </c:pt>
                <c:pt idx="11">
                  <c:v>21.000005376344088</c:v>
                </c:pt>
              </c:numCache>
            </c:numRef>
          </c:val>
        </c:ser>
        <c:marker val="1"/>
        <c:axId val="142782464"/>
        <c:axId val="142784000"/>
      </c:lineChart>
      <c:catAx>
        <c:axId val="142782464"/>
        <c:scaling>
          <c:orientation val="minMax"/>
        </c:scaling>
        <c:axPos val="b"/>
        <c:tickLblPos val="nextTo"/>
        <c:crossAx val="142784000"/>
        <c:crosses val="autoZero"/>
        <c:auto val="1"/>
        <c:lblAlgn val="ctr"/>
        <c:lblOffset val="100"/>
      </c:catAx>
      <c:valAx>
        <c:axId val="14278400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2782464"/>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ReuseBlNCrow!$D$4</c:f>
              <c:strCache>
                <c:ptCount val="1"/>
                <c:pt idx="0">
                  <c:v>HYDROSS
2009 HIA
(Existing)
Crop
Irrigation
Consumption</c:v>
                </c:pt>
              </c:strCache>
            </c:strRef>
          </c:tx>
          <c:spPr>
            <a:solidFill>
              <a:schemeClr val="accent3"/>
            </a:solidFill>
            <a:ln>
              <a:solidFill>
                <a:schemeClr val="accent3"/>
              </a:solidFill>
              <a:prstDash val="solid"/>
            </a:ln>
          </c:spPr>
          <c:cat>
            <c:strRef>
              <c:f>ReuseBlNCrow!$B$36:$B$47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ReuseBlNCrow!$E$36:$E$47</c:f>
              <c:numCache>
                <c:formatCode>[&gt;=20]#,##0.0_);[&lt;=-20]\(#,##0.0\);#,##0.00_)</c:formatCode>
                <c:ptCount val="12"/>
                <c:pt idx="0">
                  <c:v>0</c:v>
                </c:pt>
                <c:pt idx="1">
                  <c:v>0</c:v>
                </c:pt>
                <c:pt idx="2">
                  <c:v>4.9533253974257249E-4</c:v>
                </c:pt>
                <c:pt idx="3">
                  <c:v>2.6033379055978481E-2</c:v>
                </c:pt>
                <c:pt idx="4">
                  <c:v>8.147002247929884E-2</c:v>
                </c:pt>
                <c:pt idx="5">
                  <c:v>0.13987054093550508</c:v>
                </c:pt>
                <c:pt idx="6">
                  <c:v>0.31286340038920613</c:v>
                </c:pt>
                <c:pt idx="7">
                  <c:v>0.11848191946530939</c:v>
                </c:pt>
                <c:pt idx="8">
                  <c:v>8.7373411928361955E-2</c:v>
                </c:pt>
                <c:pt idx="9">
                  <c:v>9.8092083280168427E-3</c:v>
                </c:pt>
                <c:pt idx="10">
                  <c:v>0</c:v>
                </c:pt>
                <c:pt idx="11">
                  <c:v>0</c:v>
                </c:pt>
              </c:numCache>
            </c:numRef>
          </c:val>
        </c:ser>
        <c:ser>
          <c:idx val="4"/>
          <c:order val="3"/>
          <c:tx>
            <c:strRef>
              <c:f>ReuseBlNCrow!$F$4</c:f>
              <c:strCache>
                <c:ptCount val="1"/>
                <c:pt idx="0">
                  <c:v>HYDROSS
Oper. Improv.
Crop
Irrigation
Consumption</c:v>
                </c:pt>
              </c:strCache>
            </c:strRef>
          </c:tx>
          <c:spPr>
            <a:solidFill>
              <a:schemeClr val="accent2"/>
            </a:solidFill>
            <a:ln>
              <a:solidFill>
                <a:schemeClr val="accent2"/>
              </a:solidFill>
              <a:prstDash val="solid"/>
            </a:ln>
          </c:spPr>
          <c:cat>
            <c:strRef>
              <c:f>ReuseBlNCrow!$B$36:$B$47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ReuseBlNCrow!$G$36:$G$47</c:f>
              <c:numCache>
                <c:formatCode>[&gt;=20]#,##0.0_);[&lt;=-20]\(#,##0.0\);#,##0.00_)</c:formatCode>
                <c:ptCount val="12"/>
                <c:pt idx="0">
                  <c:v>0</c:v>
                </c:pt>
                <c:pt idx="1">
                  <c:v>0</c:v>
                </c:pt>
                <c:pt idx="2">
                  <c:v>0</c:v>
                </c:pt>
                <c:pt idx="3">
                  <c:v>5.2537730034990879E-3</c:v>
                </c:pt>
                <c:pt idx="4">
                  <c:v>2.7844184897988209E-2</c:v>
                </c:pt>
                <c:pt idx="5">
                  <c:v>5.5396042395472612E-2</c:v>
                </c:pt>
                <c:pt idx="6">
                  <c:v>2.2330565316263512E-3</c:v>
                </c:pt>
                <c:pt idx="7">
                  <c:v>2.5335041376997147E-3</c:v>
                </c:pt>
                <c:pt idx="8">
                  <c:v>1.7823851225163057E-2</c:v>
                </c:pt>
                <c:pt idx="9">
                  <c:v>2.5984657822561177E-2</c:v>
                </c:pt>
                <c:pt idx="10">
                  <c:v>0</c:v>
                </c:pt>
                <c:pt idx="11">
                  <c:v>0</c:v>
                </c:pt>
              </c:numCache>
            </c:numRef>
          </c:val>
        </c:ser>
        <c:axId val="200721536"/>
        <c:axId val="200723072"/>
      </c:barChart>
      <c:lineChart>
        <c:grouping val="standard"/>
        <c:ser>
          <c:idx val="1"/>
          <c:order val="0"/>
          <c:tx>
            <c:strRef>
              <c:f>ReuseBlNCrow!$X$3</c:f>
              <c:strCache>
                <c:ptCount val="1"/>
                <c:pt idx="0">
                  <c:v>HYDROSS
2009 HIA
(Existing)
River
Headgate
Diversion</c:v>
                </c:pt>
              </c:strCache>
            </c:strRef>
          </c:tx>
          <c:spPr>
            <a:ln>
              <a:solidFill>
                <a:schemeClr val="accent3"/>
              </a:solidFill>
              <a:prstDash val="sysDot"/>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ReuseBlNCrow!$Y$36:$Y$47</c:f>
              <c:numCache>
                <c:formatCode>[&gt;=20]#,##0.0_);[&lt;=-20]\(#,##0.0\);#,##0.00_)</c:formatCode>
                <c:ptCount val="12"/>
                <c:pt idx="0">
                  <c:v>0</c:v>
                </c:pt>
                <c:pt idx="1">
                  <c:v>0</c:v>
                </c:pt>
                <c:pt idx="2">
                  <c:v>6.6044338632342988E-4</c:v>
                </c:pt>
                <c:pt idx="3">
                  <c:v>3.4711172074637968E-2</c:v>
                </c:pt>
                <c:pt idx="4">
                  <c:v>0.10862669663906512</c:v>
                </c:pt>
                <c:pt idx="5">
                  <c:v>0.18649405458067345</c:v>
                </c:pt>
                <c:pt idx="6">
                  <c:v>0.41715120051894145</c:v>
                </c:pt>
                <c:pt idx="7">
                  <c:v>0.15797589262041253</c:v>
                </c:pt>
                <c:pt idx="8">
                  <c:v>0.11649788257114928</c:v>
                </c:pt>
                <c:pt idx="9">
                  <c:v>1.3078944437355791E-2</c:v>
                </c:pt>
                <c:pt idx="10">
                  <c:v>0</c:v>
                </c:pt>
                <c:pt idx="11">
                  <c:v>0</c:v>
                </c:pt>
              </c:numCache>
            </c:numRef>
          </c:val>
        </c:ser>
        <c:ser>
          <c:idx val="2"/>
          <c:order val="1"/>
          <c:tx>
            <c:strRef>
              <c:f>ReuseBlNCrow!$AA$3</c:f>
              <c:strCache>
                <c:ptCount val="1"/>
                <c:pt idx="0">
                  <c:v>HYDROSS
Oper. Improv.
River
Headgate
Diversion</c:v>
                </c:pt>
              </c:strCache>
            </c:strRef>
          </c:tx>
          <c:spPr>
            <a:ln>
              <a:solidFill>
                <a:schemeClr val="accent2"/>
              </a:solidFill>
              <a:prstDash val="sysDot"/>
            </a:ln>
          </c:spPr>
          <c:marker>
            <c:symbol val="none"/>
          </c:marker>
          <c:cat>
            <c:strRef>
              <c:f>ReuseBlNCrow!$B$6:$B$17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ReuseBlNCrow!$AB$36:$AB$47</c:f>
              <c:numCache>
                <c:formatCode>[&gt;=20]#,##0.0_);[&lt;=-20]\(#,##0.0\);#,##0.00_)</c:formatCode>
                <c:ptCount val="12"/>
                <c:pt idx="0">
                  <c:v>0</c:v>
                </c:pt>
                <c:pt idx="1">
                  <c:v>0</c:v>
                </c:pt>
                <c:pt idx="2">
                  <c:v>0</c:v>
                </c:pt>
                <c:pt idx="3">
                  <c:v>7.0050306713321181E-3</c:v>
                </c:pt>
                <c:pt idx="4">
                  <c:v>3.7125579863984279E-2</c:v>
                </c:pt>
                <c:pt idx="5">
                  <c:v>7.386138986063015E-2</c:v>
                </c:pt>
                <c:pt idx="6">
                  <c:v>2.9774087088351355E-3</c:v>
                </c:pt>
                <c:pt idx="7">
                  <c:v>3.3780055169329534E-3</c:v>
                </c:pt>
                <c:pt idx="8">
                  <c:v>2.3765134966884073E-2</c:v>
                </c:pt>
                <c:pt idx="9">
                  <c:v>3.4646210430081571E-2</c:v>
                </c:pt>
                <c:pt idx="10">
                  <c:v>0</c:v>
                </c:pt>
                <c:pt idx="11">
                  <c:v>0</c:v>
                </c:pt>
              </c:numCache>
            </c:numRef>
          </c:val>
        </c:ser>
        <c:marker val="1"/>
        <c:axId val="200721536"/>
        <c:axId val="200723072"/>
      </c:lineChart>
      <c:catAx>
        <c:axId val="200721536"/>
        <c:scaling>
          <c:orientation val="minMax"/>
        </c:scaling>
        <c:axPos val="b"/>
        <c:tickLblPos val="nextTo"/>
        <c:crossAx val="200723072"/>
        <c:crosses val="autoZero"/>
        <c:auto val="1"/>
        <c:lblAlgn val="ctr"/>
        <c:lblOffset val="100"/>
      </c:catAx>
      <c:valAx>
        <c:axId val="20072307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0721536"/>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RonanSprReuse!$D$4</c:f>
              <c:strCache>
                <c:ptCount val="1"/>
                <c:pt idx="0">
                  <c:v>HYDROSS
2009 HIA
(Existing)
Crop
Irrigation
Consumption</c:v>
                </c:pt>
              </c:strCache>
            </c:strRef>
          </c:tx>
          <c:spPr>
            <a:solidFill>
              <a:schemeClr val="accent3"/>
            </a:solidFill>
            <a:ln>
              <a:solidFill>
                <a:schemeClr val="accent3"/>
              </a:solidFill>
              <a:prstDash val="solid"/>
            </a:ln>
          </c:spP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RonanSprReuse!$E$6:$E$17</c:f>
              <c:numCache>
                <c:formatCode>[&gt;=20]#,##0.0_);[&lt;=-20]\(#,##0.0\);#,##0.00_)</c:formatCode>
                <c:ptCount val="12"/>
                <c:pt idx="0">
                  <c:v>0</c:v>
                </c:pt>
                <c:pt idx="1">
                  <c:v>0</c:v>
                </c:pt>
                <c:pt idx="2">
                  <c:v>0</c:v>
                </c:pt>
                <c:pt idx="3">
                  <c:v>1.2712508747041813E-2</c:v>
                </c:pt>
                <c:pt idx="4">
                  <c:v>5.6886727215202895E-2</c:v>
                </c:pt>
                <c:pt idx="5">
                  <c:v>0.15706596128271699</c:v>
                </c:pt>
                <c:pt idx="6">
                  <c:v>0.28759193641427033</c:v>
                </c:pt>
                <c:pt idx="7">
                  <c:v>0.23760028733782992</c:v>
                </c:pt>
                <c:pt idx="8">
                  <c:v>0.10845985903118353</c:v>
                </c:pt>
                <c:pt idx="9">
                  <c:v>6.4612200420744621E-3</c:v>
                </c:pt>
                <c:pt idx="10">
                  <c:v>0</c:v>
                </c:pt>
                <c:pt idx="11">
                  <c:v>0</c:v>
                </c:pt>
              </c:numCache>
            </c:numRef>
          </c:val>
        </c:ser>
        <c:ser>
          <c:idx val="4"/>
          <c:order val="3"/>
          <c:tx>
            <c:strRef>
              <c:f>RonanSprReuse!$F$4</c:f>
              <c:strCache>
                <c:ptCount val="1"/>
                <c:pt idx="0">
                  <c:v>HYDROSS
Oper. Improv.
Crop
Irrigation
Consumption</c:v>
                </c:pt>
              </c:strCache>
            </c:strRef>
          </c:tx>
          <c:spPr>
            <a:solidFill>
              <a:schemeClr val="accent2"/>
            </a:solidFill>
            <a:ln>
              <a:solidFill>
                <a:schemeClr val="accent2"/>
              </a:solidFill>
              <a:prstDash val="solid"/>
            </a:ln>
          </c:spP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RonanSprReuse!$G$6:$G$17</c:f>
              <c:numCache>
                <c:formatCode>[&gt;=20]#,##0.0_);[&lt;=-20]\(#,##0.0\);#,##0.00_)</c:formatCode>
                <c:ptCount val="12"/>
                <c:pt idx="0">
                  <c:v>0</c:v>
                </c:pt>
                <c:pt idx="1">
                  <c:v>0</c:v>
                </c:pt>
                <c:pt idx="2">
                  <c:v>0</c:v>
                </c:pt>
                <c:pt idx="3">
                  <c:v>1.2712508747041815E-2</c:v>
                </c:pt>
                <c:pt idx="4">
                  <c:v>5.6886727215202902E-2</c:v>
                </c:pt>
                <c:pt idx="5">
                  <c:v>0.15317989897582313</c:v>
                </c:pt>
                <c:pt idx="6">
                  <c:v>0.28099542728828242</c:v>
                </c:pt>
                <c:pt idx="7">
                  <c:v>0.22903508878385978</c:v>
                </c:pt>
                <c:pt idx="8">
                  <c:v>0.10540419179106893</c:v>
                </c:pt>
                <c:pt idx="9">
                  <c:v>6.4612200420744639E-3</c:v>
                </c:pt>
                <c:pt idx="10">
                  <c:v>0</c:v>
                </c:pt>
                <c:pt idx="11">
                  <c:v>0</c:v>
                </c:pt>
              </c:numCache>
            </c:numRef>
          </c:val>
        </c:ser>
        <c:axId val="199305088"/>
        <c:axId val="199306624"/>
      </c:barChart>
      <c:lineChart>
        <c:grouping val="standard"/>
        <c:ser>
          <c:idx val="1"/>
          <c:order val="0"/>
          <c:tx>
            <c:strRef>
              <c:f>RonanSprReuse!$X$3</c:f>
              <c:strCache>
                <c:ptCount val="1"/>
                <c:pt idx="0">
                  <c:v>HYDROSS
2009 HIA
(Existing)
River
Headgate
Diversion</c:v>
                </c:pt>
              </c:strCache>
            </c:strRef>
          </c:tx>
          <c:spPr>
            <a:ln>
              <a:solidFill>
                <a:schemeClr val="accent3"/>
              </a:solidFill>
              <a:prstDash val="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RonanSprReuse!$Y$6:$Y$17</c:f>
              <c:numCache>
                <c:formatCode>[&gt;=20]#,##0.0_);[&lt;=-20]\(#,##0.0\);#,##0.00_)</c:formatCode>
                <c:ptCount val="12"/>
                <c:pt idx="0">
                  <c:v>0</c:v>
                </c:pt>
                <c:pt idx="1">
                  <c:v>0</c:v>
                </c:pt>
                <c:pt idx="2">
                  <c:v>0</c:v>
                </c:pt>
                <c:pt idx="3">
                  <c:v>1.695001166272242E-2</c:v>
                </c:pt>
                <c:pt idx="4">
                  <c:v>7.5848969620270518E-2</c:v>
                </c:pt>
                <c:pt idx="5">
                  <c:v>0.20942128171028931</c:v>
                </c:pt>
                <c:pt idx="6">
                  <c:v>0.38345591521902705</c:v>
                </c:pt>
                <c:pt idx="7">
                  <c:v>0.31680038311710657</c:v>
                </c:pt>
                <c:pt idx="8">
                  <c:v>0.14461314537491138</c:v>
                </c:pt>
                <c:pt idx="9">
                  <c:v>8.6149600560992846E-3</c:v>
                </c:pt>
                <c:pt idx="10">
                  <c:v>0</c:v>
                </c:pt>
                <c:pt idx="11">
                  <c:v>0</c:v>
                </c:pt>
              </c:numCache>
            </c:numRef>
          </c:val>
        </c:ser>
        <c:ser>
          <c:idx val="2"/>
          <c:order val="1"/>
          <c:tx>
            <c:strRef>
              <c:f>RonanSprReuse!$AA$3</c:f>
              <c:strCache>
                <c:ptCount val="1"/>
                <c:pt idx="0">
                  <c:v>HYDROSS
Oper. Improv.
River
Headgate
Diversion</c:v>
                </c:pt>
              </c:strCache>
            </c:strRef>
          </c:tx>
          <c:spPr>
            <a:ln>
              <a:solidFill>
                <a:schemeClr val="accent2"/>
              </a:solidFill>
              <a:prstDash val="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RonanSprReuse!$AB$6:$AB$17</c:f>
              <c:numCache>
                <c:formatCode>[&gt;=20]#,##0.0_);[&lt;=-20]\(#,##0.0\);#,##0.00_)</c:formatCode>
                <c:ptCount val="12"/>
                <c:pt idx="0">
                  <c:v>0</c:v>
                </c:pt>
                <c:pt idx="1">
                  <c:v>0</c:v>
                </c:pt>
                <c:pt idx="2">
                  <c:v>0</c:v>
                </c:pt>
                <c:pt idx="3">
                  <c:v>1.695001166272242E-2</c:v>
                </c:pt>
                <c:pt idx="4">
                  <c:v>7.5848969620270532E-2</c:v>
                </c:pt>
                <c:pt idx="5">
                  <c:v>0.2042398653010975</c:v>
                </c:pt>
                <c:pt idx="6">
                  <c:v>0.37466056971770989</c:v>
                </c:pt>
                <c:pt idx="7">
                  <c:v>0.30538011837847973</c:v>
                </c:pt>
                <c:pt idx="8">
                  <c:v>0.14053892238809187</c:v>
                </c:pt>
                <c:pt idx="9">
                  <c:v>8.6149600560992846E-3</c:v>
                </c:pt>
                <c:pt idx="10">
                  <c:v>0</c:v>
                </c:pt>
                <c:pt idx="11">
                  <c:v>0</c:v>
                </c:pt>
              </c:numCache>
            </c:numRef>
          </c:val>
        </c:ser>
        <c:marker val="1"/>
        <c:axId val="199305088"/>
        <c:axId val="199306624"/>
      </c:lineChart>
      <c:catAx>
        <c:axId val="199305088"/>
        <c:scaling>
          <c:orientation val="minMax"/>
        </c:scaling>
        <c:axPos val="b"/>
        <c:tickLblPos val="nextTo"/>
        <c:crossAx val="199306624"/>
        <c:crosses val="autoZero"/>
        <c:auto val="1"/>
        <c:lblAlgn val="ctr"/>
        <c:lblOffset val="100"/>
      </c:catAx>
      <c:valAx>
        <c:axId val="19930662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305088"/>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RonanSprReuse!$D$4</c:f>
              <c:strCache>
                <c:ptCount val="1"/>
                <c:pt idx="0">
                  <c:v>HYDROSS
2009 HIA
(Existing)
Crop
Irrigation
Consumption</c:v>
                </c:pt>
              </c:strCache>
            </c:strRef>
          </c:tx>
          <c:spPr>
            <a:solidFill>
              <a:schemeClr val="accent3"/>
            </a:solidFill>
            <a:ln>
              <a:solidFill>
                <a:schemeClr val="accent3"/>
              </a:solidFill>
              <a:prstDash val="solid"/>
            </a:ln>
          </c:spPr>
          <c:cat>
            <c:strRef>
              <c:f>RonanSprReuse!$B$21:$B$32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RonanSprReuse!$E$21:$E$32</c:f>
              <c:numCache>
                <c:formatCode>[&gt;=20]#,##0.0_);[&lt;=-20]\(#,##0.0\);#,##0.00_)</c:formatCode>
                <c:ptCount val="12"/>
                <c:pt idx="0">
                  <c:v>0</c:v>
                </c:pt>
                <c:pt idx="1">
                  <c:v>0</c:v>
                </c:pt>
                <c:pt idx="2">
                  <c:v>3.2966995160524333E-4</c:v>
                </c:pt>
                <c:pt idx="3">
                  <c:v>2.4673929821322625E-2</c:v>
                </c:pt>
                <c:pt idx="4">
                  <c:v>6.7565234562718013E-2</c:v>
                </c:pt>
                <c:pt idx="5">
                  <c:v>0.14524449443317425</c:v>
                </c:pt>
                <c:pt idx="6">
                  <c:v>0.30185327191508016</c:v>
                </c:pt>
                <c:pt idx="7">
                  <c:v>0.21210062759055268</c:v>
                </c:pt>
                <c:pt idx="8">
                  <c:v>9.6859208847338646E-2</c:v>
                </c:pt>
                <c:pt idx="9">
                  <c:v>1.2690738089860334E-2</c:v>
                </c:pt>
                <c:pt idx="10">
                  <c:v>0</c:v>
                </c:pt>
                <c:pt idx="11">
                  <c:v>0</c:v>
                </c:pt>
              </c:numCache>
            </c:numRef>
          </c:val>
        </c:ser>
        <c:ser>
          <c:idx val="4"/>
          <c:order val="3"/>
          <c:tx>
            <c:strRef>
              <c:f>RonanSprReuse!$F$4</c:f>
              <c:strCache>
                <c:ptCount val="1"/>
                <c:pt idx="0">
                  <c:v>HYDROSS
Oper. Improv.
Crop
Irrigation
Consumption</c:v>
                </c:pt>
              </c:strCache>
            </c:strRef>
          </c:tx>
          <c:spPr>
            <a:solidFill>
              <a:schemeClr val="accent2"/>
            </a:solidFill>
            <a:ln>
              <a:solidFill>
                <a:schemeClr val="accent2"/>
              </a:solidFill>
              <a:prstDash val="solid"/>
            </a:ln>
          </c:spPr>
          <c:cat>
            <c:strRef>
              <c:f>RonanSprReuse!$B$21:$B$32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RonanSprReuse!$G$21:$G$32</c:f>
              <c:numCache>
                <c:formatCode>[&gt;=20]#,##0.0_);[&lt;=-20]\(#,##0.0\);#,##0.00_)</c:formatCode>
                <c:ptCount val="12"/>
                <c:pt idx="0">
                  <c:v>0</c:v>
                </c:pt>
                <c:pt idx="1">
                  <c:v>0</c:v>
                </c:pt>
                <c:pt idx="2">
                  <c:v>0</c:v>
                </c:pt>
                <c:pt idx="3">
                  <c:v>2.3933727477152368E-2</c:v>
                </c:pt>
                <c:pt idx="4">
                  <c:v>6.6608880693674502E-2</c:v>
                </c:pt>
                <c:pt idx="5">
                  <c:v>0.13923734809802776</c:v>
                </c:pt>
                <c:pt idx="6">
                  <c:v>0.31557189603329461</c:v>
                </c:pt>
                <c:pt idx="7">
                  <c:v>0.20205346930130047</c:v>
                </c:pt>
                <c:pt idx="8">
                  <c:v>9.344432576372963E-2</c:v>
                </c:pt>
                <c:pt idx="9">
                  <c:v>1.2403054405676517E-2</c:v>
                </c:pt>
                <c:pt idx="10">
                  <c:v>0</c:v>
                </c:pt>
                <c:pt idx="11">
                  <c:v>0</c:v>
                </c:pt>
              </c:numCache>
            </c:numRef>
          </c:val>
        </c:ser>
        <c:axId val="199354624"/>
        <c:axId val="199233536"/>
      </c:barChart>
      <c:lineChart>
        <c:grouping val="standard"/>
        <c:ser>
          <c:idx val="1"/>
          <c:order val="0"/>
          <c:tx>
            <c:strRef>
              <c:f>RonanSprReuse!$X$3</c:f>
              <c:strCache>
                <c:ptCount val="1"/>
                <c:pt idx="0">
                  <c:v>HYDROSS
2009 HIA
(Existing)
River
Headgate
Diversion</c:v>
                </c:pt>
              </c:strCache>
            </c:strRef>
          </c:tx>
          <c:spPr>
            <a:ln>
              <a:solidFill>
                <a:schemeClr val="accent3"/>
              </a:solidFill>
              <a:prstDash val="sys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RonanSprReuse!$Y$21:$Y$32</c:f>
              <c:numCache>
                <c:formatCode>[&gt;=20]#,##0.0_);[&lt;=-20]\(#,##0.0\);#,##0.00_)</c:formatCode>
                <c:ptCount val="12"/>
                <c:pt idx="0">
                  <c:v>0</c:v>
                </c:pt>
                <c:pt idx="1">
                  <c:v>0</c:v>
                </c:pt>
                <c:pt idx="2">
                  <c:v>4.395599354736578E-4</c:v>
                </c:pt>
                <c:pt idx="3">
                  <c:v>3.2898573095096827E-2</c:v>
                </c:pt>
                <c:pt idx="4">
                  <c:v>9.0086979416957341E-2</c:v>
                </c:pt>
                <c:pt idx="5">
                  <c:v>0.19365932591089899</c:v>
                </c:pt>
                <c:pt idx="6">
                  <c:v>0.4024710292201068</c:v>
                </c:pt>
                <c:pt idx="7">
                  <c:v>0.28280083678740348</c:v>
                </c:pt>
                <c:pt idx="8">
                  <c:v>0.12914561179645154</c:v>
                </c:pt>
                <c:pt idx="9">
                  <c:v>1.6920984119813784E-2</c:v>
                </c:pt>
                <c:pt idx="10">
                  <c:v>0</c:v>
                </c:pt>
                <c:pt idx="11">
                  <c:v>0</c:v>
                </c:pt>
              </c:numCache>
            </c:numRef>
          </c:val>
        </c:ser>
        <c:ser>
          <c:idx val="2"/>
          <c:order val="1"/>
          <c:tx>
            <c:strRef>
              <c:f>RonanSprReuse!$AA$3</c:f>
              <c:strCache>
                <c:ptCount val="1"/>
                <c:pt idx="0">
                  <c:v>HYDROSS
Oper. Improv.
River
Headgate
Diversion</c:v>
                </c:pt>
              </c:strCache>
            </c:strRef>
          </c:tx>
          <c:spPr>
            <a:ln>
              <a:solidFill>
                <a:schemeClr val="accent2"/>
              </a:solidFill>
              <a:prstDash val="sysDash"/>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RonanSprReuse!$AB$21:$AB$32</c:f>
              <c:numCache>
                <c:formatCode>[&gt;=20]#,##0.0_);[&lt;=-20]\(#,##0.0\);#,##0.00_)</c:formatCode>
                <c:ptCount val="12"/>
                <c:pt idx="0">
                  <c:v>0</c:v>
                </c:pt>
                <c:pt idx="1">
                  <c:v>0</c:v>
                </c:pt>
                <c:pt idx="2">
                  <c:v>0</c:v>
                </c:pt>
                <c:pt idx="3">
                  <c:v>3.1911636636203153E-2</c:v>
                </c:pt>
                <c:pt idx="4">
                  <c:v>8.8811840924899341E-2</c:v>
                </c:pt>
                <c:pt idx="5">
                  <c:v>0.18564979746403706</c:v>
                </c:pt>
                <c:pt idx="6">
                  <c:v>0.4207625280443929</c:v>
                </c:pt>
                <c:pt idx="7">
                  <c:v>0.26940462573506724</c:v>
                </c:pt>
                <c:pt idx="8">
                  <c:v>0.1245924343516395</c:v>
                </c:pt>
                <c:pt idx="9">
                  <c:v>1.6537405874235356E-2</c:v>
                </c:pt>
                <c:pt idx="10">
                  <c:v>0</c:v>
                </c:pt>
                <c:pt idx="11">
                  <c:v>0</c:v>
                </c:pt>
              </c:numCache>
            </c:numRef>
          </c:val>
        </c:ser>
        <c:marker val="1"/>
        <c:axId val="199354624"/>
        <c:axId val="199233536"/>
      </c:lineChart>
      <c:catAx>
        <c:axId val="199354624"/>
        <c:scaling>
          <c:orientation val="minMax"/>
        </c:scaling>
        <c:axPos val="b"/>
        <c:tickLblPos val="nextTo"/>
        <c:crossAx val="199233536"/>
        <c:crosses val="autoZero"/>
        <c:auto val="1"/>
        <c:lblAlgn val="ctr"/>
        <c:lblOffset val="100"/>
      </c:catAx>
      <c:valAx>
        <c:axId val="19923353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354624"/>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RonanSprReuse!$D$4</c:f>
              <c:strCache>
                <c:ptCount val="1"/>
                <c:pt idx="0">
                  <c:v>HYDROSS
2009 HIA
(Existing)
Crop
Irrigation
Consumption</c:v>
                </c:pt>
              </c:strCache>
            </c:strRef>
          </c:tx>
          <c:spPr>
            <a:solidFill>
              <a:schemeClr val="accent3"/>
            </a:solidFill>
            <a:ln>
              <a:solidFill>
                <a:schemeClr val="accent3"/>
              </a:solidFill>
              <a:prstDash val="solid"/>
            </a:ln>
          </c:spPr>
          <c:cat>
            <c:strRef>
              <c:f>RonanSprReuse!$B$36:$B$47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RonanSprReuse!$E$36:$E$47</c:f>
              <c:numCache>
                <c:formatCode>[&gt;=20]#,##0.0_);[&lt;=-20]\(#,##0.0\);#,##0.00_)</c:formatCode>
                <c:ptCount val="12"/>
                <c:pt idx="0">
                  <c:v>0</c:v>
                </c:pt>
                <c:pt idx="1">
                  <c:v>0</c:v>
                </c:pt>
                <c:pt idx="2">
                  <c:v>5.7381232142610756E-4</c:v>
                </c:pt>
                <c:pt idx="3">
                  <c:v>2.576090763345501E-2</c:v>
                </c:pt>
                <c:pt idx="4">
                  <c:v>9.7464122107595433E-2</c:v>
                </c:pt>
                <c:pt idx="5">
                  <c:v>0.22328297014712487</c:v>
                </c:pt>
                <c:pt idx="6">
                  <c:v>0.30970470392288624</c:v>
                </c:pt>
                <c:pt idx="7">
                  <c:v>0.1804429819548001</c:v>
                </c:pt>
                <c:pt idx="8">
                  <c:v>0.13336238075291168</c:v>
                </c:pt>
                <c:pt idx="9">
                  <c:v>1.9066430550150417E-2</c:v>
                </c:pt>
                <c:pt idx="10">
                  <c:v>0</c:v>
                </c:pt>
                <c:pt idx="11">
                  <c:v>0</c:v>
                </c:pt>
              </c:numCache>
            </c:numRef>
          </c:val>
        </c:ser>
        <c:ser>
          <c:idx val="4"/>
          <c:order val="3"/>
          <c:tx>
            <c:strRef>
              <c:f>RonanSprReuse!$F$4</c:f>
              <c:strCache>
                <c:ptCount val="1"/>
                <c:pt idx="0">
                  <c:v>HYDROSS
Oper. Improv.
Crop
Irrigation
Consumption</c:v>
                </c:pt>
              </c:strCache>
            </c:strRef>
          </c:tx>
          <c:spPr>
            <a:solidFill>
              <a:schemeClr val="accent2"/>
            </a:solidFill>
            <a:ln>
              <a:solidFill>
                <a:schemeClr val="accent2"/>
              </a:solidFill>
              <a:prstDash val="solid"/>
            </a:ln>
          </c:spPr>
          <c:cat>
            <c:strRef>
              <c:f>RonanSprReuse!$B$36:$B$47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RonanSprReuse!$G$36:$G$47</c:f>
              <c:numCache>
                <c:formatCode>[&gt;=20]#,##0.0_);[&lt;=-20]\(#,##0.0\);#,##0.00_)</c:formatCode>
                <c:ptCount val="12"/>
                <c:pt idx="0">
                  <c:v>0</c:v>
                </c:pt>
                <c:pt idx="1">
                  <c:v>0</c:v>
                </c:pt>
                <c:pt idx="2">
                  <c:v>0</c:v>
                </c:pt>
                <c:pt idx="3">
                  <c:v>2.4650604117199618E-2</c:v>
                </c:pt>
                <c:pt idx="4">
                  <c:v>9.4595060500464928E-2</c:v>
                </c:pt>
                <c:pt idx="5">
                  <c:v>0.2109763286518235</c:v>
                </c:pt>
                <c:pt idx="6">
                  <c:v>0.29651168567091035</c:v>
                </c:pt>
                <c:pt idx="7">
                  <c:v>0.22549424689798647</c:v>
                </c:pt>
                <c:pt idx="8">
                  <c:v>0.12725104627268241</c:v>
                </c:pt>
                <c:pt idx="9">
                  <c:v>2.6488669602093E-2</c:v>
                </c:pt>
                <c:pt idx="10">
                  <c:v>0</c:v>
                </c:pt>
                <c:pt idx="11">
                  <c:v>0</c:v>
                </c:pt>
              </c:numCache>
            </c:numRef>
          </c:val>
        </c:ser>
        <c:axId val="199277184"/>
        <c:axId val="199291264"/>
      </c:barChart>
      <c:lineChart>
        <c:grouping val="standard"/>
        <c:ser>
          <c:idx val="1"/>
          <c:order val="0"/>
          <c:tx>
            <c:strRef>
              <c:f>RonanSprReuse!$X$3</c:f>
              <c:strCache>
                <c:ptCount val="1"/>
                <c:pt idx="0">
                  <c:v>HYDROSS
2009 HIA
(Existing)
River
Headgate
Diversion</c:v>
                </c:pt>
              </c:strCache>
            </c:strRef>
          </c:tx>
          <c:spPr>
            <a:ln>
              <a:solidFill>
                <a:schemeClr val="accent3"/>
              </a:solidFill>
              <a:prstDash val="sysDot"/>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RonanSprReuse!$Y$36:$Y$47</c:f>
              <c:numCache>
                <c:formatCode>[&gt;=20]#,##0.0_);[&lt;=-20]\(#,##0.0\);#,##0.00_)</c:formatCode>
                <c:ptCount val="12"/>
                <c:pt idx="0">
                  <c:v>0</c:v>
                </c:pt>
                <c:pt idx="1">
                  <c:v>0</c:v>
                </c:pt>
                <c:pt idx="2">
                  <c:v>7.6508309523481001E-4</c:v>
                </c:pt>
                <c:pt idx="3">
                  <c:v>3.4347876844606683E-2</c:v>
                </c:pt>
                <c:pt idx="4">
                  <c:v>0.12995216281012725</c:v>
                </c:pt>
                <c:pt idx="5">
                  <c:v>0.29771062686283312</c:v>
                </c:pt>
                <c:pt idx="6">
                  <c:v>0.41293960523051487</c:v>
                </c:pt>
                <c:pt idx="7">
                  <c:v>0.24059064260640012</c:v>
                </c:pt>
                <c:pt idx="8">
                  <c:v>0.17781650767054891</c:v>
                </c:pt>
                <c:pt idx="9">
                  <c:v>2.5421907400200557E-2</c:v>
                </c:pt>
                <c:pt idx="10">
                  <c:v>0</c:v>
                </c:pt>
                <c:pt idx="11">
                  <c:v>0</c:v>
                </c:pt>
              </c:numCache>
            </c:numRef>
          </c:val>
        </c:ser>
        <c:ser>
          <c:idx val="2"/>
          <c:order val="1"/>
          <c:tx>
            <c:strRef>
              <c:f>RonanSprReuse!$AA$3</c:f>
              <c:strCache>
                <c:ptCount val="1"/>
                <c:pt idx="0">
                  <c:v>HYDROSS
Oper. Improv.
River
Headgate
Diversion</c:v>
                </c:pt>
              </c:strCache>
            </c:strRef>
          </c:tx>
          <c:spPr>
            <a:ln>
              <a:solidFill>
                <a:schemeClr val="accent2"/>
              </a:solidFill>
              <a:prstDash val="sysDot"/>
            </a:ln>
          </c:spPr>
          <c:marker>
            <c:symbol val="none"/>
          </c:marker>
          <c:cat>
            <c:strRef>
              <c:f>RonanSprReuse!$B$6:$B$17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RonanSprReuse!$AB$36:$AB$47</c:f>
              <c:numCache>
                <c:formatCode>[&gt;=20]#,##0.0_);[&lt;=-20]\(#,##0.0\);#,##0.00_)</c:formatCode>
                <c:ptCount val="12"/>
                <c:pt idx="0">
                  <c:v>0</c:v>
                </c:pt>
                <c:pt idx="1">
                  <c:v>0</c:v>
                </c:pt>
                <c:pt idx="2">
                  <c:v>0</c:v>
                </c:pt>
                <c:pt idx="3">
                  <c:v>3.2867472156266155E-2</c:v>
                </c:pt>
                <c:pt idx="4">
                  <c:v>0.12612674733395321</c:v>
                </c:pt>
                <c:pt idx="5">
                  <c:v>0.28130177153576469</c:v>
                </c:pt>
                <c:pt idx="6">
                  <c:v>0.39534891422788043</c:v>
                </c:pt>
                <c:pt idx="7">
                  <c:v>0.30065899586398204</c:v>
                </c:pt>
                <c:pt idx="8">
                  <c:v>0.16966806169690987</c:v>
                </c:pt>
                <c:pt idx="9">
                  <c:v>3.5318226136124002E-2</c:v>
                </c:pt>
                <c:pt idx="10">
                  <c:v>0</c:v>
                </c:pt>
                <c:pt idx="11">
                  <c:v>0</c:v>
                </c:pt>
              </c:numCache>
            </c:numRef>
          </c:val>
        </c:ser>
        <c:marker val="1"/>
        <c:axId val="199277184"/>
        <c:axId val="199291264"/>
      </c:lineChart>
      <c:catAx>
        <c:axId val="199277184"/>
        <c:scaling>
          <c:orientation val="minMax"/>
        </c:scaling>
        <c:axPos val="b"/>
        <c:tickLblPos val="nextTo"/>
        <c:crossAx val="199291264"/>
        <c:crosses val="autoZero"/>
        <c:auto val="1"/>
        <c:lblAlgn val="ctr"/>
        <c:lblOffset val="100"/>
      </c:catAx>
      <c:valAx>
        <c:axId val="19929126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277184"/>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ReuseBlSpr!$D$4</c:f>
              <c:strCache>
                <c:ptCount val="1"/>
                <c:pt idx="0">
                  <c:v>HYDROSS
2009 HIA
(Existing)
Crop
Irrigation
Consumption</c:v>
                </c:pt>
              </c:strCache>
            </c:strRef>
          </c:tx>
          <c:spPr>
            <a:solidFill>
              <a:schemeClr val="accent3"/>
            </a:solidFill>
            <a:ln>
              <a:solidFill>
                <a:schemeClr val="accent3"/>
              </a:solidFill>
              <a:prstDash val="solid"/>
            </a:ln>
          </c:spP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ReuseBlSpr!$E$6:$E$17</c:f>
              <c:numCache>
                <c:formatCode>[&gt;=20]#,##0.0_);[&lt;=-20]\(#,##0.0\);#,##0.00_)</c:formatCode>
                <c:ptCount val="12"/>
                <c:pt idx="0">
                  <c:v>0</c:v>
                </c:pt>
                <c:pt idx="1">
                  <c:v>0</c:v>
                </c:pt>
                <c:pt idx="2">
                  <c:v>0</c:v>
                </c:pt>
                <c:pt idx="3">
                  <c:v>1.2786131809663431E-2</c:v>
                </c:pt>
                <c:pt idx="4">
                  <c:v>5.7080945578854597E-2</c:v>
                </c:pt>
                <c:pt idx="5">
                  <c:v>0.16188156166163165</c:v>
                </c:pt>
                <c:pt idx="6">
                  <c:v>0.30355646858834873</c:v>
                </c:pt>
                <c:pt idx="7">
                  <c:v>0.2468180086829673</c:v>
                </c:pt>
                <c:pt idx="8">
                  <c:v>0.12089744273601404</c:v>
                </c:pt>
                <c:pt idx="9">
                  <c:v>6.5072277959894237E-3</c:v>
                </c:pt>
                <c:pt idx="10">
                  <c:v>0</c:v>
                </c:pt>
                <c:pt idx="11">
                  <c:v>0</c:v>
                </c:pt>
              </c:numCache>
            </c:numRef>
          </c:val>
        </c:ser>
        <c:ser>
          <c:idx val="4"/>
          <c:order val="3"/>
          <c:tx>
            <c:strRef>
              <c:f>ReuseBlSpr!$F$4</c:f>
              <c:strCache>
                <c:ptCount val="1"/>
                <c:pt idx="0">
                  <c:v>HYDROSS
Oper. Improv.
Crop
Irrigation
Consumption</c:v>
                </c:pt>
              </c:strCache>
            </c:strRef>
          </c:tx>
          <c:spPr>
            <a:solidFill>
              <a:schemeClr val="accent2"/>
            </a:solidFill>
            <a:ln>
              <a:solidFill>
                <a:schemeClr val="accent2"/>
              </a:solidFill>
              <a:prstDash val="solid"/>
            </a:ln>
          </c:spP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ReuseBlSpr!$G$6:$G$17</c:f>
              <c:numCache>
                <c:formatCode>[&gt;=20]#,##0.0_);[&lt;=-20]\(#,##0.0\);#,##0.00_)</c:formatCode>
                <c:ptCount val="12"/>
                <c:pt idx="0">
                  <c:v>0</c:v>
                </c:pt>
                <c:pt idx="1">
                  <c:v>0</c:v>
                </c:pt>
                <c:pt idx="2">
                  <c:v>0</c:v>
                </c:pt>
                <c:pt idx="3">
                  <c:v>1.2786131809663431E-2</c:v>
                </c:pt>
                <c:pt idx="4">
                  <c:v>5.7080945578854597E-2</c:v>
                </c:pt>
                <c:pt idx="5">
                  <c:v>0.16188156166163165</c:v>
                </c:pt>
                <c:pt idx="6">
                  <c:v>0.29978912618014436</c:v>
                </c:pt>
                <c:pt idx="7">
                  <c:v>0.24510558031560165</c:v>
                </c:pt>
                <c:pt idx="8">
                  <c:v>0.11416189115770922</c:v>
                </c:pt>
                <c:pt idx="9">
                  <c:v>6.5072277959894237E-3</c:v>
                </c:pt>
                <c:pt idx="10">
                  <c:v>0</c:v>
                </c:pt>
                <c:pt idx="11">
                  <c:v>0</c:v>
                </c:pt>
              </c:numCache>
            </c:numRef>
          </c:val>
        </c:ser>
        <c:axId val="199409024"/>
        <c:axId val="199419008"/>
      </c:barChart>
      <c:lineChart>
        <c:grouping val="standard"/>
        <c:ser>
          <c:idx val="1"/>
          <c:order val="0"/>
          <c:tx>
            <c:strRef>
              <c:f>ReuseBlSpr!$X$3</c:f>
              <c:strCache>
                <c:ptCount val="1"/>
                <c:pt idx="0">
                  <c:v>HYDROSS
2009 HIA
(Existing)
River
Headgate
Diversion</c:v>
                </c:pt>
              </c:strCache>
            </c:strRef>
          </c:tx>
          <c:spPr>
            <a:ln>
              <a:solidFill>
                <a:schemeClr val="accent3"/>
              </a:solidFill>
              <a:prstDash val="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ReuseBlSpr!$Y$6:$Y$17</c:f>
              <c:numCache>
                <c:formatCode>[&gt;=20]#,##0.0_);[&lt;=-20]\(#,##0.0\);#,##0.00_)</c:formatCode>
                <c:ptCount val="12"/>
                <c:pt idx="0">
                  <c:v>0</c:v>
                </c:pt>
                <c:pt idx="1">
                  <c:v>0</c:v>
                </c:pt>
                <c:pt idx="2">
                  <c:v>0</c:v>
                </c:pt>
                <c:pt idx="3">
                  <c:v>1.7575438913626711E-2</c:v>
                </c:pt>
                <c:pt idx="4">
                  <c:v>7.8461780864404931E-2</c:v>
                </c:pt>
                <c:pt idx="5">
                  <c:v>0.22251761053145241</c:v>
                </c:pt>
                <c:pt idx="6">
                  <c:v>0.41725975063690557</c:v>
                </c:pt>
                <c:pt idx="7">
                  <c:v>0.33926874045768701</c:v>
                </c:pt>
                <c:pt idx="8">
                  <c:v>0.16618205187080967</c:v>
                </c:pt>
                <c:pt idx="9">
                  <c:v>8.944643018542163E-3</c:v>
                </c:pt>
                <c:pt idx="10">
                  <c:v>0</c:v>
                </c:pt>
                <c:pt idx="11">
                  <c:v>0</c:v>
                </c:pt>
              </c:numCache>
            </c:numRef>
          </c:val>
        </c:ser>
        <c:ser>
          <c:idx val="2"/>
          <c:order val="1"/>
          <c:tx>
            <c:strRef>
              <c:f>ReuseBlSpr!$AA$3</c:f>
              <c:strCache>
                <c:ptCount val="1"/>
                <c:pt idx="0">
                  <c:v>HYDROSS
Oper. Improv.
River
Headgate
Diversion</c:v>
                </c:pt>
              </c:strCache>
            </c:strRef>
          </c:tx>
          <c:spPr>
            <a:ln>
              <a:solidFill>
                <a:schemeClr val="accent2"/>
              </a:solidFill>
              <a:prstDash val="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ReuseBlSpr!$AB$6:$AB$17</c:f>
              <c:numCache>
                <c:formatCode>[&gt;=20]#,##0.0_);[&lt;=-20]\(#,##0.0\);#,##0.00_)</c:formatCode>
                <c:ptCount val="12"/>
                <c:pt idx="0">
                  <c:v>0</c:v>
                </c:pt>
                <c:pt idx="1">
                  <c:v>0</c:v>
                </c:pt>
                <c:pt idx="2">
                  <c:v>0</c:v>
                </c:pt>
                <c:pt idx="3">
                  <c:v>1.7575438913626711E-2</c:v>
                </c:pt>
                <c:pt idx="4">
                  <c:v>7.8461780864404931E-2</c:v>
                </c:pt>
                <c:pt idx="5">
                  <c:v>0.22251761053145241</c:v>
                </c:pt>
                <c:pt idx="6">
                  <c:v>0.41208127309985482</c:v>
                </c:pt>
                <c:pt idx="7">
                  <c:v>0.33691488703175482</c:v>
                </c:pt>
                <c:pt idx="8">
                  <c:v>0.15692356172880989</c:v>
                </c:pt>
                <c:pt idx="9">
                  <c:v>8.944643018542163E-3</c:v>
                </c:pt>
                <c:pt idx="10">
                  <c:v>0</c:v>
                </c:pt>
                <c:pt idx="11">
                  <c:v>0</c:v>
                </c:pt>
              </c:numCache>
            </c:numRef>
          </c:val>
        </c:ser>
        <c:marker val="1"/>
        <c:axId val="199409024"/>
        <c:axId val="199419008"/>
      </c:lineChart>
      <c:catAx>
        <c:axId val="199409024"/>
        <c:scaling>
          <c:orientation val="minMax"/>
        </c:scaling>
        <c:axPos val="b"/>
        <c:tickLblPos val="nextTo"/>
        <c:crossAx val="199419008"/>
        <c:crosses val="autoZero"/>
        <c:auto val="1"/>
        <c:lblAlgn val="ctr"/>
        <c:lblOffset val="100"/>
      </c:catAx>
      <c:valAx>
        <c:axId val="19941900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9409024"/>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ReuseBlSpr!$D$4</c:f>
              <c:strCache>
                <c:ptCount val="1"/>
                <c:pt idx="0">
                  <c:v>HYDROSS
2009 HIA
(Existing)
Crop
Irrigation
Consumption</c:v>
                </c:pt>
              </c:strCache>
            </c:strRef>
          </c:tx>
          <c:spPr>
            <a:solidFill>
              <a:schemeClr val="accent3"/>
            </a:solidFill>
            <a:ln>
              <a:solidFill>
                <a:schemeClr val="accent3"/>
              </a:solidFill>
              <a:prstDash val="solid"/>
            </a:ln>
          </c:spPr>
          <c:cat>
            <c:strRef>
              <c:f>ReuseBlSpr!$B$21:$B$32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ReuseBlSpr!$E$21:$E$32</c:f>
              <c:numCache>
                <c:formatCode>[&gt;=20]#,##0.0_);[&lt;=-20]\(#,##0.0\);#,##0.00_)</c:formatCode>
                <c:ptCount val="12"/>
                <c:pt idx="0">
                  <c:v>0</c:v>
                </c:pt>
                <c:pt idx="1">
                  <c:v>0</c:v>
                </c:pt>
                <c:pt idx="2">
                  <c:v>3.4248567347312759E-4</c:v>
                </c:pt>
                <c:pt idx="3">
                  <c:v>2.6675828567184711E-2</c:v>
                </c:pt>
                <c:pt idx="4">
                  <c:v>6.9943185315956502E-2</c:v>
                </c:pt>
                <c:pt idx="5">
                  <c:v>0.15800005736226949</c:v>
                </c:pt>
                <c:pt idx="6">
                  <c:v>0.32859597671560631</c:v>
                </c:pt>
                <c:pt idx="7">
                  <c:v>0.23829392080985834</c:v>
                </c:pt>
                <c:pt idx="8">
                  <c:v>0.10232710844102667</c:v>
                </c:pt>
                <c:pt idx="9">
                  <c:v>1.2862239737101907E-2</c:v>
                </c:pt>
                <c:pt idx="10">
                  <c:v>0</c:v>
                </c:pt>
                <c:pt idx="11">
                  <c:v>0</c:v>
                </c:pt>
              </c:numCache>
            </c:numRef>
          </c:val>
        </c:ser>
        <c:ser>
          <c:idx val="4"/>
          <c:order val="3"/>
          <c:tx>
            <c:strRef>
              <c:f>ReuseBlSpr!$F$4</c:f>
              <c:strCache>
                <c:ptCount val="1"/>
                <c:pt idx="0">
                  <c:v>HYDROSS
Oper. Improv.
Crop
Irrigation
Consumption</c:v>
                </c:pt>
              </c:strCache>
            </c:strRef>
          </c:tx>
          <c:spPr>
            <a:solidFill>
              <a:schemeClr val="accent2"/>
            </a:solidFill>
            <a:ln>
              <a:solidFill>
                <a:schemeClr val="accent2"/>
              </a:solidFill>
              <a:prstDash val="solid"/>
            </a:ln>
          </c:spPr>
          <c:cat>
            <c:strRef>
              <c:f>ReuseBlSpr!$B$21:$B$32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ReuseBlSpr!$G$21:$G$32</c:f>
              <c:numCache>
                <c:formatCode>[&gt;=20]#,##0.0_);[&lt;=-20]\(#,##0.0\);#,##0.00_)</c:formatCode>
                <c:ptCount val="12"/>
                <c:pt idx="0">
                  <c:v>0</c:v>
                </c:pt>
                <c:pt idx="1">
                  <c:v>0</c:v>
                </c:pt>
                <c:pt idx="2">
                  <c:v>0</c:v>
                </c:pt>
                <c:pt idx="3">
                  <c:v>2.397399714311893E-2</c:v>
                </c:pt>
                <c:pt idx="4">
                  <c:v>6.9943185315956502E-2</c:v>
                </c:pt>
                <c:pt idx="5">
                  <c:v>0.15126450578396466</c:v>
                </c:pt>
                <c:pt idx="6">
                  <c:v>0.35009646621697488</c:v>
                </c:pt>
                <c:pt idx="7">
                  <c:v>0.22710605547640283</c:v>
                </c:pt>
                <c:pt idx="8">
                  <c:v>0.10008192458159171</c:v>
                </c:pt>
                <c:pt idx="9">
                  <c:v>1.2862239737101907E-2</c:v>
                </c:pt>
                <c:pt idx="10">
                  <c:v>0</c:v>
                </c:pt>
                <c:pt idx="11">
                  <c:v>0</c:v>
                </c:pt>
              </c:numCache>
            </c:numRef>
          </c:val>
        </c:ser>
        <c:axId val="200327168"/>
        <c:axId val="200328704"/>
      </c:barChart>
      <c:lineChart>
        <c:grouping val="standard"/>
        <c:ser>
          <c:idx val="1"/>
          <c:order val="0"/>
          <c:tx>
            <c:strRef>
              <c:f>ReuseBlSpr!$X$3</c:f>
              <c:strCache>
                <c:ptCount val="1"/>
                <c:pt idx="0">
                  <c:v>HYDROSS
2009 HIA
(Existing)
River
Headgate
Diversion</c:v>
                </c:pt>
              </c:strCache>
            </c:strRef>
          </c:tx>
          <c:spPr>
            <a:ln>
              <a:solidFill>
                <a:schemeClr val="accent3"/>
              </a:solidFill>
              <a:prstDash val="sys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ReuseBlSpr!$Y$21:$Y$32</c:f>
              <c:numCache>
                <c:formatCode>[&gt;=20]#,##0.0_);[&lt;=-20]\(#,##0.0\);#,##0.00_)</c:formatCode>
                <c:ptCount val="12"/>
                <c:pt idx="0">
                  <c:v>0</c:v>
                </c:pt>
                <c:pt idx="1">
                  <c:v>0</c:v>
                </c:pt>
                <c:pt idx="2">
                  <c:v>4.707706851864297E-4</c:v>
                </c:pt>
                <c:pt idx="3">
                  <c:v>3.6667805590631909E-2</c:v>
                </c:pt>
                <c:pt idx="4">
                  <c:v>9.6141835485850854E-2</c:v>
                </c:pt>
                <c:pt idx="5">
                  <c:v>0.21718220943267283</c:v>
                </c:pt>
                <c:pt idx="6">
                  <c:v>0.45167831850942447</c:v>
                </c:pt>
                <c:pt idx="7">
                  <c:v>0.32755178118193584</c:v>
                </c:pt>
                <c:pt idx="8">
                  <c:v>0.14065581916292327</c:v>
                </c:pt>
                <c:pt idx="9">
                  <c:v>1.7680054621445913E-2</c:v>
                </c:pt>
                <c:pt idx="10">
                  <c:v>0</c:v>
                </c:pt>
                <c:pt idx="11">
                  <c:v>0</c:v>
                </c:pt>
              </c:numCache>
            </c:numRef>
          </c:val>
        </c:ser>
        <c:ser>
          <c:idx val="2"/>
          <c:order val="1"/>
          <c:tx>
            <c:strRef>
              <c:f>ReuseBlSpr!$AA$3</c:f>
              <c:strCache>
                <c:ptCount val="1"/>
                <c:pt idx="0">
                  <c:v>HYDROSS
Oper. Improv.
River
Headgate
Diversion</c:v>
                </c:pt>
              </c:strCache>
            </c:strRef>
          </c:tx>
          <c:spPr>
            <a:ln>
              <a:solidFill>
                <a:schemeClr val="accent2"/>
              </a:solidFill>
              <a:prstDash val="sysDash"/>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ReuseBlSpr!$AB$21:$AB$32</c:f>
              <c:numCache>
                <c:formatCode>[&gt;=20]#,##0.0_);[&lt;=-20]\(#,##0.0\);#,##0.00_)</c:formatCode>
                <c:ptCount val="12"/>
                <c:pt idx="0">
                  <c:v>0</c:v>
                </c:pt>
                <c:pt idx="1">
                  <c:v>0</c:v>
                </c:pt>
                <c:pt idx="2">
                  <c:v>0</c:v>
                </c:pt>
                <c:pt idx="3">
                  <c:v>3.2953947963050075E-2</c:v>
                </c:pt>
                <c:pt idx="4">
                  <c:v>9.6141835485850854E-2</c:v>
                </c:pt>
                <c:pt idx="5">
                  <c:v>0.20792371929067308</c:v>
                </c:pt>
                <c:pt idx="6">
                  <c:v>0.48123225596835034</c:v>
                </c:pt>
                <c:pt idx="7">
                  <c:v>0.31217327213251245</c:v>
                </c:pt>
                <c:pt idx="8">
                  <c:v>0.13756965578225669</c:v>
                </c:pt>
                <c:pt idx="9">
                  <c:v>1.7680054621445913E-2</c:v>
                </c:pt>
                <c:pt idx="10">
                  <c:v>0</c:v>
                </c:pt>
                <c:pt idx="11">
                  <c:v>0</c:v>
                </c:pt>
              </c:numCache>
            </c:numRef>
          </c:val>
        </c:ser>
        <c:marker val="1"/>
        <c:axId val="200327168"/>
        <c:axId val="200328704"/>
      </c:lineChart>
      <c:catAx>
        <c:axId val="200327168"/>
        <c:scaling>
          <c:orientation val="minMax"/>
        </c:scaling>
        <c:axPos val="b"/>
        <c:tickLblPos val="nextTo"/>
        <c:crossAx val="200328704"/>
        <c:crosses val="autoZero"/>
        <c:auto val="1"/>
        <c:lblAlgn val="ctr"/>
        <c:lblOffset val="100"/>
      </c:catAx>
      <c:valAx>
        <c:axId val="20032870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0327168"/>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ReuseBlSpr!$D$4</c:f>
              <c:strCache>
                <c:ptCount val="1"/>
                <c:pt idx="0">
                  <c:v>HYDROSS
2009 HIA
(Existing)
Crop
Irrigation
Consumption</c:v>
                </c:pt>
              </c:strCache>
            </c:strRef>
          </c:tx>
          <c:spPr>
            <a:solidFill>
              <a:schemeClr val="accent3"/>
            </a:solidFill>
            <a:ln>
              <a:solidFill>
                <a:schemeClr val="accent3"/>
              </a:solidFill>
              <a:prstDash val="solid"/>
            </a:ln>
          </c:spPr>
          <c:cat>
            <c:strRef>
              <c:f>ReuseBlSpr!$B$36:$B$47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ReuseBlSpr!$E$36:$E$47</c:f>
              <c:numCache>
                <c:formatCode>[&gt;=20]#,##0.0_);[&lt;=-20]\(#,##0.0\);#,##0.00_)</c:formatCode>
                <c:ptCount val="12"/>
                <c:pt idx="0">
                  <c:v>0</c:v>
                </c:pt>
                <c:pt idx="1">
                  <c:v>0</c:v>
                </c:pt>
                <c:pt idx="2">
                  <c:v>6.8497134694625518E-4</c:v>
                </c:pt>
                <c:pt idx="3">
                  <c:v>2.6599720639746249E-2</c:v>
                </c:pt>
                <c:pt idx="4">
                  <c:v>0.10320234960656913</c:v>
                </c:pt>
                <c:pt idx="5">
                  <c:v>0.24624719922717872</c:v>
                </c:pt>
                <c:pt idx="6">
                  <c:v>0.34842209181332845</c:v>
                </c:pt>
                <c:pt idx="7">
                  <c:v>0.20788880379818844</c:v>
                </c:pt>
                <c:pt idx="8">
                  <c:v>0.14898126796081049</c:v>
                </c:pt>
                <c:pt idx="9">
                  <c:v>1.5297693415133031E-2</c:v>
                </c:pt>
                <c:pt idx="10">
                  <c:v>0</c:v>
                </c:pt>
                <c:pt idx="11">
                  <c:v>0</c:v>
                </c:pt>
              </c:numCache>
            </c:numRef>
          </c:val>
        </c:ser>
        <c:ser>
          <c:idx val="4"/>
          <c:order val="3"/>
          <c:tx>
            <c:strRef>
              <c:f>ReuseBlSpr!$F$4</c:f>
              <c:strCache>
                <c:ptCount val="1"/>
                <c:pt idx="0">
                  <c:v>HYDROSS
Oper. Improv.
Crop
Irrigation
Consumption</c:v>
                </c:pt>
              </c:strCache>
            </c:strRef>
          </c:tx>
          <c:spPr>
            <a:solidFill>
              <a:schemeClr val="accent2"/>
            </a:solidFill>
            <a:ln>
              <a:solidFill>
                <a:schemeClr val="accent2"/>
              </a:solidFill>
              <a:prstDash val="solid"/>
            </a:ln>
          </c:spPr>
          <c:cat>
            <c:strRef>
              <c:f>ReuseBlSpr!$B$36:$B$47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ReuseBlSpr!$G$36:$G$47</c:f>
              <c:numCache>
                <c:formatCode>[&gt;=20]#,##0.0_);[&lt;=-20]\(#,##0.0\);#,##0.00_)</c:formatCode>
                <c:ptCount val="12"/>
                <c:pt idx="0">
                  <c:v>0</c:v>
                </c:pt>
                <c:pt idx="1">
                  <c:v>0</c:v>
                </c:pt>
                <c:pt idx="2">
                  <c:v>0</c:v>
                </c:pt>
                <c:pt idx="3">
                  <c:v>2.4544806598907478E-2</c:v>
                </c:pt>
                <c:pt idx="4">
                  <c:v>0.10320234960656913</c:v>
                </c:pt>
                <c:pt idx="5">
                  <c:v>0.23277609607056907</c:v>
                </c:pt>
                <c:pt idx="6">
                  <c:v>0.33312439839819546</c:v>
                </c:pt>
                <c:pt idx="7">
                  <c:v>0.24818795137685981</c:v>
                </c:pt>
                <c:pt idx="8">
                  <c:v>0.14441479231450213</c:v>
                </c:pt>
                <c:pt idx="9">
                  <c:v>2.9339606027531263E-2</c:v>
                </c:pt>
                <c:pt idx="10">
                  <c:v>0</c:v>
                </c:pt>
                <c:pt idx="11">
                  <c:v>0</c:v>
                </c:pt>
              </c:numCache>
            </c:numRef>
          </c:val>
        </c:ser>
        <c:axId val="201380224"/>
        <c:axId val="201381760"/>
      </c:barChart>
      <c:lineChart>
        <c:grouping val="standard"/>
        <c:ser>
          <c:idx val="1"/>
          <c:order val="0"/>
          <c:tx>
            <c:strRef>
              <c:f>ReuseBlSpr!$X$3</c:f>
              <c:strCache>
                <c:ptCount val="1"/>
                <c:pt idx="0">
                  <c:v>HYDROSS
2009 HIA
(Existing)
River
Headgate
Diversion</c:v>
                </c:pt>
              </c:strCache>
            </c:strRef>
          </c:tx>
          <c:spPr>
            <a:ln>
              <a:solidFill>
                <a:schemeClr val="accent3"/>
              </a:solidFill>
              <a:prstDash val="sysDot"/>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ReuseBlSpr!$Y$36:$Y$47</c:f>
              <c:numCache>
                <c:formatCode>[&gt;=20]#,##0.0_);[&lt;=-20]\(#,##0.0\);#,##0.00_)</c:formatCode>
                <c:ptCount val="12"/>
                <c:pt idx="0">
                  <c:v>0</c:v>
                </c:pt>
                <c:pt idx="1">
                  <c:v>0</c:v>
                </c:pt>
                <c:pt idx="2">
                  <c:v>9.4154137037285928E-4</c:v>
                </c:pt>
                <c:pt idx="3">
                  <c:v>3.6563189882812701E-2</c:v>
                </c:pt>
                <c:pt idx="4">
                  <c:v>0.14185889980284414</c:v>
                </c:pt>
                <c:pt idx="5">
                  <c:v>0.33848412264904293</c:v>
                </c:pt>
                <c:pt idx="6">
                  <c:v>0.47893071039632779</c:v>
                </c:pt>
                <c:pt idx="7">
                  <c:v>0.28575780590816274</c:v>
                </c:pt>
                <c:pt idx="8">
                  <c:v>0.20478524805609691</c:v>
                </c:pt>
                <c:pt idx="9">
                  <c:v>2.1027757271660525E-2</c:v>
                </c:pt>
                <c:pt idx="10">
                  <c:v>0</c:v>
                </c:pt>
                <c:pt idx="11">
                  <c:v>0</c:v>
                </c:pt>
              </c:numCache>
            </c:numRef>
          </c:val>
        </c:ser>
        <c:ser>
          <c:idx val="2"/>
          <c:order val="1"/>
          <c:tx>
            <c:strRef>
              <c:f>ReuseBlSpr!$AA$3</c:f>
              <c:strCache>
                <c:ptCount val="1"/>
                <c:pt idx="0">
                  <c:v>HYDROSS
Oper. Improv.
River
Headgate
Diversion</c:v>
                </c:pt>
              </c:strCache>
            </c:strRef>
          </c:tx>
          <c:spPr>
            <a:ln>
              <a:solidFill>
                <a:schemeClr val="accent2"/>
              </a:solidFill>
              <a:prstDash val="sysDot"/>
            </a:ln>
          </c:spPr>
          <c:marker>
            <c:symbol val="none"/>
          </c:marker>
          <c:cat>
            <c:strRef>
              <c:f>ReuseBlSpr!$B$6:$B$17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ReuseBlSpr!$AB$36:$AB$47</c:f>
              <c:numCache>
                <c:formatCode>[&gt;=20]#,##0.0_);[&lt;=-20]\(#,##0.0\);#,##0.00_)</c:formatCode>
                <c:ptCount val="12"/>
                <c:pt idx="0">
                  <c:v>0</c:v>
                </c:pt>
                <c:pt idx="1">
                  <c:v>0</c:v>
                </c:pt>
                <c:pt idx="2">
                  <c:v>0</c:v>
                </c:pt>
                <c:pt idx="3">
                  <c:v>3.3738565771694116E-2</c:v>
                </c:pt>
                <c:pt idx="4">
                  <c:v>0.14185889980284414</c:v>
                </c:pt>
                <c:pt idx="5">
                  <c:v>0.31996714236504337</c:v>
                </c:pt>
                <c:pt idx="6">
                  <c:v>0.45790295312466728</c:v>
                </c:pt>
                <c:pt idx="7">
                  <c:v>0.34115182319843268</c:v>
                </c:pt>
                <c:pt idx="8">
                  <c:v>0.19850830558694452</c:v>
                </c:pt>
                <c:pt idx="9">
                  <c:v>4.032935536430414E-2</c:v>
                </c:pt>
                <c:pt idx="10">
                  <c:v>0</c:v>
                </c:pt>
                <c:pt idx="11">
                  <c:v>0</c:v>
                </c:pt>
              </c:numCache>
            </c:numRef>
          </c:val>
        </c:ser>
        <c:marker val="1"/>
        <c:axId val="201380224"/>
        <c:axId val="201381760"/>
      </c:lineChart>
      <c:catAx>
        <c:axId val="201380224"/>
        <c:scaling>
          <c:orientation val="minMax"/>
        </c:scaling>
        <c:axPos val="b"/>
        <c:tickLblPos val="nextTo"/>
        <c:crossAx val="201381760"/>
        <c:crosses val="autoZero"/>
        <c:auto val="1"/>
        <c:lblAlgn val="ctr"/>
        <c:lblOffset val="100"/>
      </c:catAx>
      <c:valAx>
        <c:axId val="20138176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1380224"/>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RonanB!$D$4</c:f>
              <c:strCache>
                <c:ptCount val="1"/>
                <c:pt idx="0">
                  <c:v>HYDROSS
2009 HIA
(Existing)
Crop
Irrigation
Consumption</c:v>
                </c:pt>
              </c:strCache>
            </c:strRef>
          </c:tx>
          <c:spPr>
            <a:solidFill>
              <a:schemeClr val="accent3"/>
            </a:solidFill>
            <a:ln>
              <a:solidFill>
                <a:schemeClr val="accent3"/>
              </a:solidFill>
              <a:prstDash val="solid"/>
            </a:ln>
          </c:spP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RonanB!$E$6:$E$17</c:f>
              <c:numCache>
                <c:formatCode>[&gt;=20]#,##0.0_);[&lt;=-20]\(#,##0.0\);#,##0.00_)</c:formatCode>
                <c:ptCount val="12"/>
                <c:pt idx="0">
                  <c:v>0</c:v>
                </c:pt>
                <c:pt idx="1">
                  <c:v>0</c:v>
                </c:pt>
                <c:pt idx="2">
                  <c:v>0</c:v>
                </c:pt>
                <c:pt idx="3">
                  <c:v>0</c:v>
                </c:pt>
                <c:pt idx="4">
                  <c:v>2.6972041943348932E-2</c:v>
                </c:pt>
                <c:pt idx="5">
                  <c:v>9.8808154103372556E-2</c:v>
                </c:pt>
                <c:pt idx="6">
                  <c:v>0.21345310600703996</c:v>
                </c:pt>
                <c:pt idx="7">
                  <c:v>0.23685646532111024</c:v>
                </c:pt>
                <c:pt idx="8">
                  <c:v>8.6207412155327151E-2</c:v>
                </c:pt>
                <c:pt idx="9">
                  <c:v>5.2093950485194327E-3</c:v>
                </c:pt>
                <c:pt idx="10">
                  <c:v>0</c:v>
                </c:pt>
                <c:pt idx="11">
                  <c:v>0</c:v>
                </c:pt>
              </c:numCache>
            </c:numRef>
          </c:val>
        </c:ser>
        <c:ser>
          <c:idx val="4"/>
          <c:order val="3"/>
          <c:tx>
            <c:strRef>
              <c:f>RonanB!$F$4</c:f>
              <c:strCache>
                <c:ptCount val="1"/>
                <c:pt idx="0">
                  <c:v>HYDROSS
Oper. Improv.
Crop
Irrigation
Consumption</c:v>
                </c:pt>
              </c:strCache>
            </c:strRef>
          </c:tx>
          <c:spPr>
            <a:solidFill>
              <a:schemeClr val="accent2"/>
            </a:solidFill>
            <a:ln>
              <a:solidFill>
                <a:schemeClr val="accent2"/>
              </a:solidFill>
              <a:prstDash val="solid"/>
            </a:ln>
          </c:spP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RonanB!$G$6:$G$17</c:f>
              <c:numCache>
                <c:formatCode>[&gt;=20]#,##0.0_);[&lt;=-20]\(#,##0.0\);#,##0.00_)</c:formatCode>
                <c:ptCount val="12"/>
                <c:pt idx="0">
                  <c:v>0</c:v>
                </c:pt>
                <c:pt idx="1">
                  <c:v>0</c:v>
                </c:pt>
                <c:pt idx="2">
                  <c:v>0</c:v>
                </c:pt>
                <c:pt idx="3">
                  <c:v>8.3777759240672781E-3</c:v>
                </c:pt>
                <c:pt idx="4">
                  <c:v>3.8950301128296075E-2</c:v>
                </c:pt>
                <c:pt idx="5">
                  <c:v>0.11791670888937697</c:v>
                </c:pt>
                <c:pt idx="6">
                  <c:v>0.22563644943458624</c:v>
                </c:pt>
                <c:pt idx="7">
                  <c:v>0.1563710882497524</c:v>
                </c:pt>
                <c:pt idx="8">
                  <c:v>9.6900635863672493E-2</c:v>
                </c:pt>
                <c:pt idx="9">
                  <c:v>4.2009487219484007E-3</c:v>
                </c:pt>
                <c:pt idx="10">
                  <c:v>0</c:v>
                </c:pt>
                <c:pt idx="11">
                  <c:v>0</c:v>
                </c:pt>
              </c:numCache>
            </c:numRef>
          </c:val>
        </c:ser>
        <c:axId val="180356224"/>
        <c:axId val="180357760"/>
      </c:barChart>
      <c:lineChart>
        <c:grouping val="standard"/>
        <c:ser>
          <c:idx val="1"/>
          <c:order val="0"/>
          <c:tx>
            <c:strRef>
              <c:f>RonanB!$X$3</c:f>
              <c:strCache>
                <c:ptCount val="1"/>
                <c:pt idx="0">
                  <c:v>HYDROSS
2009 HIA
(Existing)
River
Headgate
Diversion</c:v>
                </c:pt>
              </c:strCache>
            </c:strRef>
          </c:tx>
          <c:spPr>
            <a:ln>
              <a:solidFill>
                <a:schemeClr val="accent3"/>
              </a:solidFill>
              <a:prstDash val="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RonanB!$Y$6:$Y$17</c:f>
              <c:numCache>
                <c:formatCode>[&gt;=20]#,##0.0_);[&lt;=-20]\(#,##0.0\);#,##0.00_)</c:formatCode>
                <c:ptCount val="12"/>
                <c:pt idx="0">
                  <c:v>0</c:v>
                </c:pt>
                <c:pt idx="1">
                  <c:v>0</c:v>
                </c:pt>
                <c:pt idx="2">
                  <c:v>0</c:v>
                </c:pt>
                <c:pt idx="3">
                  <c:v>0</c:v>
                </c:pt>
                <c:pt idx="4">
                  <c:v>4.5916953581362621E-2</c:v>
                </c:pt>
                <c:pt idx="5">
                  <c:v>0.15636675756191257</c:v>
                </c:pt>
                <c:pt idx="6">
                  <c:v>0.33779570502775746</c:v>
                </c:pt>
                <c:pt idx="7">
                  <c:v>0.35017218409389445</c:v>
                </c:pt>
                <c:pt idx="8">
                  <c:v>0.12745034322195026</c:v>
                </c:pt>
                <c:pt idx="9">
                  <c:v>8.2440181176126476E-3</c:v>
                </c:pt>
                <c:pt idx="10">
                  <c:v>0</c:v>
                </c:pt>
                <c:pt idx="11">
                  <c:v>0</c:v>
                </c:pt>
              </c:numCache>
            </c:numRef>
          </c:val>
        </c:ser>
        <c:ser>
          <c:idx val="2"/>
          <c:order val="1"/>
          <c:tx>
            <c:strRef>
              <c:f>RonanB!$AA$3</c:f>
              <c:strCache>
                <c:ptCount val="1"/>
                <c:pt idx="0">
                  <c:v>HYDROSS
Oper. Improv.
River
Headgate
Diversion</c:v>
                </c:pt>
              </c:strCache>
            </c:strRef>
          </c:tx>
          <c:spPr>
            <a:ln>
              <a:solidFill>
                <a:schemeClr val="accent2"/>
              </a:solidFill>
              <a:prstDash val="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RonanB!$AB$6:$AB$17</c:f>
              <c:numCache>
                <c:formatCode>[&gt;=20]#,##0.0_);[&lt;=-20]\(#,##0.0\);#,##0.00_)</c:formatCode>
                <c:ptCount val="12"/>
                <c:pt idx="0">
                  <c:v>0</c:v>
                </c:pt>
                <c:pt idx="1">
                  <c:v>0</c:v>
                </c:pt>
                <c:pt idx="2">
                  <c:v>0</c:v>
                </c:pt>
                <c:pt idx="3">
                  <c:v>1.5182631250574985E-2</c:v>
                </c:pt>
                <c:pt idx="4">
                  <c:v>6.630967165184895E-2</c:v>
                </c:pt>
                <c:pt idx="5">
                  <c:v>0.18660659738784136</c:v>
                </c:pt>
                <c:pt idx="6">
                  <c:v>0.35707619787084394</c:v>
                </c:pt>
                <c:pt idx="7">
                  <c:v>0.23118138416580783</c:v>
                </c:pt>
                <c:pt idx="8">
                  <c:v>0.14325936703677186</c:v>
                </c:pt>
                <c:pt idx="9">
                  <c:v>6.6481226807222687E-3</c:v>
                </c:pt>
                <c:pt idx="10">
                  <c:v>0</c:v>
                </c:pt>
                <c:pt idx="11">
                  <c:v>0</c:v>
                </c:pt>
              </c:numCache>
            </c:numRef>
          </c:val>
        </c:ser>
        <c:marker val="1"/>
        <c:axId val="180356224"/>
        <c:axId val="180357760"/>
      </c:lineChart>
      <c:catAx>
        <c:axId val="180356224"/>
        <c:scaling>
          <c:orientation val="minMax"/>
        </c:scaling>
        <c:axPos val="b"/>
        <c:tickLblPos val="nextTo"/>
        <c:crossAx val="180357760"/>
        <c:crosses val="autoZero"/>
        <c:auto val="1"/>
        <c:lblAlgn val="ctr"/>
        <c:lblOffset val="100"/>
      </c:catAx>
      <c:valAx>
        <c:axId val="18035776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0356224"/>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RonanB!$D$4</c:f>
              <c:strCache>
                <c:ptCount val="1"/>
                <c:pt idx="0">
                  <c:v>HYDROSS
2009 HIA
(Existing)
Crop
Irrigation
Consumption</c:v>
                </c:pt>
              </c:strCache>
            </c:strRef>
          </c:tx>
          <c:spPr>
            <a:solidFill>
              <a:schemeClr val="accent3"/>
            </a:solidFill>
            <a:ln>
              <a:solidFill>
                <a:schemeClr val="accent3"/>
              </a:solidFill>
              <a:prstDash val="solid"/>
            </a:ln>
          </c:spPr>
          <c:cat>
            <c:strRef>
              <c:f>RonanB!$B$21:$B$32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RonanB!$E$21:$E$32</c:f>
              <c:numCache>
                <c:formatCode>[&gt;=20]#,##0.0_);[&lt;=-20]\(#,##0.0\);#,##0.00_)</c:formatCode>
                <c:ptCount val="12"/>
                <c:pt idx="0">
                  <c:v>0</c:v>
                </c:pt>
                <c:pt idx="1">
                  <c:v>0</c:v>
                </c:pt>
                <c:pt idx="2">
                  <c:v>0</c:v>
                </c:pt>
                <c:pt idx="3">
                  <c:v>0</c:v>
                </c:pt>
                <c:pt idx="4">
                  <c:v>2.5305501535056864E-2</c:v>
                </c:pt>
                <c:pt idx="5">
                  <c:v>8.5391961510111775E-2</c:v>
                </c:pt>
                <c:pt idx="6">
                  <c:v>0.20899328932564887</c:v>
                </c:pt>
                <c:pt idx="7">
                  <c:v>0.23491190301245932</c:v>
                </c:pt>
                <c:pt idx="8">
                  <c:v>6.5236855667892543E-2</c:v>
                </c:pt>
                <c:pt idx="9">
                  <c:v>8.7752442545911691E-3</c:v>
                </c:pt>
                <c:pt idx="10">
                  <c:v>0</c:v>
                </c:pt>
                <c:pt idx="11">
                  <c:v>0</c:v>
                </c:pt>
              </c:numCache>
            </c:numRef>
          </c:val>
        </c:ser>
        <c:ser>
          <c:idx val="4"/>
          <c:order val="3"/>
          <c:tx>
            <c:strRef>
              <c:f>RonanB!$F$4</c:f>
              <c:strCache>
                <c:ptCount val="1"/>
                <c:pt idx="0">
                  <c:v>HYDROSS
Oper. Improv.
Crop
Irrigation
Consumption</c:v>
                </c:pt>
              </c:strCache>
            </c:strRef>
          </c:tx>
          <c:spPr>
            <a:solidFill>
              <a:schemeClr val="accent2"/>
            </a:solidFill>
            <a:ln>
              <a:solidFill>
                <a:schemeClr val="accent2"/>
              </a:solidFill>
              <a:prstDash val="solid"/>
            </a:ln>
          </c:spPr>
          <c:cat>
            <c:strRef>
              <c:f>RonanB!$B$21:$B$32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RonanB!$G$21:$G$32</c:f>
              <c:numCache>
                <c:formatCode>[&gt;=20]#,##0.0_);[&lt;=-20]\(#,##0.0\);#,##0.00_)</c:formatCode>
                <c:ptCount val="12"/>
                <c:pt idx="0">
                  <c:v>0</c:v>
                </c:pt>
                <c:pt idx="1">
                  <c:v>0</c:v>
                </c:pt>
                <c:pt idx="2">
                  <c:v>0</c:v>
                </c:pt>
                <c:pt idx="3">
                  <c:v>2.1421273928620897E-2</c:v>
                </c:pt>
                <c:pt idx="4">
                  <c:v>5.1475605589306292E-2</c:v>
                </c:pt>
                <c:pt idx="5">
                  <c:v>0.10847493657480817</c:v>
                </c:pt>
                <c:pt idx="6">
                  <c:v>0.23025052409070002</c:v>
                </c:pt>
                <c:pt idx="7">
                  <c:v>0.15022341098690276</c:v>
                </c:pt>
                <c:pt idx="8">
                  <c:v>6.8254868378209474E-2</c:v>
                </c:pt>
                <c:pt idx="9">
                  <c:v>1.0673862338733471E-2</c:v>
                </c:pt>
                <c:pt idx="10">
                  <c:v>0</c:v>
                </c:pt>
                <c:pt idx="11">
                  <c:v>0</c:v>
                </c:pt>
              </c:numCache>
            </c:numRef>
          </c:val>
        </c:ser>
        <c:axId val="180389376"/>
        <c:axId val="180390912"/>
      </c:barChart>
      <c:lineChart>
        <c:grouping val="standard"/>
        <c:ser>
          <c:idx val="1"/>
          <c:order val="0"/>
          <c:tx>
            <c:strRef>
              <c:f>RonanB!$X$3</c:f>
              <c:strCache>
                <c:ptCount val="1"/>
                <c:pt idx="0">
                  <c:v>HYDROSS
2009 HIA
(Existing)
River
Headgate
Diversion</c:v>
                </c:pt>
              </c:strCache>
            </c:strRef>
          </c:tx>
          <c:spPr>
            <a:ln>
              <a:solidFill>
                <a:schemeClr val="accent3"/>
              </a:solidFill>
              <a:prstDash val="sys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RonanB!$Y$21:$Y$32</c:f>
              <c:numCache>
                <c:formatCode>[&gt;=20]#,##0.0_);[&lt;=-20]\(#,##0.0\);#,##0.00_)</c:formatCode>
                <c:ptCount val="12"/>
                <c:pt idx="0">
                  <c:v>0</c:v>
                </c:pt>
                <c:pt idx="1">
                  <c:v>0</c:v>
                </c:pt>
                <c:pt idx="2">
                  <c:v>0</c:v>
                </c:pt>
                <c:pt idx="3">
                  <c:v>0</c:v>
                </c:pt>
                <c:pt idx="4">
                  <c:v>4.3080526957876855E-2</c:v>
                </c:pt>
                <c:pt idx="5">
                  <c:v>0.13513524530797874</c:v>
                </c:pt>
                <c:pt idx="6">
                  <c:v>0.33073791632481225</c:v>
                </c:pt>
                <c:pt idx="7">
                  <c:v>0.34729659291813214</c:v>
                </c:pt>
                <c:pt idx="8">
                  <c:v>9.6447155038279928E-2</c:v>
                </c:pt>
                <c:pt idx="9">
                  <c:v>1.3887077472054393E-2</c:v>
                </c:pt>
                <c:pt idx="10">
                  <c:v>0</c:v>
                </c:pt>
                <c:pt idx="11">
                  <c:v>0</c:v>
                </c:pt>
              </c:numCache>
            </c:numRef>
          </c:val>
        </c:ser>
        <c:ser>
          <c:idx val="2"/>
          <c:order val="1"/>
          <c:tx>
            <c:strRef>
              <c:f>RonanB!$AA$3</c:f>
              <c:strCache>
                <c:ptCount val="1"/>
                <c:pt idx="0">
                  <c:v>HYDROSS
Oper. Improv.
River
Headgate
Diversion</c:v>
                </c:pt>
              </c:strCache>
            </c:strRef>
          </c:tx>
          <c:spPr>
            <a:ln>
              <a:solidFill>
                <a:schemeClr val="accent2"/>
              </a:solidFill>
              <a:prstDash val="sysDash"/>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RonanB!$AB$21:$AB$32</c:f>
              <c:numCache>
                <c:formatCode>[&gt;=20]#,##0.0_);[&lt;=-20]\(#,##0.0\);#,##0.00_)</c:formatCode>
                <c:ptCount val="12"/>
                <c:pt idx="0">
                  <c:v>0</c:v>
                </c:pt>
                <c:pt idx="1">
                  <c:v>0</c:v>
                </c:pt>
                <c:pt idx="2">
                  <c:v>0</c:v>
                </c:pt>
                <c:pt idx="3">
                  <c:v>3.8820721146467736E-2</c:v>
                </c:pt>
                <c:pt idx="4">
                  <c:v>8.7632968316830609E-2</c:v>
                </c:pt>
                <c:pt idx="5">
                  <c:v>0.17166472001077404</c:v>
                </c:pt>
                <c:pt idx="6">
                  <c:v>0.36437810427393585</c:v>
                </c:pt>
                <c:pt idx="7">
                  <c:v>0.22209256503090305</c:v>
                </c:pt>
                <c:pt idx="8">
                  <c:v>0.10090903071881945</c:v>
                </c:pt>
                <c:pt idx="9">
                  <c:v>1.6891695424487218E-2</c:v>
                </c:pt>
                <c:pt idx="10">
                  <c:v>0</c:v>
                </c:pt>
                <c:pt idx="11">
                  <c:v>0</c:v>
                </c:pt>
              </c:numCache>
            </c:numRef>
          </c:val>
        </c:ser>
        <c:marker val="1"/>
        <c:axId val="180389376"/>
        <c:axId val="180390912"/>
      </c:lineChart>
      <c:catAx>
        <c:axId val="180389376"/>
        <c:scaling>
          <c:orientation val="minMax"/>
        </c:scaling>
        <c:axPos val="b"/>
        <c:tickLblPos val="nextTo"/>
        <c:crossAx val="180390912"/>
        <c:crosses val="autoZero"/>
        <c:auto val="1"/>
        <c:lblAlgn val="ctr"/>
        <c:lblOffset val="100"/>
      </c:catAx>
      <c:valAx>
        <c:axId val="18039091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0389376"/>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RonanB!$D$4</c:f>
              <c:strCache>
                <c:ptCount val="1"/>
                <c:pt idx="0">
                  <c:v>HYDROSS
2009 HIA
(Existing)
Crop
Irrigation
Consumption</c:v>
                </c:pt>
              </c:strCache>
            </c:strRef>
          </c:tx>
          <c:spPr>
            <a:solidFill>
              <a:schemeClr val="accent3"/>
            </a:solidFill>
            <a:ln>
              <a:solidFill>
                <a:schemeClr val="accent3"/>
              </a:solidFill>
              <a:prstDash val="solid"/>
            </a:ln>
          </c:spPr>
          <c:cat>
            <c:strRef>
              <c:f>RonanB!$B$36:$B$47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RonanB!$E$36:$E$47</c:f>
              <c:numCache>
                <c:formatCode>[&gt;=20]#,##0.0_);[&lt;=-20]\(#,##0.0\);#,##0.00_)</c:formatCode>
                <c:ptCount val="12"/>
                <c:pt idx="0">
                  <c:v>0</c:v>
                </c:pt>
                <c:pt idx="1">
                  <c:v>0</c:v>
                </c:pt>
                <c:pt idx="2">
                  <c:v>0</c:v>
                </c:pt>
                <c:pt idx="3">
                  <c:v>0</c:v>
                </c:pt>
                <c:pt idx="4">
                  <c:v>2.7805312147494966E-2</c:v>
                </c:pt>
                <c:pt idx="5">
                  <c:v>0.1084129904580223</c:v>
                </c:pt>
                <c:pt idx="6">
                  <c:v>0.22303607902669551</c:v>
                </c:pt>
                <c:pt idx="7">
                  <c:v>0.26268753371534165</c:v>
                </c:pt>
                <c:pt idx="8">
                  <c:v>4.6418888213310534E-2</c:v>
                </c:pt>
                <c:pt idx="9">
                  <c:v>3.315939140790545E-3</c:v>
                </c:pt>
                <c:pt idx="10">
                  <c:v>0</c:v>
                </c:pt>
                <c:pt idx="11">
                  <c:v>0</c:v>
                </c:pt>
              </c:numCache>
            </c:numRef>
          </c:val>
        </c:ser>
        <c:ser>
          <c:idx val="4"/>
          <c:order val="3"/>
          <c:tx>
            <c:strRef>
              <c:f>RonanB!$F$4</c:f>
              <c:strCache>
                <c:ptCount val="1"/>
                <c:pt idx="0">
                  <c:v>HYDROSS
Oper. Improv.
Crop
Irrigation
Consumption</c:v>
                </c:pt>
              </c:strCache>
            </c:strRef>
          </c:tx>
          <c:spPr>
            <a:solidFill>
              <a:schemeClr val="accent2"/>
            </a:solidFill>
            <a:ln>
              <a:solidFill>
                <a:schemeClr val="accent2"/>
              </a:solidFill>
              <a:prstDash val="solid"/>
            </a:ln>
          </c:spPr>
          <c:cat>
            <c:strRef>
              <c:f>RonanB!$B$36:$B$47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RonanB!$G$36:$G$47</c:f>
              <c:numCache>
                <c:formatCode>[&gt;=20]#,##0.0_);[&lt;=-20]\(#,##0.0\);#,##0.00_)</c:formatCode>
                <c:ptCount val="12"/>
                <c:pt idx="0">
                  <c:v>0</c:v>
                </c:pt>
                <c:pt idx="1">
                  <c:v>0</c:v>
                </c:pt>
                <c:pt idx="2">
                  <c:v>0</c:v>
                </c:pt>
                <c:pt idx="3">
                  <c:v>1.3197294077792921E-2</c:v>
                </c:pt>
                <c:pt idx="4">
                  <c:v>5.5923100622044183E-2</c:v>
                </c:pt>
                <c:pt idx="5">
                  <c:v>0.10667849921610006</c:v>
                </c:pt>
                <c:pt idx="6">
                  <c:v>0.17722601540934046</c:v>
                </c:pt>
                <c:pt idx="7">
                  <c:v>0.12759124103970507</c:v>
                </c:pt>
                <c:pt idx="8">
                  <c:v>7.427139129228387E-2</c:v>
                </c:pt>
                <c:pt idx="9">
                  <c:v>1.5548930556343113E-2</c:v>
                </c:pt>
                <c:pt idx="10">
                  <c:v>0</c:v>
                </c:pt>
                <c:pt idx="11">
                  <c:v>0</c:v>
                </c:pt>
              </c:numCache>
            </c:numRef>
          </c:val>
        </c:ser>
        <c:axId val="201451392"/>
        <c:axId val="201452928"/>
      </c:barChart>
      <c:lineChart>
        <c:grouping val="standard"/>
        <c:ser>
          <c:idx val="1"/>
          <c:order val="0"/>
          <c:tx>
            <c:strRef>
              <c:f>RonanB!$X$3</c:f>
              <c:strCache>
                <c:ptCount val="1"/>
                <c:pt idx="0">
                  <c:v>HYDROSS
2009 HIA
(Existing)
River
Headgate
Diversion</c:v>
                </c:pt>
              </c:strCache>
            </c:strRef>
          </c:tx>
          <c:spPr>
            <a:ln>
              <a:solidFill>
                <a:schemeClr val="accent3"/>
              </a:solidFill>
              <a:prstDash val="sysDot"/>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RonanB!$Y$36:$Y$47</c:f>
              <c:numCache>
                <c:formatCode>[&gt;=20]#,##0.0_);[&lt;=-20]\(#,##0.0\);#,##0.00_)</c:formatCode>
                <c:ptCount val="12"/>
                <c:pt idx="0">
                  <c:v>0</c:v>
                </c:pt>
                <c:pt idx="1">
                  <c:v>0</c:v>
                </c:pt>
                <c:pt idx="2">
                  <c:v>0</c:v>
                </c:pt>
                <c:pt idx="3">
                  <c:v>0</c:v>
                </c:pt>
                <c:pt idx="4">
                  <c:v>4.733624812307622E-2</c:v>
                </c:pt>
                <c:pt idx="5">
                  <c:v>0.17156668849188528</c:v>
                </c:pt>
                <c:pt idx="6">
                  <c:v>0.35296103659866362</c:v>
                </c:pt>
                <c:pt idx="7">
                  <c:v>0.38836122666372208</c:v>
                </c:pt>
                <c:pt idx="8">
                  <c:v>6.8626387068761896E-2</c:v>
                </c:pt>
                <c:pt idx="9">
                  <c:v>5.2475694584436542E-3</c:v>
                </c:pt>
                <c:pt idx="10">
                  <c:v>0</c:v>
                </c:pt>
                <c:pt idx="11">
                  <c:v>0</c:v>
                </c:pt>
              </c:numCache>
            </c:numRef>
          </c:val>
        </c:ser>
        <c:ser>
          <c:idx val="2"/>
          <c:order val="1"/>
          <c:tx>
            <c:strRef>
              <c:f>RonanB!$AA$3</c:f>
              <c:strCache>
                <c:ptCount val="1"/>
                <c:pt idx="0">
                  <c:v>HYDROSS
Oper. Improv.
River
Headgate
Diversion</c:v>
                </c:pt>
              </c:strCache>
            </c:strRef>
          </c:tx>
          <c:spPr>
            <a:ln>
              <a:solidFill>
                <a:schemeClr val="accent2"/>
              </a:solidFill>
              <a:prstDash val="sysDot"/>
            </a:ln>
          </c:spPr>
          <c:marker>
            <c:symbol val="none"/>
          </c:marker>
          <c:cat>
            <c:strRef>
              <c:f>RonanB!$B$6:$B$17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RonanB!$AB$36:$AB$47</c:f>
              <c:numCache>
                <c:formatCode>[&gt;=20]#,##0.0_);[&lt;=-20]\(#,##0.0\);#,##0.00_)</c:formatCode>
                <c:ptCount val="12"/>
                <c:pt idx="0">
                  <c:v>0</c:v>
                </c:pt>
                <c:pt idx="1">
                  <c:v>0</c:v>
                </c:pt>
                <c:pt idx="2">
                  <c:v>0</c:v>
                </c:pt>
                <c:pt idx="3">
                  <c:v>2.3916806955043352E-2</c:v>
                </c:pt>
                <c:pt idx="4">
                  <c:v>9.5204461392652664E-2</c:v>
                </c:pt>
                <c:pt idx="5">
                  <c:v>0.16882180600743799</c:v>
                </c:pt>
                <c:pt idx="6">
                  <c:v>0.28046528787678504</c:v>
                </c:pt>
                <c:pt idx="7">
                  <c:v>0.18863282235320086</c:v>
                </c:pt>
                <c:pt idx="8">
                  <c:v>0.10980394927895309</c:v>
                </c:pt>
                <c:pt idx="9">
                  <c:v>2.4606631676441074E-2</c:v>
                </c:pt>
                <c:pt idx="10">
                  <c:v>0</c:v>
                </c:pt>
                <c:pt idx="11">
                  <c:v>0</c:v>
                </c:pt>
              </c:numCache>
            </c:numRef>
          </c:val>
        </c:ser>
        <c:marker val="1"/>
        <c:axId val="201451392"/>
        <c:axId val="201452928"/>
      </c:lineChart>
      <c:catAx>
        <c:axId val="201451392"/>
        <c:scaling>
          <c:orientation val="minMax"/>
        </c:scaling>
        <c:axPos val="b"/>
        <c:tickLblPos val="nextTo"/>
        <c:crossAx val="201452928"/>
        <c:crosses val="autoZero"/>
        <c:auto val="1"/>
        <c:lblAlgn val="ctr"/>
        <c:lblOffset val="100"/>
      </c:catAx>
      <c:valAx>
        <c:axId val="20145292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201451392"/>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'999418'!$C$4</c:f>
              <c:strCache>
                <c:ptCount val="1"/>
                <c:pt idx="0">
                  <c:v>HYDROSS
Enforceable
Min. Flow
Oper. Improv.</c:v>
                </c:pt>
              </c:strCache>
            </c:strRef>
          </c:tx>
          <c:spPr>
            <a:ln>
              <a:solidFill>
                <a:schemeClr val="tx1"/>
              </a:solidFill>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'999418'!$C$23:$C$34</c:f>
              <c:numCache>
                <c:formatCode>[&gt;=20]#,##0_);[&lt;=-20]\(#,##0\);#,##0.0_)</c:formatCode>
                <c:ptCount val="12"/>
                <c:pt idx="0">
                  <c:v>0.7</c:v>
                </c:pt>
                <c:pt idx="1">
                  <c:v>0.7</c:v>
                </c:pt>
                <c:pt idx="2">
                  <c:v>1</c:v>
                </c:pt>
                <c:pt idx="3">
                  <c:v>1</c:v>
                </c:pt>
                <c:pt idx="4">
                  <c:v>5.2</c:v>
                </c:pt>
                <c:pt idx="5">
                  <c:v>4</c:v>
                </c:pt>
                <c:pt idx="6">
                  <c:v>3.6</c:v>
                </c:pt>
                <c:pt idx="7">
                  <c:v>2.8</c:v>
                </c:pt>
                <c:pt idx="8">
                  <c:v>2</c:v>
                </c:pt>
                <c:pt idx="9">
                  <c:v>1.8</c:v>
                </c:pt>
                <c:pt idx="10">
                  <c:v>1.6</c:v>
                </c:pt>
                <c:pt idx="11">
                  <c:v>1.2</c:v>
                </c:pt>
              </c:numCache>
            </c:numRef>
          </c:val>
        </c:ser>
        <c:ser>
          <c:idx val="3"/>
          <c:order val="1"/>
          <c:tx>
            <c:strRef>
              <c:f>'999418'!$E$5</c:f>
              <c:strCache>
                <c:ptCount val="1"/>
                <c:pt idx="0">
                  <c:v>HYDROSS
Natural
Flow</c:v>
                </c:pt>
              </c:strCache>
            </c:strRef>
          </c:tx>
          <c:spPr>
            <a:ln>
              <a:solidFill>
                <a:schemeClr val="accent1"/>
              </a:solidFill>
              <a:prstDash val="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'999418'!$E$23:$E$34</c:f>
              <c:numCache>
                <c:formatCode>[&gt;=20]#,##0_);[&lt;=-20]\(#,##0\);#,##0.0_)</c:formatCode>
                <c:ptCount val="12"/>
                <c:pt idx="0">
                  <c:v>1.9638104838709676</c:v>
                </c:pt>
                <c:pt idx="1">
                  <c:v>1.6925595238095237</c:v>
                </c:pt>
                <c:pt idx="2">
                  <c:v>2.0817204301075267</c:v>
                </c:pt>
                <c:pt idx="3">
                  <c:v>3.17625</c:v>
                </c:pt>
                <c:pt idx="4">
                  <c:v>17.812533602150538</c:v>
                </c:pt>
                <c:pt idx="5">
                  <c:v>50.433472222222221</c:v>
                </c:pt>
                <c:pt idx="6">
                  <c:v>29.026176075268818</c:v>
                </c:pt>
                <c:pt idx="7">
                  <c:v>12.067473118279569</c:v>
                </c:pt>
                <c:pt idx="8">
                  <c:v>6.831458333333333</c:v>
                </c:pt>
                <c:pt idx="9">
                  <c:v>4.7285954301075268</c:v>
                </c:pt>
                <c:pt idx="10">
                  <c:v>3.5459722222222223</c:v>
                </c:pt>
                <c:pt idx="11">
                  <c:v>2.7200604838709679</c:v>
                </c:pt>
              </c:numCache>
            </c:numRef>
          </c:val>
        </c:ser>
        <c:ser>
          <c:idx val="4"/>
          <c:order val="2"/>
          <c:tx>
            <c:strRef>
              <c:f>'999418'!$G$5</c:f>
              <c:strCache>
                <c:ptCount val="1"/>
                <c:pt idx="0">
                  <c:v>HYDROSS
2009 HIA
(Existing)</c:v>
                </c:pt>
              </c:strCache>
            </c:strRef>
          </c:tx>
          <c:spPr>
            <a:ln>
              <a:solidFill>
                <a:schemeClr val="accent3"/>
              </a:solidFill>
              <a:prstDash val="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'999418'!$G$23:$G$34</c:f>
              <c:numCache>
                <c:formatCode>[&gt;=20]#,##0_);[&lt;=-20]\(#,##0\);#,##0.0_)</c:formatCode>
                <c:ptCount val="12"/>
                <c:pt idx="0">
                  <c:v>0</c:v>
                </c:pt>
                <c:pt idx="1">
                  <c:v>0</c:v>
                </c:pt>
                <c:pt idx="2">
                  <c:v>7.4120631720430111E-2</c:v>
                </c:pt>
                <c:pt idx="3">
                  <c:v>0</c:v>
                </c:pt>
                <c:pt idx="4">
                  <c:v>8.8599159946236554</c:v>
                </c:pt>
                <c:pt idx="5">
                  <c:v>12.179658333333334</c:v>
                </c:pt>
                <c:pt idx="6">
                  <c:v>14.565578293010752</c:v>
                </c:pt>
                <c:pt idx="7">
                  <c:v>3.0115013440860214</c:v>
                </c:pt>
                <c:pt idx="8">
                  <c:v>0</c:v>
                </c:pt>
                <c:pt idx="9">
                  <c:v>0</c:v>
                </c:pt>
                <c:pt idx="10">
                  <c:v>0</c:v>
                </c:pt>
                <c:pt idx="11">
                  <c:v>0</c:v>
                </c:pt>
              </c:numCache>
            </c:numRef>
          </c:val>
        </c:ser>
        <c:ser>
          <c:idx val="5"/>
          <c:order val="3"/>
          <c:tx>
            <c:strRef>
              <c:f>'999418'!$H$5</c:f>
              <c:strCache>
                <c:ptCount val="1"/>
                <c:pt idx="0">
                  <c:v>HYDROSS
Achievable
Management
Target
Oper. Improv.</c:v>
                </c:pt>
              </c:strCache>
            </c:strRef>
          </c:tx>
          <c:spPr>
            <a:ln>
              <a:solidFill>
                <a:schemeClr val="accent2"/>
              </a:solidFill>
              <a:prstDash val="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'999418'!$H$23:$H$34</c:f>
              <c:numCache>
                <c:formatCode>[&gt;=20]#,##0_);[&lt;=-20]\(#,##0\);#,##0.0_)</c:formatCode>
                <c:ptCount val="12"/>
                <c:pt idx="0">
                  <c:v>1.322014448924731</c:v>
                </c:pt>
                <c:pt idx="1">
                  <c:v>1.3411283482142857</c:v>
                </c:pt>
                <c:pt idx="2">
                  <c:v>1.8445588037634408</c:v>
                </c:pt>
                <c:pt idx="3">
                  <c:v>0.99993055555555554</c:v>
                </c:pt>
                <c:pt idx="4">
                  <c:v>5.2000725806451609</c:v>
                </c:pt>
                <c:pt idx="5">
                  <c:v>11.806575</c:v>
                </c:pt>
                <c:pt idx="6">
                  <c:v>7.7068380376344097</c:v>
                </c:pt>
                <c:pt idx="7">
                  <c:v>3.3523424059139777</c:v>
                </c:pt>
                <c:pt idx="8">
                  <c:v>2.0000291666666667</c:v>
                </c:pt>
                <c:pt idx="9">
                  <c:v>1.8000376344086024</c:v>
                </c:pt>
                <c:pt idx="10">
                  <c:v>1.6000569444444441</c:v>
                </c:pt>
                <c:pt idx="11">
                  <c:v>1.817317540322581</c:v>
                </c:pt>
              </c:numCache>
            </c:numRef>
          </c:val>
        </c:ser>
        <c:marker val="1"/>
        <c:axId val="65680128"/>
        <c:axId val="65681664"/>
      </c:lineChart>
      <c:catAx>
        <c:axId val="65680128"/>
        <c:scaling>
          <c:orientation val="minMax"/>
        </c:scaling>
        <c:axPos val="b"/>
        <c:tickLblPos val="nextTo"/>
        <c:crossAx val="65681664"/>
        <c:crosses val="autoZero"/>
        <c:auto val="1"/>
        <c:lblAlgn val="ctr"/>
        <c:lblOffset val="100"/>
      </c:catAx>
      <c:valAx>
        <c:axId val="6568166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680128"/>
        <c:crosses val="autoZero"/>
        <c:crossBetween val="between"/>
      </c:valAx>
    </c:plotArea>
    <c:legend>
      <c:legendPos val="b"/>
    </c:legend>
    <c:plotVisOnly val="1"/>
  </c:chart>
  <c:printSettings>
    <c:headerFooter/>
    <c:pageMargins b="0.75000000000000289" l="0.70000000000000062" r="0.70000000000000062" t="0.75000000000000289"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ReuseMudCr!$D$4</c:f>
              <c:strCache>
                <c:ptCount val="1"/>
                <c:pt idx="0">
                  <c:v>HYDROSS
2009 HIA
(Existing)
Crop
Irrigation
Consumption</c:v>
                </c:pt>
              </c:strCache>
            </c:strRef>
          </c:tx>
          <c:spPr>
            <a:solidFill>
              <a:schemeClr val="accent3"/>
            </a:solidFill>
            <a:ln>
              <a:solidFill>
                <a:schemeClr val="accent3"/>
              </a:solidFill>
              <a:prstDash val="solid"/>
            </a:ln>
          </c:spP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ReuseMudCr!$E$6:$E$17</c:f>
              <c:numCache>
                <c:formatCode>[&gt;=20]#,##0.0_);[&lt;=-20]\(#,##0.0\);#,##0.00_)</c:formatCode>
                <c:ptCount val="12"/>
                <c:pt idx="0">
                  <c:v>0</c:v>
                </c:pt>
                <c:pt idx="1">
                  <c:v>0</c:v>
                </c:pt>
                <c:pt idx="2">
                  <c:v>0</c:v>
                </c:pt>
                <c:pt idx="3">
                  <c:v>3.7316292687045408E-2</c:v>
                </c:pt>
                <c:pt idx="4">
                  <c:v>5.776468939100772E-2</c:v>
                </c:pt>
                <c:pt idx="5">
                  <c:v>0.16313216295007396</c:v>
                </c:pt>
                <c:pt idx="6">
                  <c:v>0.29015597823693923</c:v>
                </c:pt>
                <c:pt idx="7">
                  <c:v>0.23448217126387311</c:v>
                </c:pt>
                <c:pt idx="8">
                  <c:v>0.11509603527570632</c:v>
                </c:pt>
                <c:pt idx="9">
                  <c:v>1.0627749492231544E-2</c:v>
                </c:pt>
                <c:pt idx="10">
                  <c:v>0</c:v>
                </c:pt>
                <c:pt idx="11">
                  <c:v>0</c:v>
                </c:pt>
              </c:numCache>
            </c:numRef>
          </c:val>
        </c:ser>
        <c:ser>
          <c:idx val="4"/>
          <c:order val="3"/>
          <c:tx>
            <c:strRef>
              <c:f>ReuseMudCr!$F$4</c:f>
              <c:strCache>
                <c:ptCount val="1"/>
                <c:pt idx="0">
                  <c:v>HYDROSS
Oper. Improv.
Crop
Irrigation
Consumption</c:v>
                </c:pt>
              </c:strCache>
            </c:strRef>
          </c:tx>
          <c:spPr>
            <a:solidFill>
              <a:schemeClr val="accent2"/>
            </a:solidFill>
            <a:ln>
              <a:solidFill>
                <a:schemeClr val="accent2"/>
              </a:solidFill>
              <a:prstDash val="solid"/>
            </a:ln>
          </c:spP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ReuseMudCr!$G$6:$G$17</c:f>
              <c:numCache>
                <c:formatCode>[&gt;=20]#,##0.0_);[&lt;=-20]\(#,##0.0\);#,##0.00_)</c:formatCode>
                <c:ptCount val="12"/>
                <c:pt idx="0">
                  <c:v>0</c:v>
                </c:pt>
                <c:pt idx="1">
                  <c:v>0</c:v>
                </c:pt>
                <c:pt idx="2">
                  <c:v>0</c:v>
                </c:pt>
                <c:pt idx="3">
                  <c:v>1.25073769508474E-2</c:v>
                </c:pt>
                <c:pt idx="4">
                  <c:v>5.6334655820187506E-2</c:v>
                </c:pt>
                <c:pt idx="5">
                  <c:v>0.17533619944650478</c:v>
                </c:pt>
                <c:pt idx="6">
                  <c:v>0.31647617945138995</c:v>
                </c:pt>
                <c:pt idx="7">
                  <c:v>0.27248097997335508</c:v>
                </c:pt>
                <c:pt idx="8">
                  <c:v>0.14301960746350104</c:v>
                </c:pt>
                <c:pt idx="9">
                  <c:v>1.062774949223153E-2</c:v>
                </c:pt>
                <c:pt idx="10">
                  <c:v>0</c:v>
                </c:pt>
                <c:pt idx="11">
                  <c:v>0</c:v>
                </c:pt>
              </c:numCache>
            </c:numRef>
          </c:val>
        </c:ser>
        <c:axId val="180533888"/>
        <c:axId val="180539776"/>
      </c:barChart>
      <c:lineChart>
        <c:grouping val="standard"/>
        <c:ser>
          <c:idx val="1"/>
          <c:order val="0"/>
          <c:tx>
            <c:strRef>
              <c:f>ReuseMudCr!$X$3</c:f>
              <c:strCache>
                <c:ptCount val="1"/>
                <c:pt idx="0">
                  <c:v>HYDROSS
2009 HIA
(Existing)
River
Headgate
Diversion</c:v>
                </c:pt>
              </c:strCache>
            </c:strRef>
          </c:tx>
          <c:spPr>
            <a:ln>
              <a:solidFill>
                <a:schemeClr val="accent3"/>
              </a:solidFill>
              <a:prstDash val="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ReuseMudCr!$Y$6:$Y$17</c:f>
              <c:numCache>
                <c:formatCode>[&gt;=20]#,##0.0_);[&lt;=-20]\(#,##0.0\);#,##0.00_)</c:formatCode>
                <c:ptCount val="12"/>
                <c:pt idx="0">
                  <c:v>0</c:v>
                </c:pt>
                <c:pt idx="1">
                  <c:v>0</c:v>
                </c:pt>
                <c:pt idx="2">
                  <c:v>0</c:v>
                </c:pt>
                <c:pt idx="3">
                  <c:v>5.1293873109340769E-2</c:v>
                </c:pt>
                <c:pt idx="4">
                  <c:v>7.9401634901728829E-2</c:v>
                </c:pt>
                <c:pt idx="5">
                  <c:v>0.22423665010319443</c:v>
                </c:pt>
                <c:pt idx="6">
                  <c:v>0.39883983262809514</c:v>
                </c:pt>
                <c:pt idx="7">
                  <c:v>0.3223122629056675</c:v>
                </c:pt>
                <c:pt idx="8">
                  <c:v>0.15820760862640046</c:v>
                </c:pt>
                <c:pt idx="9">
                  <c:v>1.460859036732858E-2</c:v>
                </c:pt>
                <c:pt idx="10">
                  <c:v>0</c:v>
                </c:pt>
                <c:pt idx="11">
                  <c:v>0</c:v>
                </c:pt>
              </c:numCache>
            </c:numRef>
          </c:val>
        </c:ser>
        <c:ser>
          <c:idx val="2"/>
          <c:order val="1"/>
          <c:tx>
            <c:strRef>
              <c:f>ReuseMudCr!$AA$3</c:f>
              <c:strCache>
                <c:ptCount val="1"/>
                <c:pt idx="0">
                  <c:v>HYDROSS
Oper. Improv.
River
Headgate
Diversion</c:v>
                </c:pt>
              </c:strCache>
            </c:strRef>
          </c:tx>
          <c:spPr>
            <a:ln>
              <a:solidFill>
                <a:schemeClr val="accent2"/>
              </a:solidFill>
              <a:prstDash val="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ReuseMudCr!$AB$6:$AB$17</c:f>
              <c:numCache>
                <c:formatCode>[&gt;=20]#,##0.0_);[&lt;=-20]\(#,##0.0\);#,##0.00_)</c:formatCode>
                <c:ptCount val="12"/>
                <c:pt idx="0">
                  <c:v>0</c:v>
                </c:pt>
                <c:pt idx="1">
                  <c:v>0</c:v>
                </c:pt>
                <c:pt idx="2">
                  <c:v>0</c:v>
                </c:pt>
                <c:pt idx="3">
                  <c:v>1.7192270722814294E-2</c:v>
                </c:pt>
                <c:pt idx="4">
                  <c:v>7.7435953017439871E-2</c:v>
                </c:pt>
                <c:pt idx="5">
                  <c:v>0.24101195800206843</c:v>
                </c:pt>
                <c:pt idx="6">
                  <c:v>0.43501880336960819</c:v>
                </c:pt>
                <c:pt idx="7">
                  <c:v>0.37454430236887293</c:v>
                </c:pt>
                <c:pt idx="8">
                  <c:v>0.19659052572302549</c:v>
                </c:pt>
                <c:pt idx="9">
                  <c:v>1.4608590367328563E-2</c:v>
                </c:pt>
                <c:pt idx="10">
                  <c:v>0</c:v>
                </c:pt>
                <c:pt idx="11">
                  <c:v>0</c:v>
                </c:pt>
              </c:numCache>
            </c:numRef>
          </c:val>
        </c:ser>
        <c:marker val="1"/>
        <c:axId val="180533888"/>
        <c:axId val="180539776"/>
      </c:lineChart>
      <c:catAx>
        <c:axId val="180533888"/>
        <c:scaling>
          <c:orientation val="minMax"/>
        </c:scaling>
        <c:axPos val="b"/>
        <c:tickLblPos val="nextTo"/>
        <c:crossAx val="180539776"/>
        <c:crosses val="autoZero"/>
        <c:auto val="1"/>
        <c:lblAlgn val="ctr"/>
        <c:lblOffset val="100"/>
      </c:catAx>
      <c:valAx>
        <c:axId val="18053977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0533888"/>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ReuseMudCr!$D$4</c:f>
              <c:strCache>
                <c:ptCount val="1"/>
                <c:pt idx="0">
                  <c:v>HYDROSS
2009 HIA
(Existing)
Crop
Irrigation
Consumption</c:v>
                </c:pt>
              </c:strCache>
            </c:strRef>
          </c:tx>
          <c:spPr>
            <a:solidFill>
              <a:schemeClr val="accent3"/>
            </a:solidFill>
            <a:ln>
              <a:solidFill>
                <a:schemeClr val="accent3"/>
              </a:solidFill>
              <a:prstDash val="solid"/>
            </a:ln>
          </c:spPr>
          <c:cat>
            <c:strRef>
              <c:f>ReuseMudCr!$B$21:$B$32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ReuseMudCr!$E$21:$E$32</c:f>
              <c:numCache>
                <c:formatCode>[&gt;=20]#,##0.0_);[&lt;=-20]\(#,##0.0\);#,##0.00_)</c:formatCode>
                <c:ptCount val="12"/>
                <c:pt idx="0">
                  <c:v>0</c:v>
                </c:pt>
                <c:pt idx="1">
                  <c:v>0</c:v>
                </c:pt>
                <c:pt idx="2">
                  <c:v>4.4417709396686367E-4</c:v>
                </c:pt>
                <c:pt idx="3">
                  <c:v>4.1182077882911491E-2</c:v>
                </c:pt>
                <c:pt idx="4">
                  <c:v>7.1534179303980497E-2</c:v>
                </c:pt>
                <c:pt idx="5">
                  <c:v>0.14567925323347355</c:v>
                </c:pt>
                <c:pt idx="6">
                  <c:v>0.28729591109529889</c:v>
                </c:pt>
                <c:pt idx="7">
                  <c:v>0.20706597209804845</c:v>
                </c:pt>
                <c:pt idx="8">
                  <c:v>0.10036777285502456</c:v>
                </c:pt>
                <c:pt idx="9">
                  <c:v>1.7422214551570191E-2</c:v>
                </c:pt>
                <c:pt idx="10">
                  <c:v>0</c:v>
                </c:pt>
                <c:pt idx="11">
                  <c:v>0</c:v>
                </c:pt>
              </c:numCache>
            </c:numRef>
          </c:val>
        </c:ser>
        <c:ser>
          <c:idx val="4"/>
          <c:order val="3"/>
          <c:tx>
            <c:strRef>
              <c:f>ReuseMudCr!$F$4</c:f>
              <c:strCache>
                <c:ptCount val="1"/>
                <c:pt idx="0">
                  <c:v>HYDROSS
Oper. Improv.
Crop
Irrigation
Consumption</c:v>
                </c:pt>
              </c:strCache>
            </c:strRef>
          </c:tx>
          <c:spPr>
            <a:solidFill>
              <a:schemeClr val="accent2"/>
            </a:solidFill>
            <a:ln>
              <a:solidFill>
                <a:schemeClr val="accent2"/>
              </a:solidFill>
              <a:prstDash val="solid"/>
            </a:ln>
          </c:spPr>
          <c:cat>
            <c:strRef>
              <c:f>ReuseMudCr!$B$21:$B$32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ReuseMudCr!$G$21:$G$32</c:f>
              <c:numCache>
                <c:formatCode>[&gt;=20]#,##0.0_);[&lt;=-20]\(#,##0.0\);#,##0.00_)</c:formatCode>
                <c:ptCount val="12"/>
                <c:pt idx="0">
                  <c:v>0</c:v>
                </c:pt>
                <c:pt idx="1">
                  <c:v>0</c:v>
                </c:pt>
                <c:pt idx="2">
                  <c:v>0</c:v>
                </c:pt>
                <c:pt idx="3">
                  <c:v>1.311044666379428E-2</c:v>
                </c:pt>
                <c:pt idx="4">
                  <c:v>7.2090303470410455E-2</c:v>
                </c:pt>
                <c:pt idx="5">
                  <c:v>0.18205663499018226</c:v>
                </c:pt>
                <c:pt idx="6">
                  <c:v>0.19634613711072596</c:v>
                </c:pt>
                <c:pt idx="7">
                  <c:v>0.15699493554197061</c:v>
                </c:pt>
                <c:pt idx="8">
                  <c:v>8.6009658012648454E-2</c:v>
                </c:pt>
                <c:pt idx="9">
                  <c:v>1.917906135006512E-2</c:v>
                </c:pt>
                <c:pt idx="10">
                  <c:v>0</c:v>
                </c:pt>
                <c:pt idx="11">
                  <c:v>0</c:v>
                </c:pt>
              </c:numCache>
            </c:numRef>
          </c:val>
        </c:ser>
        <c:axId val="181230592"/>
        <c:axId val="181248768"/>
      </c:barChart>
      <c:lineChart>
        <c:grouping val="standard"/>
        <c:ser>
          <c:idx val="1"/>
          <c:order val="0"/>
          <c:tx>
            <c:strRef>
              <c:f>ReuseMudCr!$X$3</c:f>
              <c:strCache>
                <c:ptCount val="1"/>
                <c:pt idx="0">
                  <c:v>HYDROSS
2009 HIA
(Existing)
River
Headgate
Diversion</c:v>
                </c:pt>
              </c:strCache>
            </c:strRef>
          </c:tx>
          <c:spPr>
            <a:ln>
              <a:solidFill>
                <a:schemeClr val="accent3"/>
              </a:solidFill>
              <a:prstDash val="sys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ReuseMudCr!$Y$21:$Y$32</c:f>
              <c:numCache>
                <c:formatCode>[&gt;=20]#,##0.0_);[&lt;=-20]\(#,##0.0\);#,##0.00_)</c:formatCode>
                <c:ptCount val="12"/>
                <c:pt idx="0">
                  <c:v>0</c:v>
                </c:pt>
                <c:pt idx="1">
                  <c:v>0</c:v>
                </c:pt>
                <c:pt idx="2">
                  <c:v>6.1055270648366128E-4</c:v>
                </c:pt>
                <c:pt idx="3">
                  <c:v>5.6607667193005473E-2</c:v>
                </c:pt>
                <c:pt idx="4">
                  <c:v>9.8328768802722344E-2</c:v>
                </c:pt>
                <c:pt idx="5">
                  <c:v>0.20024639619721449</c:v>
                </c:pt>
                <c:pt idx="6">
                  <c:v>0.39490846885951747</c:v>
                </c:pt>
                <c:pt idx="7">
                  <c:v>0.28462676577051343</c:v>
                </c:pt>
                <c:pt idx="8">
                  <c:v>0.13796257437116782</c:v>
                </c:pt>
                <c:pt idx="9">
                  <c:v>2.3948061239271737E-2</c:v>
                </c:pt>
                <c:pt idx="10">
                  <c:v>0</c:v>
                </c:pt>
                <c:pt idx="11">
                  <c:v>0</c:v>
                </c:pt>
              </c:numCache>
            </c:numRef>
          </c:val>
        </c:ser>
        <c:ser>
          <c:idx val="2"/>
          <c:order val="1"/>
          <c:tx>
            <c:strRef>
              <c:f>ReuseMudCr!$AA$3</c:f>
              <c:strCache>
                <c:ptCount val="1"/>
                <c:pt idx="0">
                  <c:v>HYDROSS
Oper. Improv.
River
Headgate
Diversion</c:v>
                </c:pt>
              </c:strCache>
            </c:strRef>
          </c:tx>
          <c:spPr>
            <a:ln>
              <a:solidFill>
                <a:schemeClr val="accent2"/>
              </a:solidFill>
              <a:prstDash val="sysDash"/>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ReuseMudCr!$AB$21:$AB$32</c:f>
              <c:numCache>
                <c:formatCode>[&gt;=20]#,##0.0_);[&lt;=-20]\(#,##0.0\);#,##0.00_)</c:formatCode>
                <c:ptCount val="12"/>
                <c:pt idx="0">
                  <c:v>0</c:v>
                </c:pt>
                <c:pt idx="1">
                  <c:v>0</c:v>
                </c:pt>
                <c:pt idx="2">
                  <c:v>0</c:v>
                </c:pt>
                <c:pt idx="3">
                  <c:v>1.8021232527552274E-2</c:v>
                </c:pt>
                <c:pt idx="4">
                  <c:v>9.9093200646612312E-2</c:v>
                </c:pt>
                <c:pt idx="5">
                  <c:v>0.25024967008959764</c:v>
                </c:pt>
                <c:pt idx="6">
                  <c:v>0.26989159740305974</c:v>
                </c:pt>
                <c:pt idx="7">
                  <c:v>0.21580059868312121</c:v>
                </c:pt>
                <c:pt idx="8">
                  <c:v>0.11822633403800475</c:v>
                </c:pt>
                <c:pt idx="9">
                  <c:v>2.6362970927924567E-2</c:v>
                </c:pt>
                <c:pt idx="10">
                  <c:v>0</c:v>
                </c:pt>
                <c:pt idx="11">
                  <c:v>0</c:v>
                </c:pt>
              </c:numCache>
            </c:numRef>
          </c:val>
        </c:ser>
        <c:marker val="1"/>
        <c:axId val="181230592"/>
        <c:axId val="181248768"/>
      </c:lineChart>
      <c:catAx>
        <c:axId val="181230592"/>
        <c:scaling>
          <c:orientation val="minMax"/>
        </c:scaling>
        <c:axPos val="b"/>
        <c:tickLblPos val="nextTo"/>
        <c:crossAx val="181248768"/>
        <c:crosses val="autoZero"/>
        <c:auto val="1"/>
        <c:lblAlgn val="ctr"/>
        <c:lblOffset val="100"/>
      </c:catAx>
      <c:valAx>
        <c:axId val="18124876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230592"/>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ReuseMudCr!$D$4</c:f>
              <c:strCache>
                <c:ptCount val="1"/>
                <c:pt idx="0">
                  <c:v>HYDROSS
2009 HIA
(Existing)
Crop
Irrigation
Consumption</c:v>
                </c:pt>
              </c:strCache>
            </c:strRef>
          </c:tx>
          <c:spPr>
            <a:solidFill>
              <a:schemeClr val="accent3"/>
            </a:solidFill>
            <a:ln>
              <a:solidFill>
                <a:schemeClr val="accent3"/>
              </a:solidFill>
              <a:prstDash val="solid"/>
            </a:ln>
          </c:spPr>
          <c:cat>
            <c:strRef>
              <c:f>ReuseMudCr!$B$36:$B$47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ReuseMudCr!$E$36:$E$47</c:f>
              <c:numCache>
                <c:formatCode>[&gt;=20]#,##0.0_);[&lt;=-20]\(#,##0.0\);#,##0.00_)</c:formatCode>
                <c:ptCount val="12"/>
                <c:pt idx="0">
                  <c:v>0</c:v>
                </c:pt>
                <c:pt idx="1">
                  <c:v>0</c:v>
                </c:pt>
                <c:pt idx="2">
                  <c:v>6.6626564095029542E-4</c:v>
                </c:pt>
                <c:pt idx="3">
                  <c:v>3.9163419382688094E-2</c:v>
                </c:pt>
                <c:pt idx="4">
                  <c:v>0.1170677482294129</c:v>
                </c:pt>
                <c:pt idx="5">
                  <c:v>0.20887157004100321</c:v>
                </c:pt>
                <c:pt idx="6">
                  <c:v>0.30136332466885923</c:v>
                </c:pt>
                <c:pt idx="7">
                  <c:v>0.18197718868069251</c:v>
                </c:pt>
                <c:pt idx="8">
                  <c:v>0.11189471012284759</c:v>
                </c:pt>
                <c:pt idx="9">
                  <c:v>2.7820653105046479E-2</c:v>
                </c:pt>
                <c:pt idx="10">
                  <c:v>0</c:v>
                </c:pt>
                <c:pt idx="11">
                  <c:v>0</c:v>
                </c:pt>
              </c:numCache>
            </c:numRef>
          </c:val>
        </c:ser>
        <c:ser>
          <c:idx val="4"/>
          <c:order val="3"/>
          <c:tx>
            <c:strRef>
              <c:f>ReuseMudCr!$F$4</c:f>
              <c:strCache>
                <c:ptCount val="1"/>
                <c:pt idx="0">
                  <c:v>HYDROSS
Oper. Improv.
Crop
Irrigation
Consumption</c:v>
                </c:pt>
              </c:strCache>
            </c:strRef>
          </c:tx>
          <c:spPr>
            <a:solidFill>
              <a:schemeClr val="accent2"/>
            </a:solidFill>
            <a:ln>
              <a:solidFill>
                <a:schemeClr val="accent2"/>
              </a:solidFill>
              <a:prstDash val="solid"/>
            </a:ln>
          </c:spPr>
          <c:cat>
            <c:strRef>
              <c:f>ReuseMudCr!$B$36:$B$47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ReuseMudCr!$G$36:$G$47</c:f>
              <c:numCache>
                <c:formatCode>[&gt;=20]#,##0.0_);[&lt;=-20]\(#,##0.0\);#,##0.00_)</c:formatCode>
                <c:ptCount val="12"/>
                <c:pt idx="0">
                  <c:v>0</c:v>
                </c:pt>
                <c:pt idx="1">
                  <c:v>0</c:v>
                </c:pt>
                <c:pt idx="2">
                  <c:v>0</c:v>
                </c:pt>
                <c:pt idx="3">
                  <c:v>3.2522430148500564E-2</c:v>
                </c:pt>
                <c:pt idx="4">
                  <c:v>9.5958502678329019E-2</c:v>
                </c:pt>
                <c:pt idx="5">
                  <c:v>0.13807407469774807</c:v>
                </c:pt>
                <c:pt idx="6">
                  <c:v>4.9975339865100971E-2</c:v>
                </c:pt>
                <c:pt idx="7">
                  <c:v>0.18139217494717494</c:v>
                </c:pt>
                <c:pt idx="8">
                  <c:v>0.1657430575755863</c:v>
                </c:pt>
                <c:pt idx="9">
                  <c:v>4.2949758269064116E-2</c:v>
                </c:pt>
                <c:pt idx="10">
                  <c:v>0</c:v>
                </c:pt>
                <c:pt idx="11">
                  <c:v>0</c:v>
                </c:pt>
              </c:numCache>
            </c:numRef>
          </c:val>
        </c:ser>
        <c:axId val="181472640"/>
        <c:axId val="181499008"/>
      </c:barChart>
      <c:lineChart>
        <c:grouping val="standard"/>
        <c:ser>
          <c:idx val="1"/>
          <c:order val="0"/>
          <c:tx>
            <c:strRef>
              <c:f>ReuseMudCr!$X$3</c:f>
              <c:strCache>
                <c:ptCount val="1"/>
                <c:pt idx="0">
                  <c:v>HYDROSS
2009 HIA
(Existing)
River
Headgate
Diversion</c:v>
                </c:pt>
              </c:strCache>
            </c:strRef>
          </c:tx>
          <c:spPr>
            <a:ln>
              <a:solidFill>
                <a:schemeClr val="accent3"/>
              </a:solidFill>
              <a:prstDash val="sysDot"/>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ReuseMudCr!$Y$36:$Y$47</c:f>
              <c:numCache>
                <c:formatCode>[&gt;=20]#,##0.0_);[&lt;=-20]\(#,##0.0\);#,##0.00_)</c:formatCode>
                <c:ptCount val="12"/>
                <c:pt idx="0">
                  <c:v>0</c:v>
                </c:pt>
                <c:pt idx="1">
                  <c:v>0</c:v>
                </c:pt>
                <c:pt idx="2">
                  <c:v>9.1582905972549197E-4</c:v>
                </c:pt>
                <c:pt idx="3">
                  <c:v>5.3832878876547204E-2</c:v>
                </c:pt>
                <c:pt idx="4">
                  <c:v>0.16091786698201085</c:v>
                </c:pt>
                <c:pt idx="5">
                  <c:v>0.28710868734158512</c:v>
                </c:pt>
                <c:pt idx="6">
                  <c:v>0.41424511981973772</c:v>
                </c:pt>
                <c:pt idx="7">
                  <c:v>0.25014046554047081</c:v>
                </c:pt>
                <c:pt idx="8">
                  <c:v>0.15380716168089015</c:v>
                </c:pt>
                <c:pt idx="9">
                  <c:v>3.8241447567074198E-2</c:v>
                </c:pt>
                <c:pt idx="10">
                  <c:v>0</c:v>
                </c:pt>
                <c:pt idx="11">
                  <c:v>0</c:v>
                </c:pt>
              </c:numCache>
            </c:numRef>
          </c:val>
        </c:ser>
        <c:ser>
          <c:idx val="2"/>
          <c:order val="1"/>
          <c:tx>
            <c:strRef>
              <c:f>ReuseMudCr!$AA$3</c:f>
              <c:strCache>
                <c:ptCount val="1"/>
                <c:pt idx="0">
                  <c:v>HYDROSS
Oper. Improv.
River
Headgate
Diversion</c:v>
                </c:pt>
              </c:strCache>
            </c:strRef>
          </c:tx>
          <c:spPr>
            <a:ln>
              <a:solidFill>
                <a:schemeClr val="accent2"/>
              </a:solidFill>
              <a:prstDash val="sysDot"/>
            </a:ln>
          </c:spPr>
          <c:marker>
            <c:symbol val="none"/>
          </c:marker>
          <c:cat>
            <c:strRef>
              <c:f>ReuseMudCr!$B$6:$B$17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ReuseMudCr!$AB$36:$AB$47</c:f>
              <c:numCache>
                <c:formatCode>[&gt;=20]#,##0.0_);[&lt;=-20]\(#,##0.0\);#,##0.00_)</c:formatCode>
                <c:ptCount val="12"/>
                <c:pt idx="0">
                  <c:v>0</c:v>
                </c:pt>
                <c:pt idx="1">
                  <c:v>0</c:v>
                </c:pt>
                <c:pt idx="2">
                  <c:v>0</c:v>
                </c:pt>
                <c:pt idx="3">
                  <c:v>4.4704371338145109E-2</c:v>
                </c:pt>
                <c:pt idx="4">
                  <c:v>0.13190172189461036</c:v>
                </c:pt>
                <c:pt idx="5">
                  <c:v>0.18979254253985989</c:v>
                </c:pt>
                <c:pt idx="6">
                  <c:v>6.8694625244125035E-2</c:v>
                </c:pt>
                <c:pt idx="7">
                  <c:v>0.24933632295144323</c:v>
                </c:pt>
                <c:pt idx="8">
                  <c:v>0.22782550869496401</c:v>
                </c:pt>
                <c:pt idx="9">
                  <c:v>5.9037468411084704E-2</c:v>
                </c:pt>
                <c:pt idx="10">
                  <c:v>0</c:v>
                </c:pt>
                <c:pt idx="11">
                  <c:v>0</c:v>
                </c:pt>
              </c:numCache>
            </c:numRef>
          </c:val>
        </c:ser>
        <c:marker val="1"/>
        <c:axId val="181472640"/>
        <c:axId val="181499008"/>
      </c:lineChart>
      <c:catAx>
        <c:axId val="181472640"/>
        <c:scaling>
          <c:orientation val="minMax"/>
        </c:scaling>
        <c:axPos val="b"/>
        <c:tickLblPos val="nextTo"/>
        <c:crossAx val="181499008"/>
        <c:crosses val="autoZero"/>
        <c:auto val="1"/>
        <c:lblAlgn val="ctr"/>
        <c:lblOffset val="100"/>
      </c:catAx>
      <c:valAx>
        <c:axId val="18149900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472640"/>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PolsonZ!$D$4</c:f>
              <c:strCache>
                <c:ptCount val="1"/>
                <c:pt idx="0">
                  <c:v>HYDROSS
2009 HIA
(Existing)
Crop
Irrigation
Consumption</c:v>
                </c:pt>
              </c:strCache>
            </c:strRef>
          </c:tx>
          <c:spPr>
            <a:solidFill>
              <a:schemeClr val="accent3"/>
            </a:solidFill>
            <a:ln>
              <a:solidFill>
                <a:schemeClr val="accent3"/>
              </a:solidFill>
              <a:prstDash val="solid"/>
            </a:ln>
          </c:spP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PolsonZ!$E$6:$E$17</c:f>
              <c:numCache>
                <c:formatCode>[&gt;=20]#,##0.0_);[&lt;=-20]\(#,##0.0\);#,##0.00_)</c:formatCode>
                <c:ptCount val="12"/>
                <c:pt idx="0">
                  <c:v>0</c:v>
                </c:pt>
                <c:pt idx="1">
                  <c:v>0</c:v>
                </c:pt>
                <c:pt idx="2">
                  <c:v>0</c:v>
                </c:pt>
                <c:pt idx="3">
                  <c:v>0</c:v>
                </c:pt>
                <c:pt idx="4">
                  <c:v>3.1714520045291739E-2</c:v>
                </c:pt>
                <c:pt idx="5">
                  <c:v>9.3671126144354022E-2</c:v>
                </c:pt>
                <c:pt idx="6">
                  <c:v>0.24117104689778301</c:v>
                </c:pt>
                <c:pt idx="7">
                  <c:v>0.18504683664215962</c:v>
                </c:pt>
                <c:pt idx="8">
                  <c:v>5.2183535475965034E-2</c:v>
                </c:pt>
                <c:pt idx="9">
                  <c:v>0</c:v>
                </c:pt>
                <c:pt idx="10">
                  <c:v>0</c:v>
                </c:pt>
                <c:pt idx="11">
                  <c:v>0</c:v>
                </c:pt>
              </c:numCache>
            </c:numRef>
          </c:val>
        </c:ser>
        <c:ser>
          <c:idx val="4"/>
          <c:order val="3"/>
          <c:tx>
            <c:strRef>
              <c:f>PolsonZ!$F$4</c:f>
              <c:strCache>
                <c:ptCount val="1"/>
                <c:pt idx="0">
                  <c:v>HYDROSS
Oper. Improv.
Crop
Irrigation
Consumption</c:v>
                </c:pt>
              </c:strCache>
            </c:strRef>
          </c:tx>
          <c:spPr>
            <a:solidFill>
              <a:schemeClr val="accent2"/>
            </a:solidFill>
            <a:ln>
              <a:solidFill>
                <a:schemeClr val="accent2"/>
              </a:solidFill>
              <a:prstDash val="solid"/>
            </a:ln>
          </c:spP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PolsonZ!$G$6:$G$17</c:f>
              <c:numCache>
                <c:formatCode>[&gt;=20]#,##0.0_);[&lt;=-20]\(#,##0.0\);#,##0.00_)</c:formatCode>
                <c:ptCount val="12"/>
                <c:pt idx="0">
                  <c:v>0</c:v>
                </c:pt>
                <c:pt idx="1">
                  <c:v>0</c:v>
                </c:pt>
                <c:pt idx="2">
                  <c:v>0</c:v>
                </c:pt>
                <c:pt idx="3">
                  <c:v>1.8091083049414518E-2</c:v>
                </c:pt>
                <c:pt idx="4">
                  <c:v>2.9206845348247256E-2</c:v>
                </c:pt>
                <c:pt idx="5">
                  <c:v>8.9419026824580874E-2</c:v>
                </c:pt>
                <c:pt idx="6">
                  <c:v>0.23092311523786441</c:v>
                </c:pt>
                <c:pt idx="7">
                  <c:v>0.1792274520681775</c:v>
                </c:pt>
                <c:pt idx="8">
                  <c:v>6.7133939053336963E-2</c:v>
                </c:pt>
                <c:pt idx="9">
                  <c:v>3.7948495654375504E-3</c:v>
                </c:pt>
                <c:pt idx="10">
                  <c:v>0</c:v>
                </c:pt>
                <c:pt idx="11">
                  <c:v>0</c:v>
                </c:pt>
              </c:numCache>
            </c:numRef>
          </c:val>
        </c:ser>
        <c:axId val="181641600"/>
        <c:axId val="181643136"/>
      </c:barChart>
      <c:lineChart>
        <c:grouping val="standard"/>
        <c:ser>
          <c:idx val="1"/>
          <c:order val="0"/>
          <c:tx>
            <c:strRef>
              <c:f>PolsonZ!$X$3</c:f>
              <c:strCache>
                <c:ptCount val="1"/>
                <c:pt idx="0">
                  <c:v>HYDROSS
2009 HIA
(Existing)
River
Headgate
Diversion</c:v>
                </c:pt>
              </c:strCache>
            </c:strRef>
          </c:tx>
          <c:spPr>
            <a:ln>
              <a:solidFill>
                <a:schemeClr val="accent3"/>
              </a:solidFill>
              <a:prstDash val="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PolsonZ!$Y$6:$Y$17</c:f>
              <c:numCache>
                <c:formatCode>[&gt;=20]#,##0.0_);[&lt;=-20]\(#,##0.0\);#,##0.00_)</c:formatCode>
                <c:ptCount val="12"/>
                <c:pt idx="0">
                  <c:v>0</c:v>
                </c:pt>
                <c:pt idx="1">
                  <c:v>0</c:v>
                </c:pt>
                <c:pt idx="2">
                  <c:v>0</c:v>
                </c:pt>
                <c:pt idx="3">
                  <c:v>0</c:v>
                </c:pt>
                <c:pt idx="4">
                  <c:v>0.74233510454050755</c:v>
                </c:pt>
                <c:pt idx="5">
                  <c:v>1.291604552907671</c:v>
                </c:pt>
                <c:pt idx="6">
                  <c:v>2.0897708294980699</c:v>
                </c:pt>
                <c:pt idx="7">
                  <c:v>1.599967752343751</c:v>
                </c:pt>
                <c:pt idx="8">
                  <c:v>0.28690637921952716</c:v>
                </c:pt>
                <c:pt idx="9">
                  <c:v>0</c:v>
                </c:pt>
                <c:pt idx="10">
                  <c:v>0</c:v>
                </c:pt>
                <c:pt idx="11">
                  <c:v>0</c:v>
                </c:pt>
              </c:numCache>
            </c:numRef>
          </c:val>
        </c:ser>
        <c:ser>
          <c:idx val="2"/>
          <c:order val="1"/>
          <c:tx>
            <c:strRef>
              <c:f>PolsonZ!$AA$3</c:f>
              <c:strCache>
                <c:ptCount val="1"/>
                <c:pt idx="0">
                  <c:v>HYDROSS
Oper. Improv.
River
Headgate
Diversion</c:v>
                </c:pt>
              </c:strCache>
            </c:strRef>
          </c:tx>
          <c:spPr>
            <a:ln>
              <a:solidFill>
                <a:schemeClr val="accent2"/>
              </a:solidFill>
              <a:prstDash val="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PolsonZ!$AB$6:$AB$17</c:f>
              <c:numCache>
                <c:formatCode>[&gt;=20]#,##0.0_);[&lt;=-20]\(#,##0.0\);#,##0.00_)</c:formatCode>
                <c:ptCount val="12"/>
                <c:pt idx="0">
                  <c:v>0</c:v>
                </c:pt>
                <c:pt idx="1">
                  <c:v>0</c:v>
                </c:pt>
                <c:pt idx="2">
                  <c:v>0</c:v>
                </c:pt>
                <c:pt idx="3">
                  <c:v>3.5060238467857593E-2</c:v>
                </c:pt>
                <c:pt idx="4">
                  <c:v>5.3064762623995738E-2</c:v>
                </c:pt>
                <c:pt idx="5">
                  <c:v>0.15068929360394484</c:v>
                </c:pt>
                <c:pt idx="6">
                  <c:v>0.38467951897028879</c:v>
                </c:pt>
                <c:pt idx="7">
                  <c:v>0.27838995350757612</c:v>
                </c:pt>
                <c:pt idx="8">
                  <c:v>0.10427763133478871</c:v>
                </c:pt>
                <c:pt idx="9">
                  <c:v>6.3215884814885066E-3</c:v>
                </c:pt>
                <c:pt idx="10">
                  <c:v>0</c:v>
                </c:pt>
                <c:pt idx="11">
                  <c:v>0</c:v>
                </c:pt>
              </c:numCache>
            </c:numRef>
          </c:val>
        </c:ser>
        <c:marker val="1"/>
        <c:axId val="181641600"/>
        <c:axId val="181643136"/>
      </c:lineChart>
      <c:catAx>
        <c:axId val="181641600"/>
        <c:scaling>
          <c:orientation val="minMax"/>
        </c:scaling>
        <c:axPos val="b"/>
        <c:tickLblPos val="nextTo"/>
        <c:crossAx val="181643136"/>
        <c:crosses val="autoZero"/>
        <c:auto val="1"/>
        <c:lblAlgn val="ctr"/>
        <c:lblOffset val="100"/>
      </c:catAx>
      <c:valAx>
        <c:axId val="18164313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641600"/>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PolsonZ!$D$4</c:f>
              <c:strCache>
                <c:ptCount val="1"/>
                <c:pt idx="0">
                  <c:v>HYDROSS
2009 HIA
(Existing)
Crop
Irrigation
Consumption</c:v>
                </c:pt>
              </c:strCache>
            </c:strRef>
          </c:tx>
          <c:spPr>
            <a:solidFill>
              <a:schemeClr val="accent3"/>
            </a:solidFill>
            <a:ln>
              <a:solidFill>
                <a:schemeClr val="accent3"/>
              </a:solidFill>
              <a:prstDash val="solid"/>
            </a:ln>
          </c:spPr>
          <c:cat>
            <c:strRef>
              <c:f>PolsonZ!$B$21:$B$32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PolsonZ!$E$21:$E$32</c:f>
              <c:numCache>
                <c:formatCode>[&gt;=20]#,##0.0_);[&lt;=-20]\(#,##0.0\);#,##0.00_)</c:formatCode>
                <c:ptCount val="12"/>
                <c:pt idx="0">
                  <c:v>0</c:v>
                </c:pt>
                <c:pt idx="1">
                  <c:v>0</c:v>
                </c:pt>
                <c:pt idx="2">
                  <c:v>0</c:v>
                </c:pt>
                <c:pt idx="3">
                  <c:v>0</c:v>
                </c:pt>
                <c:pt idx="4">
                  <c:v>5.1531266431692077E-2</c:v>
                </c:pt>
                <c:pt idx="5">
                  <c:v>0.11763436817169934</c:v>
                </c:pt>
                <c:pt idx="6">
                  <c:v>0.29756576169690574</c:v>
                </c:pt>
                <c:pt idx="7">
                  <c:v>0.20305921343816671</c:v>
                </c:pt>
                <c:pt idx="8">
                  <c:v>5.7672360034825468E-2</c:v>
                </c:pt>
                <c:pt idx="9">
                  <c:v>0</c:v>
                </c:pt>
                <c:pt idx="10">
                  <c:v>0</c:v>
                </c:pt>
                <c:pt idx="11">
                  <c:v>0</c:v>
                </c:pt>
              </c:numCache>
            </c:numRef>
          </c:val>
        </c:ser>
        <c:ser>
          <c:idx val="4"/>
          <c:order val="3"/>
          <c:tx>
            <c:strRef>
              <c:f>PolsonZ!$F$4</c:f>
              <c:strCache>
                <c:ptCount val="1"/>
                <c:pt idx="0">
                  <c:v>HYDROSS
Oper. Improv.
Crop
Irrigation
Consumption</c:v>
                </c:pt>
              </c:strCache>
            </c:strRef>
          </c:tx>
          <c:spPr>
            <a:solidFill>
              <a:schemeClr val="accent2"/>
            </a:solidFill>
            <a:ln>
              <a:solidFill>
                <a:schemeClr val="accent2"/>
              </a:solidFill>
              <a:prstDash val="solid"/>
            </a:ln>
          </c:spPr>
          <c:cat>
            <c:strRef>
              <c:f>PolsonZ!$B$21:$B$32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PolsonZ!$G$21:$G$32</c:f>
              <c:numCache>
                <c:formatCode>[&gt;=20]#,##0.0_);[&lt;=-20]\(#,##0.0\);#,##0.00_)</c:formatCode>
                <c:ptCount val="12"/>
                <c:pt idx="0">
                  <c:v>0</c:v>
                </c:pt>
                <c:pt idx="1">
                  <c:v>0</c:v>
                </c:pt>
                <c:pt idx="2">
                  <c:v>0</c:v>
                </c:pt>
                <c:pt idx="3">
                  <c:v>2.0993206577393633E-2</c:v>
                </c:pt>
                <c:pt idx="4">
                  <c:v>5.0217485639697856E-2</c:v>
                </c:pt>
                <c:pt idx="5">
                  <c:v>0.11535203695584871</c:v>
                </c:pt>
                <c:pt idx="6">
                  <c:v>0.29365593581177929</c:v>
                </c:pt>
                <c:pt idx="7">
                  <c:v>0.1981366241146264</c:v>
                </c:pt>
                <c:pt idx="8">
                  <c:v>6.5701277341462791E-2</c:v>
                </c:pt>
                <c:pt idx="9">
                  <c:v>1.5572836553043305E-2</c:v>
                </c:pt>
                <c:pt idx="10">
                  <c:v>0</c:v>
                </c:pt>
                <c:pt idx="11">
                  <c:v>0</c:v>
                </c:pt>
              </c:numCache>
            </c:numRef>
          </c:val>
        </c:ser>
        <c:axId val="181293824"/>
        <c:axId val="181295360"/>
      </c:barChart>
      <c:lineChart>
        <c:grouping val="standard"/>
        <c:ser>
          <c:idx val="1"/>
          <c:order val="0"/>
          <c:tx>
            <c:strRef>
              <c:f>PolsonZ!$X$3</c:f>
              <c:strCache>
                <c:ptCount val="1"/>
                <c:pt idx="0">
                  <c:v>HYDROSS
2009 HIA
(Existing)
River
Headgate
Diversion</c:v>
                </c:pt>
              </c:strCache>
            </c:strRef>
          </c:tx>
          <c:spPr>
            <a:ln>
              <a:solidFill>
                <a:schemeClr val="accent3"/>
              </a:solidFill>
              <a:prstDash val="sys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PolsonZ!$Y$21:$Y$32</c:f>
              <c:numCache>
                <c:formatCode>[&gt;=20]#,##0.0_);[&lt;=-20]\(#,##0.0\);#,##0.00_)</c:formatCode>
                <c:ptCount val="12"/>
                <c:pt idx="0">
                  <c:v>0</c:v>
                </c:pt>
                <c:pt idx="1">
                  <c:v>0</c:v>
                </c:pt>
                <c:pt idx="2">
                  <c:v>0</c:v>
                </c:pt>
                <c:pt idx="3">
                  <c:v>0</c:v>
                </c:pt>
                <c:pt idx="4">
                  <c:v>0.77752108889136029</c:v>
                </c:pt>
                <c:pt idx="5">
                  <c:v>1.3310697077616651</c:v>
                </c:pt>
                <c:pt idx="6">
                  <c:v>2.1826475007746229</c:v>
                </c:pt>
                <c:pt idx="7">
                  <c:v>1.6276280361214033</c:v>
                </c:pt>
                <c:pt idx="8">
                  <c:v>0.29533516386151182</c:v>
                </c:pt>
                <c:pt idx="9">
                  <c:v>0</c:v>
                </c:pt>
                <c:pt idx="10">
                  <c:v>0</c:v>
                </c:pt>
                <c:pt idx="11">
                  <c:v>0</c:v>
                </c:pt>
              </c:numCache>
            </c:numRef>
          </c:val>
        </c:ser>
        <c:ser>
          <c:idx val="2"/>
          <c:order val="1"/>
          <c:tx>
            <c:strRef>
              <c:f>PolsonZ!$AA$3</c:f>
              <c:strCache>
                <c:ptCount val="1"/>
                <c:pt idx="0">
                  <c:v>HYDROSS
Oper. Improv.
River
Headgate
Diversion</c:v>
                </c:pt>
              </c:strCache>
            </c:strRef>
          </c:tx>
          <c:spPr>
            <a:ln>
              <a:solidFill>
                <a:schemeClr val="accent2"/>
              </a:solidFill>
              <a:prstDash val="sysDash"/>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PolsonZ!$AB$21:$AB$32</c:f>
              <c:numCache>
                <c:formatCode>[&gt;=20]#,##0.0_);[&lt;=-20]\(#,##0.0\);#,##0.00_)</c:formatCode>
                <c:ptCount val="12"/>
                <c:pt idx="0">
                  <c:v>0</c:v>
                </c:pt>
                <c:pt idx="1">
                  <c:v>0</c:v>
                </c:pt>
                <c:pt idx="2">
                  <c:v>0</c:v>
                </c:pt>
                <c:pt idx="3">
                  <c:v>4.0684508870917895E-2</c:v>
                </c:pt>
                <c:pt idx="4">
                  <c:v>9.1238164316311501E-2</c:v>
                </c:pt>
                <c:pt idx="5">
                  <c:v>0.19439170366674877</c:v>
                </c:pt>
                <c:pt idx="6">
                  <c:v>0.48918196870194791</c:v>
                </c:pt>
                <c:pt idx="7">
                  <c:v>0.30776114339022431</c:v>
                </c:pt>
                <c:pt idx="8">
                  <c:v>0.10205231025390304</c:v>
                </c:pt>
                <c:pt idx="9">
                  <c:v>2.5941756710050487E-2</c:v>
                </c:pt>
                <c:pt idx="10">
                  <c:v>0</c:v>
                </c:pt>
                <c:pt idx="11">
                  <c:v>0</c:v>
                </c:pt>
              </c:numCache>
            </c:numRef>
          </c:val>
        </c:ser>
        <c:marker val="1"/>
        <c:axId val="181293824"/>
        <c:axId val="181295360"/>
      </c:lineChart>
      <c:catAx>
        <c:axId val="181293824"/>
        <c:scaling>
          <c:orientation val="minMax"/>
        </c:scaling>
        <c:axPos val="b"/>
        <c:tickLblPos val="nextTo"/>
        <c:crossAx val="181295360"/>
        <c:crosses val="autoZero"/>
        <c:auto val="1"/>
        <c:lblAlgn val="ctr"/>
        <c:lblOffset val="100"/>
      </c:catAx>
      <c:valAx>
        <c:axId val="18129536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293824"/>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PolsonZ!$D$4</c:f>
              <c:strCache>
                <c:ptCount val="1"/>
                <c:pt idx="0">
                  <c:v>HYDROSS
2009 HIA
(Existing)
Crop
Irrigation
Consumption</c:v>
                </c:pt>
              </c:strCache>
            </c:strRef>
          </c:tx>
          <c:spPr>
            <a:solidFill>
              <a:schemeClr val="accent3"/>
            </a:solidFill>
            <a:ln>
              <a:solidFill>
                <a:schemeClr val="accent3"/>
              </a:solidFill>
              <a:prstDash val="solid"/>
            </a:ln>
          </c:spPr>
          <c:cat>
            <c:strRef>
              <c:f>PolsonZ!$B$36:$B$47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PolsonZ!$E$36:$E$47</c:f>
              <c:numCache>
                <c:formatCode>[&gt;=20]#,##0.0_);[&lt;=-20]\(#,##0.0\);#,##0.00_)</c:formatCode>
                <c:ptCount val="12"/>
                <c:pt idx="0">
                  <c:v>0</c:v>
                </c:pt>
                <c:pt idx="1">
                  <c:v>0</c:v>
                </c:pt>
                <c:pt idx="2">
                  <c:v>0</c:v>
                </c:pt>
                <c:pt idx="3">
                  <c:v>0</c:v>
                </c:pt>
                <c:pt idx="4">
                  <c:v>5.1737288486391489E-2</c:v>
                </c:pt>
                <c:pt idx="5">
                  <c:v>0.17211331929421292</c:v>
                </c:pt>
                <c:pt idx="6">
                  <c:v>0.24639080879926903</c:v>
                </c:pt>
                <c:pt idx="7">
                  <c:v>0.2397092761571398</c:v>
                </c:pt>
                <c:pt idx="8">
                  <c:v>7.5148757579153638E-2</c:v>
                </c:pt>
                <c:pt idx="9">
                  <c:v>0</c:v>
                </c:pt>
                <c:pt idx="10">
                  <c:v>0</c:v>
                </c:pt>
                <c:pt idx="11">
                  <c:v>0</c:v>
                </c:pt>
              </c:numCache>
            </c:numRef>
          </c:val>
        </c:ser>
        <c:ser>
          <c:idx val="4"/>
          <c:order val="3"/>
          <c:tx>
            <c:strRef>
              <c:f>PolsonZ!$F$4</c:f>
              <c:strCache>
                <c:ptCount val="1"/>
                <c:pt idx="0">
                  <c:v>HYDROSS
Oper. Improv.
Crop
Irrigation
Consumption</c:v>
                </c:pt>
              </c:strCache>
            </c:strRef>
          </c:tx>
          <c:spPr>
            <a:solidFill>
              <a:schemeClr val="accent2"/>
            </a:solidFill>
            <a:ln>
              <a:solidFill>
                <a:schemeClr val="accent2"/>
              </a:solidFill>
              <a:prstDash val="solid"/>
            </a:ln>
          </c:spPr>
          <c:cat>
            <c:strRef>
              <c:f>PolsonZ!$B$36:$B$47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PolsonZ!$G$36:$G$47</c:f>
              <c:numCache>
                <c:formatCode>[&gt;=20]#,##0.0_);[&lt;=-20]\(#,##0.0\);#,##0.00_)</c:formatCode>
                <c:ptCount val="12"/>
                <c:pt idx="0">
                  <c:v>0</c:v>
                </c:pt>
                <c:pt idx="1">
                  <c:v>0</c:v>
                </c:pt>
                <c:pt idx="2">
                  <c:v>0</c:v>
                </c:pt>
                <c:pt idx="3">
                  <c:v>1.5247945772004088E-2</c:v>
                </c:pt>
                <c:pt idx="4">
                  <c:v>3.5240745539752878E-2</c:v>
                </c:pt>
                <c:pt idx="5">
                  <c:v>0.14603344025789536</c:v>
                </c:pt>
                <c:pt idx="6">
                  <c:v>0.19239132444232759</c:v>
                </c:pt>
                <c:pt idx="7">
                  <c:v>0.19003129141594099</c:v>
                </c:pt>
                <c:pt idx="8">
                  <c:v>6.6530454839088593E-2</c:v>
                </c:pt>
                <c:pt idx="9">
                  <c:v>2.6159071507139135E-2</c:v>
                </c:pt>
                <c:pt idx="10">
                  <c:v>0</c:v>
                </c:pt>
                <c:pt idx="11">
                  <c:v>0</c:v>
                </c:pt>
              </c:numCache>
            </c:numRef>
          </c:val>
        </c:ser>
        <c:axId val="181752960"/>
        <c:axId val="181754496"/>
      </c:barChart>
      <c:lineChart>
        <c:grouping val="standard"/>
        <c:ser>
          <c:idx val="1"/>
          <c:order val="0"/>
          <c:tx>
            <c:strRef>
              <c:f>PolsonZ!$X$3</c:f>
              <c:strCache>
                <c:ptCount val="1"/>
                <c:pt idx="0">
                  <c:v>HYDROSS
2009 HIA
(Existing)
River
Headgate
Diversion</c:v>
                </c:pt>
              </c:strCache>
            </c:strRef>
          </c:tx>
          <c:spPr>
            <a:ln>
              <a:solidFill>
                <a:schemeClr val="accent3"/>
              </a:solidFill>
              <a:prstDash val="sysDot"/>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PolsonZ!$Y$36:$Y$47</c:f>
              <c:numCache>
                <c:formatCode>[&gt;=20]#,##0.0_);[&lt;=-20]\(#,##0.0\);#,##0.00_)</c:formatCode>
                <c:ptCount val="12"/>
                <c:pt idx="0">
                  <c:v>0</c:v>
                </c:pt>
                <c:pt idx="1">
                  <c:v>0</c:v>
                </c:pt>
                <c:pt idx="2">
                  <c:v>0</c:v>
                </c:pt>
                <c:pt idx="3">
                  <c:v>0</c:v>
                </c:pt>
                <c:pt idx="4">
                  <c:v>0.77788689509643749</c:v>
                </c:pt>
                <c:pt idx="5">
                  <c:v>1.4207913005194277</c:v>
                </c:pt>
                <c:pt idx="6">
                  <c:v>2.0983672753173814</c:v>
                </c:pt>
                <c:pt idx="7">
                  <c:v>1.4806120464934409</c:v>
                </c:pt>
                <c:pt idx="8">
                  <c:v>0.32217238367774065</c:v>
                </c:pt>
                <c:pt idx="9">
                  <c:v>0</c:v>
                </c:pt>
                <c:pt idx="10">
                  <c:v>0</c:v>
                </c:pt>
                <c:pt idx="11">
                  <c:v>0</c:v>
                </c:pt>
              </c:numCache>
            </c:numRef>
          </c:val>
        </c:ser>
        <c:ser>
          <c:idx val="2"/>
          <c:order val="1"/>
          <c:tx>
            <c:strRef>
              <c:f>PolsonZ!$AA$3</c:f>
              <c:strCache>
                <c:ptCount val="1"/>
                <c:pt idx="0">
                  <c:v>HYDROSS
Oper. Improv.
River
Headgate
Diversion</c:v>
                </c:pt>
              </c:strCache>
            </c:strRef>
          </c:tx>
          <c:spPr>
            <a:ln>
              <a:solidFill>
                <a:schemeClr val="accent2"/>
              </a:solidFill>
              <a:prstDash val="sysDot"/>
            </a:ln>
          </c:spPr>
          <c:marker>
            <c:symbol val="none"/>
          </c:marker>
          <c:cat>
            <c:strRef>
              <c:f>PolsonZ!$B$6:$B$17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PolsonZ!$AB$36:$AB$47</c:f>
              <c:numCache>
                <c:formatCode>[&gt;=20]#,##0.0_);[&lt;=-20]\(#,##0.0\);#,##0.00_)</c:formatCode>
                <c:ptCount val="12"/>
                <c:pt idx="0">
                  <c:v>0</c:v>
                </c:pt>
                <c:pt idx="1">
                  <c:v>0</c:v>
                </c:pt>
                <c:pt idx="2">
                  <c:v>0</c:v>
                </c:pt>
                <c:pt idx="3">
                  <c:v>2.9550282503883887E-2</c:v>
                </c:pt>
                <c:pt idx="4">
                  <c:v>6.4027517332399836E-2</c:v>
                </c:pt>
                <c:pt idx="5">
                  <c:v>0.24609612446561407</c:v>
                </c:pt>
                <c:pt idx="6">
                  <c:v>0.32049196142316783</c:v>
                </c:pt>
                <c:pt idx="7">
                  <c:v>0.29517131316548767</c:v>
                </c:pt>
                <c:pt idx="8">
                  <c:v>0.10334025293427865</c:v>
                </c:pt>
                <c:pt idx="9">
                  <c:v>4.3576664179808662E-2</c:v>
                </c:pt>
                <c:pt idx="10">
                  <c:v>0</c:v>
                </c:pt>
                <c:pt idx="11">
                  <c:v>0</c:v>
                </c:pt>
              </c:numCache>
            </c:numRef>
          </c:val>
        </c:ser>
        <c:marker val="1"/>
        <c:axId val="181752960"/>
        <c:axId val="181754496"/>
      </c:lineChart>
      <c:catAx>
        <c:axId val="181752960"/>
        <c:scaling>
          <c:orientation val="minMax"/>
        </c:scaling>
        <c:axPos val="b"/>
        <c:tickLblPos val="nextTo"/>
        <c:crossAx val="181754496"/>
        <c:crosses val="autoZero"/>
        <c:auto val="1"/>
        <c:lblAlgn val="ctr"/>
        <c:lblOffset val="100"/>
      </c:catAx>
      <c:valAx>
        <c:axId val="18175449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752960"/>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PabloAFJBC!$D$4</c:f>
              <c:strCache>
                <c:ptCount val="1"/>
                <c:pt idx="0">
                  <c:v>HYDROSS
2009 HIA
(Existing)
Crop
Irrigation
Consumption</c:v>
                </c:pt>
              </c:strCache>
            </c:strRef>
          </c:tx>
          <c:spPr>
            <a:solidFill>
              <a:schemeClr val="accent3"/>
            </a:solidFill>
            <a:ln>
              <a:solidFill>
                <a:schemeClr val="accent3"/>
              </a:solidFill>
              <a:prstDash val="solid"/>
            </a:ln>
          </c:spP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PabloAFJBC!$E$6:$E$17</c:f>
              <c:numCache>
                <c:formatCode>[&gt;=20]#,##0.0_);[&lt;=-20]\(#,##0.0\);#,##0.00_)</c:formatCode>
                <c:ptCount val="12"/>
                <c:pt idx="0">
                  <c:v>0</c:v>
                </c:pt>
                <c:pt idx="1">
                  <c:v>0</c:v>
                </c:pt>
                <c:pt idx="2">
                  <c:v>1.1116829312093422E-5</c:v>
                </c:pt>
                <c:pt idx="3">
                  <c:v>1.1551322155484125E-2</c:v>
                </c:pt>
                <c:pt idx="4">
                  <c:v>6.3311676909080461E-2</c:v>
                </c:pt>
                <c:pt idx="5">
                  <c:v>0.15071355991309995</c:v>
                </c:pt>
                <c:pt idx="6">
                  <c:v>0.26059625093729277</c:v>
                </c:pt>
                <c:pt idx="7">
                  <c:v>0.18639385239408077</c:v>
                </c:pt>
                <c:pt idx="8">
                  <c:v>7.462439027337435E-2</c:v>
                </c:pt>
                <c:pt idx="9">
                  <c:v>2.9004620940979008E-3</c:v>
                </c:pt>
                <c:pt idx="10">
                  <c:v>0</c:v>
                </c:pt>
                <c:pt idx="11">
                  <c:v>0</c:v>
                </c:pt>
              </c:numCache>
            </c:numRef>
          </c:val>
        </c:ser>
        <c:ser>
          <c:idx val="4"/>
          <c:order val="3"/>
          <c:tx>
            <c:strRef>
              <c:f>PabloAFJBC!$F$4</c:f>
              <c:strCache>
                <c:ptCount val="1"/>
                <c:pt idx="0">
                  <c:v>HYDROSS
Oper. Improv.
Crop
Irrigation
Consumption</c:v>
                </c:pt>
              </c:strCache>
            </c:strRef>
          </c:tx>
          <c:spPr>
            <a:solidFill>
              <a:schemeClr val="accent2"/>
            </a:solidFill>
            <a:ln>
              <a:solidFill>
                <a:schemeClr val="accent2"/>
              </a:solidFill>
              <a:prstDash val="solid"/>
            </a:ln>
          </c:spP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PabloAFJBC!$G$6:$G$17</c:f>
              <c:numCache>
                <c:formatCode>[&gt;=20]#,##0.0_);[&lt;=-20]\(#,##0.0\);#,##0.00_)</c:formatCode>
                <c:ptCount val="12"/>
                <c:pt idx="0">
                  <c:v>0</c:v>
                </c:pt>
                <c:pt idx="1">
                  <c:v>0</c:v>
                </c:pt>
                <c:pt idx="2">
                  <c:v>0</c:v>
                </c:pt>
                <c:pt idx="3">
                  <c:v>1.0646214579044825E-2</c:v>
                </c:pt>
                <c:pt idx="4">
                  <c:v>4.9854341028930937E-2</c:v>
                </c:pt>
                <c:pt idx="5">
                  <c:v>0.13885253687784085</c:v>
                </c:pt>
                <c:pt idx="6">
                  <c:v>0.25913614327620565</c:v>
                </c:pt>
                <c:pt idx="7">
                  <c:v>0.18756666054227741</c:v>
                </c:pt>
                <c:pt idx="8">
                  <c:v>0.10706176858515291</c:v>
                </c:pt>
                <c:pt idx="9">
                  <c:v>5.6007099176007824E-3</c:v>
                </c:pt>
                <c:pt idx="10">
                  <c:v>0</c:v>
                </c:pt>
                <c:pt idx="11">
                  <c:v>0</c:v>
                </c:pt>
              </c:numCache>
            </c:numRef>
          </c:val>
        </c:ser>
        <c:axId val="181709056"/>
        <c:axId val="181714944"/>
      </c:barChart>
      <c:lineChart>
        <c:grouping val="standard"/>
        <c:ser>
          <c:idx val="1"/>
          <c:order val="0"/>
          <c:tx>
            <c:strRef>
              <c:f>PabloAFJBC!$AG$3</c:f>
              <c:strCache>
                <c:ptCount val="1"/>
                <c:pt idx="0">
                  <c:v>HYDROSS
2009 HIA
(Existing)
River
Headgate
Diversion</c:v>
                </c:pt>
              </c:strCache>
            </c:strRef>
          </c:tx>
          <c:spPr>
            <a:ln>
              <a:solidFill>
                <a:schemeClr val="accent3"/>
              </a:solidFill>
              <a:prstDash val="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PabloAFJBC!$AH$6:$AH$17</c:f>
              <c:numCache>
                <c:formatCode>[&gt;=20]#,##0.0_);[&lt;=-20]\(#,##0.0\);#,##0.00_)</c:formatCode>
                <c:ptCount val="12"/>
                <c:pt idx="0">
                  <c:v>5.0941415575629222E-4</c:v>
                </c:pt>
                <c:pt idx="1">
                  <c:v>4.1685946347064614E-4</c:v>
                </c:pt>
                <c:pt idx="2">
                  <c:v>3.7761125313025422E-3</c:v>
                </c:pt>
                <c:pt idx="3">
                  <c:v>2.971824807368555E-2</c:v>
                </c:pt>
                <c:pt idx="4">
                  <c:v>0.1245289362100475</c:v>
                </c:pt>
                <c:pt idx="5">
                  <c:v>0.27275709264642539</c:v>
                </c:pt>
                <c:pt idx="6">
                  <c:v>0.46506381019825471</c:v>
                </c:pt>
                <c:pt idx="7">
                  <c:v>0.30814733801887478</c:v>
                </c:pt>
                <c:pt idx="8">
                  <c:v>0.15757281112860036</c:v>
                </c:pt>
                <c:pt idx="9">
                  <c:v>6.7996979392462575E-3</c:v>
                </c:pt>
                <c:pt idx="10">
                  <c:v>9.2376981991386456E-3</c:v>
                </c:pt>
                <c:pt idx="11">
                  <c:v>7.2709275038954134E-4</c:v>
                </c:pt>
              </c:numCache>
            </c:numRef>
          </c:val>
        </c:ser>
        <c:ser>
          <c:idx val="2"/>
          <c:order val="1"/>
          <c:tx>
            <c:strRef>
              <c:f>PabloAFJBC!$AJ$3</c:f>
              <c:strCache>
                <c:ptCount val="1"/>
                <c:pt idx="0">
                  <c:v>HYDROSS
Oper. Improv.
River
Headgate
Diversion</c:v>
                </c:pt>
              </c:strCache>
            </c:strRef>
          </c:tx>
          <c:spPr>
            <a:ln>
              <a:solidFill>
                <a:schemeClr val="accent2"/>
              </a:solidFill>
              <a:prstDash val="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PabloAFJBC!$AK$6:$AK$17</c:f>
              <c:numCache>
                <c:formatCode>[&gt;=20]#,##0.0_);[&lt;=-20]\(#,##0.0\);#,##0.00_)</c:formatCode>
                <c:ptCount val="12"/>
                <c:pt idx="0">
                  <c:v>0</c:v>
                </c:pt>
                <c:pt idx="1">
                  <c:v>0</c:v>
                </c:pt>
                <c:pt idx="2">
                  <c:v>0</c:v>
                </c:pt>
                <c:pt idx="3">
                  <c:v>2.6316846616922233E-2</c:v>
                </c:pt>
                <c:pt idx="4">
                  <c:v>9.8603184369755278E-2</c:v>
                </c:pt>
                <c:pt idx="5">
                  <c:v>0.2519833538233815</c:v>
                </c:pt>
                <c:pt idx="6">
                  <c:v>0.46636215236913703</c:v>
                </c:pt>
                <c:pt idx="7">
                  <c:v>0.31376232269088655</c:v>
                </c:pt>
                <c:pt idx="8">
                  <c:v>0.1804925504063995</c:v>
                </c:pt>
                <c:pt idx="9">
                  <c:v>1.1631832423820066E-2</c:v>
                </c:pt>
                <c:pt idx="10">
                  <c:v>0</c:v>
                </c:pt>
                <c:pt idx="11">
                  <c:v>0</c:v>
                </c:pt>
              </c:numCache>
            </c:numRef>
          </c:val>
        </c:ser>
        <c:marker val="1"/>
        <c:axId val="181709056"/>
        <c:axId val="181714944"/>
      </c:lineChart>
      <c:catAx>
        <c:axId val="181709056"/>
        <c:scaling>
          <c:orientation val="minMax"/>
        </c:scaling>
        <c:axPos val="b"/>
        <c:tickLblPos val="nextTo"/>
        <c:crossAx val="181714944"/>
        <c:crosses val="autoZero"/>
        <c:auto val="1"/>
        <c:lblAlgn val="ctr"/>
        <c:lblOffset val="100"/>
      </c:catAx>
      <c:valAx>
        <c:axId val="1817149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709056"/>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PabloAFJBC!$D$4</c:f>
              <c:strCache>
                <c:ptCount val="1"/>
                <c:pt idx="0">
                  <c:v>HYDROSS
2009 HIA
(Existing)
Crop
Irrigation
Consumption</c:v>
                </c:pt>
              </c:strCache>
            </c:strRef>
          </c:tx>
          <c:spPr>
            <a:solidFill>
              <a:schemeClr val="accent3"/>
            </a:solidFill>
            <a:ln>
              <a:solidFill>
                <a:schemeClr val="accent3"/>
              </a:solidFill>
              <a:prstDash val="solid"/>
            </a:ln>
          </c:spPr>
          <c:cat>
            <c:strRef>
              <c:f>PabloAFJBC!$B$21:$B$32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PabloAFJBC!$E$21:$E$32</c:f>
              <c:numCache>
                <c:formatCode>[&gt;=20]#,##0.0_);[&lt;=-20]\(#,##0.0\);#,##0.00_)</c:formatCode>
                <c:ptCount val="12"/>
                <c:pt idx="0">
                  <c:v>0</c:v>
                </c:pt>
                <c:pt idx="1">
                  <c:v>0</c:v>
                </c:pt>
                <c:pt idx="2">
                  <c:v>7.4105690380384625E-5</c:v>
                </c:pt>
                <c:pt idx="3">
                  <c:v>1.6332493885786583E-2</c:v>
                </c:pt>
                <c:pt idx="4">
                  <c:v>5.6607325050420522E-2</c:v>
                </c:pt>
                <c:pt idx="5">
                  <c:v>0.13945992015700923</c:v>
                </c:pt>
                <c:pt idx="6">
                  <c:v>0.25180505794521962</c:v>
                </c:pt>
                <c:pt idx="7">
                  <c:v>0.19944153449300187</c:v>
                </c:pt>
                <c:pt idx="8">
                  <c:v>8.9307759745278797E-2</c:v>
                </c:pt>
                <c:pt idx="9">
                  <c:v>5.3331597694883286E-3</c:v>
                </c:pt>
                <c:pt idx="10">
                  <c:v>0</c:v>
                </c:pt>
                <c:pt idx="11">
                  <c:v>0</c:v>
                </c:pt>
              </c:numCache>
            </c:numRef>
          </c:val>
        </c:ser>
        <c:ser>
          <c:idx val="4"/>
          <c:order val="3"/>
          <c:tx>
            <c:strRef>
              <c:f>PabloAFJBC!$F$4</c:f>
              <c:strCache>
                <c:ptCount val="1"/>
                <c:pt idx="0">
                  <c:v>HYDROSS
Oper. Improv.
Crop
Irrigation
Consumption</c:v>
                </c:pt>
              </c:strCache>
            </c:strRef>
          </c:tx>
          <c:spPr>
            <a:solidFill>
              <a:schemeClr val="accent2"/>
            </a:solidFill>
            <a:ln>
              <a:solidFill>
                <a:schemeClr val="accent2"/>
              </a:solidFill>
              <a:prstDash val="solid"/>
            </a:ln>
          </c:spPr>
          <c:cat>
            <c:strRef>
              <c:f>PabloAFJBC!$B$21:$B$32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PabloAFJBC!$G$21:$G$32</c:f>
              <c:numCache>
                <c:formatCode>[&gt;=20]#,##0.0_);[&lt;=-20]\(#,##0.0\);#,##0.00_)</c:formatCode>
                <c:ptCount val="12"/>
                <c:pt idx="0">
                  <c:v>0</c:v>
                </c:pt>
                <c:pt idx="1">
                  <c:v>0</c:v>
                </c:pt>
                <c:pt idx="2">
                  <c:v>0</c:v>
                </c:pt>
                <c:pt idx="3">
                  <c:v>2.1808212924256654E-2</c:v>
                </c:pt>
                <c:pt idx="4">
                  <c:v>6.3702599604908164E-2</c:v>
                </c:pt>
                <c:pt idx="5">
                  <c:v>0.13191398513876521</c:v>
                </c:pt>
                <c:pt idx="6">
                  <c:v>0.2649977773749469</c:v>
                </c:pt>
                <c:pt idx="7">
                  <c:v>0.17150120273252298</c:v>
                </c:pt>
                <c:pt idx="8">
                  <c:v>7.9490178160802338E-2</c:v>
                </c:pt>
                <c:pt idx="9">
                  <c:v>1.1789818485156863E-2</c:v>
                </c:pt>
                <c:pt idx="10">
                  <c:v>0</c:v>
                </c:pt>
                <c:pt idx="11">
                  <c:v>0</c:v>
                </c:pt>
              </c:numCache>
            </c:numRef>
          </c:val>
        </c:ser>
        <c:axId val="181897856"/>
        <c:axId val="181920128"/>
      </c:barChart>
      <c:lineChart>
        <c:grouping val="standard"/>
        <c:ser>
          <c:idx val="1"/>
          <c:order val="0"/>
          <c:tx>
            <c:strRef>
              <c:f>PabloAFJBC!$AG$3</c:f>
              <c:strCache>
                <c:ptCount val="1"/>
                <c:pt idx="0">
                  <c:v>HYDROSS
2009 HIA
(Existing)
River
Headgate
Diversion</c:v>
                </c:pt>
              </c:strCache>
            </c:strRef>
          </c:tx>
          <c:spPr>
            <a:ln>
              <a:solidFill>
                <a:schemeClr val="accent3"/>
              </a:solidFill>
              <a:prstDash val="sys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PabloAFJBC!$AH$21:$AH$32</c:f>
              <c:numCache>
                <c:formatCode>[&gt;=20]#,##0.0_);[&lt;=-20]\(#,##0.0\);#,##0.00_)</c:formatCode>
                <c:ptCount val="12"/>
                <c:pt idx="0">
                  <c:v>6.6785598563856075E-4</c:v>
                </c:pt>
                <c:pt idx="1">
                  <c:v>5.1853089204138673E-4</c:v>
                </c:pt>
                <c:pt idx="2">
                  <c:v>3.6253560660664042E-3</c:v>
                </c:pt>
                <c:pt idx="3">
                  <c:v>3.5681320300508294E-2</c:v>
                </c:pt>
                <c:pt idx="4">
                  <c:v>0.14431980718673718</c:v>
                </c:pt>
                <c:pt idx="5">
                  <c:v>0.25298740596999236</c:v>
                </c:pt>
                <c:pt idx="6">
                  <c:v>0.45275766960611746</c:v>
                </c:pt>
                <c:pt idx="7">
                  <c:v>0.37581093994607151</c:v>
                </c:pt>
                <c:pt idx="8">
                  <c:v>0.17541675242307306</c:v>
                </c:pt>
                <c:pt idx="9">
                  <c:v>3.2174283616228885E-2</c:v>
                </c:pt>
                <c:pt idx="10">
                  <c:v>6.8527467742964827E-3</c:v>
                </c:pt>
                <c:pt idx="11">
                  <c:v>8.17841712299872E-4</c:v>
                </c:pt>
              </c:numCache>
            </c:numRef>
          </c:val>
        </c:ser>
        <c:ser>
          <c:idx val="2"/>
          <c:order val="1"/>
          <c:tx>
            <c:strRef>
              <c:f>PabloAFJBC!$AJ$3</c:f>
              <c:strCache>
                <c:ptCount val="1"/>
                <c:pt idx="0">
                  <c:v>HYDROSS
Oper. Improv.
River
Headgate
Diversion</c:v>
                </c:pt>
              </c:strCache>
            </c:strRef>
          </c:tx>
          <c:spPr>
            <a:ln>
              <a:solidFill>
                <a:schemeClr val="accent2"/>
              </a:solidFill>
              <a:prstDash val="sysDash"/>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PabloAFJBC!$AK$21:$AK$32</c:f>
              <c:numCache>
                <c:formatCode>[&gt;=20]#,##0.0_);[&lt;=-20]\(#,##0.0\);#,##0.00_)</c:formatCode>
                <c:ptCount val="12"/>
                <c:pt idx="0">
                  <c:v>3.4242813825180763E-5</c:v>
                </c:pt>
                <c:pt idx="1">
                  <c:v>2.5500436276243935E-5</c:v>
                </c:pt>
                <c:pt idx="2">
                  <c:v>1.7242522974351469E-5</c:v>
                </c:pt>
                <c:pt idx="3">
                  <c:v>4.6647917250590046E-2</c:v>
                </c:pt>
                <c:pt idx="4">
                  <c:v>0.12664818101919117</c:v>
                </c:pt>
                <c:pt idx="5">
                  <c:v>0.24055922443493058</c:v>
                </c:pt>
                <c:pt idx="6">
                  <c:v>0.47906771171212231</c:v>
                </c:pt>
                <c:pt idx="7">
                  <c:v>0.2889857640841354</c:v>
                </c:pt>
                <c:pt idx="8">
                  <c:v>0.13461072527810156</c:v>
                </c:pt>
                <c:pt idx="9">
                  <c:v>2.2788163189166096E-2</c:v>
                </c:pt>
                <c:pt idx="10">
                  <c:v>2.8957749311969583E-5</c:v>
                </c:pt>
                <c:pt idx="11">
                  <c:v>2.3012051734607005E-5</c:v>
                </c:pt>
              </c:numCache>
            </c:numRef>
          </c:val>
        </c:ser>
        <c:marker val="1"/>
        <c:axId val="181897856"/>
        <c:axId val="181920128"/>
      </c:lineChart>
      <c:catAx>
        <c:axId val="181897856"/>
        <c:scaling>
          <c:orientation val="minMax"/>
        </c:scaling>
        <c:axPos val="b"/>
        <c:tickLblPos val="nextTo"/>
        <c:crossAx val="181920128"/>
        <c:crosses val="autoZero"/>
        <c:auto val="1"/>
        <c:lblAlgn val="ctr"/>
        <c:lblOffset val="100"/>
      </c:catAx>
      <c:valAx>
        <c:axId val="18192012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897856"/>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PabloAFJBC!$D$4</c:f>
              <c:strCache>
                <c:ptCount val="1"/>
                <c:pt idx="0">
                  <c:v>HYDROSS
2009 HIA
(Existing)
Crop
Irrigation
Consumption</c:v>
                </c:pt>
              </c:strCache>
            </c:strRef>
          </c:tx>
          <c:spPr>
            <a:solidFill>
              <a:schemeClr val="accent3"/>
            </a:solidFill>
            <a:ln>
              <a:solidFill>
                <a:schemeClr val="accent3"/>
              </a:solidFill>
              <a:prstDash val="solid"/>
            </a:ln>
          </c:spPr>
          <c:cat>
            <c:strRef>
              <c:f>PabloAFJBC!$B$36:$B$47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PabloAFJBC!$E$36:$E$47</c:f>
              <c:numCache>
                <c:formatCode>[&gt;=20]#,##0.0_);[&lt;=-20]\(#,##0.0\);#,##0.00_)</c:formatCode>
                <c:ptCount val="12"/>
                <c:pt idx="0">
                  <c:v>0</c:v>
                </c:pt>
                <c:pt idx="1">
                  <c:v>0</c:v>
                </c:pt>
                <c:pt idx="2">
                  <c:v>2.0349996889678211E-4</c:v>
                </c:pt>
                <c:pt idx="3">
                  <c:v>1.160586090307124E-2</c:v>
                </c:pt>
                <c:pt idx="4">
                  <c:v>6.4217201959598735E-2</c:v>
                </c:pt>
                <c:pt idx="5">
                  <c:v>0.15150051276416399</c:v>
                </c:pt>
                <c:pt idx="6">
                  <c:v>0.22725624161254032</c:v>
                </c:pt>
                <c:pt idx="7">
                  <c:v>0.17635775451513788</c:v>
                </c:pt>
                <c:pt idx="8">
                  <c:v>9.0842956778291947E-2</c:v>
                </c:pt>
                <c:pt idx="9">
                  <c:v>4.311204972361731E-3</c:v>
                </c:pt>
                <c:pt idx="10">
                  <c:v>0</c:v>
                </c:pt>
                <c:pt idx="11">
                  <c:v>0</c:v>
                </c:pt>
              </c:numCache>
            </c:numRef>
          </c:val>
        </c:ser>
        <c:ser>
          <c:idx val="4"/>
          <c:order val="3"/>
          <c:tx>
            <c:strRef>
              <c:f>PabloAFJBC!$F$4</c:f>
              <c:strCache>
                <c:ptCount val="1"/>
                <c:pt idx="0">
                  <c:v>HYDROSS
Oper. Improv.
Crop
Irrigation
Consumption</c:v>
                </c:pt>
              </c:strCache>
            </c:strRef>
          </c:tx>
          <c:spPr>
            <a:solidFill>
              <a:schemeClr val="accent2"/>
            </a:solidFill>
            <a:ln>
              <a:solidFill>
                <a:schemeClr val="accent2"/>
              </a:solidFill>
              <a:prstDash val="solid"/>
            </a:ln>
          </c:spPr>
          <c:cat>
            <c:strRef>
              <c:f>PabloAFJBC!$B$36:$B$47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PabloAFJBC!$G$36:$G$47</c:f>
              <c:numCache>
                <c:formatCode>[&gt;=20]#,##0.0_);[&lt;=-20]\(#,##0.0\);#,##0.00_)</c:formatCode>
                <c:ptCount val="12"/>
                <c:pt idx="0">
                  <c:v>0</c:v>
                </c:pt>
                <c:pt idx="1">
                  <c:v>0</c:v>
                </c:pt>
                <c:pt idx="2">
                  <c:v>0</c:v>
                </c:pt>
                <c:pt idx="3">
                  <c:v>1.4536601706825069E-2</c:v>
                </c:pt>
                <c:pt idx="4">
                  <c:v>6.2757780976154739E-2</c:v>
                </c:pt>
                <c:pt idx="5">
                  <c:v>0.11690206670227762</c:v>
                </c:pt>
                <c:pt idx="6">
                  <c:v>0.18761827211724705</c:v>
                </c:pt>
                <c:pt idx="7">
                  <c:v>0.13688845879079858</c:v>
                </c:pt>
                <c:pt idx="8">
                  <c:v>7.6220004511739908E-2</c:v>
                </c:pt>
                <c:pt idx="9">
                  <c:v>1.6742697715926898E-2</c:v>
                </c:pt>
                <c:pt idx="10">
                  <c:v>0</c:v>
                </c:pt>
                <c:pt idx="11">
                  <c:v>0</c:v>
                </c:pt>
              </c:numCache>
            </c:numRef>
          </c:val>
        </c:ser>
        <c:axId val="181951488"/>
        <c:axId val="181965568"/>
      </c:barChart>
      <c:lineChart>
        <c:grouping val="standard"/>
        <c:ser>
          <c:idx val="1"/>
          <c:order val="0"/>
          <c:tx>
            <c:strRef>
              <c:f>PabloAFJBC!$AG$3</c:f>
              <c:strCache>
                <c:ptCount val="1"/>
                <c:pt idx="0">
                  <c:v>HYDROSS
2009 HIA
(Existing)
River
Headgate
Diversion</c:v>
                </c:pt>
              </c:strCache>
            </c:strRef>
          </c:tx>
          <c:spPr>
            <a:ln>
              <a:solidFill>
                <a:schemeClr val="accent3"/>
              </a:solidFill>
              <a:prstDash val="sysDot"/>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PabloAFJBC!$AH$36:$AH$47</c:f>
              <c:numCache>
                <c:formatCode>[&gt;=20]#,##0.0_);[&lt;=-20]\(#,##0.0\);#,##0.00_)</c:formatCode>
                <c:ptCount val="12"/>
                <c:pt idx="0">
                  <c:v>5.0089198922892073E-4</c:v>
                </c:pt>
                <c:pt idx="1">
                  <c:v>3.8891468485764387E-4</c:v>
                </c:pt>
                <c:pt idx="2">
                  <c:v>2.917884117681741E-3</c:v>
                </c:pt>
                <c:pt idx="3">
                  <c:v>2.3728948714216547E-2</c:v>
                </c:pt>
                <c:pt idx="4">
                  <c:v>0.14485648346694022</c:v>
                </c:pt>
                <c:pt idx="5">
                  <c:v>0.26631228678923369</c:v>
                </c:pt>
                <c:pt idx="6">
                  <c:v>0.39869040262421601</c:v>
                </c:pt>
                <c:pt idx="7">
                  <c:v>0.30197570393370382</c:v>
                </c:pt>
                <c:pt idx="8">
                  <c:v>0.15410911197332836</c:v>
                </c:pt>
                <c:pt idx="9">
                  <c:v>9.6516508771270926E-3</c:v>
                </c:pt>
                <c:pt idx="10">
                  <c:v>4.7753200408102488E-3</c:v>
                </c:pt>
                <c:pt idx="11">
                  <c:v>2.181278251168615E-3</c:v>
                </c:pt>
              </c:numCache>
            </c:numRef>
          </c:val>
        </c:ser>
        <c:ser>
          <c:idx val="2"/>
          <c:order val="1"/>
          <c:tx>
            <c:strRef>
              <c:f>PabloAFJBC!$AJ$3</c:f>
              <c:strCache>
                <c:ptCount val="1"/>
                <c:pt idx="0">
                  <c:v>HYDROSS
Oper. Improv.
River
Headgate
Diversion</c:v>
                </c:pt>
              </c:strCache>
            </c:strRef>
          </c:tx>
          <c:spPr>
            <a:ln>
              <a:solidFill>
                <a:schemeClr val="accent2"/>
              </a:solidFill>
              <a:prstDash val="sysDot"/>
            </a:ln>
          </c:spPr>
          <c:marker>
            <c:symbol val="none"/>
          </c:marker>
          <c:cat>
            <c:strRef>
              <c:f>PabloAFJBC!$B$6:$B$17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PabloAFJBC!$AK$36:$AK$47</c:f>
              <c:numCache>
                <c:formatCode>[&gt;=20]#,##0.0_);[&lt;=-20]\(#,##0.0\);#,##0.00_)</c:formatCode>
                <c:ptCount val="12"/>
                <c:pt idx="0">
                  <c:v>0</c:v>
                </c:pt>
                <c:pt idx="1">
                  <c:v>0</c:v>
                </c:pt>
                <c:pt idx="2">
                  <c:v>0</c:v>
                </c:pt>
                <c:pt idx="3">
                  <c:v>3.1143431783612337E-2</c:v>
                </c:pt>
                <c:pt idx="4">
                  <c:v>0.1225038976811566</c:v>
                </c:pt>
                <c:pt idx="5">
                  <c:v>0.21045886619630688</c:v>
                </c:pt>
                <c:pt idx="6">
                  <c:v>0.33450871131088422</c:v>
                </c:pt>
                <c:pt idx="7">
                  <c:v>0.22700805476983146</c:v>
                </c:pt>
                <c:pt idx="8">
                  <c:v>0.12741762034900828</c:v>
                </c:pt>
                <c:pt idx="9">
                  <c:v>3.1266441660157331E-2</c:v>
                </c:pt>
                <c:pt idx="10">
                  <c:v>7.0555611251369227E-5</c:v>
                </c:pt>
                <c:pt idx="11">
                  <c:v>6.2958331013628158E-5</c:v>
                </c:pt>
              </c:numCache>
            </c:numRef>
          </c:val>
        </c:ser>
        <c:marker val="1"/>
        <c:axId val="181951488"/>
        <c:axId val="181965568"/>
      </c:lineChart>
      <c:catAx>
        <c:axId val="181951488"/>
        <c:scaling>
          <c:orientation val="minMax"/>
        </c:scaling>
        <c:axPos val="b"/>
        <c:tickLblPos val="nextTo"/>
        <c:crossAx val="181965568"/>
        <c:crosses val="autoZero"/>
        <c:auto val="1"/>
        <c:lblAlgn val="ctr"/>
        <c:lblOffset val="100"/>
      </c:catAx>
      <c:valAx>
        <c:axId val="18196556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951488"/>
        <c:crosses val="autoZero"/>
        <c:crossBetween val="between"/>
      </c:valAx>
    </c:plotArea>
    <c:legend>
      <c:legendPos val="b"/>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PabloA!$D$4</c:f>
              <c:strCache>
                <c:ptCount val="1"/>
                <c:pt idx="0">
                  <c:v>HYDROSS
2009 HIA
(Existing)
Crop
Irrigation
Consumption</c:v>
                </c:pt>
              </c:strCache>
            </c:strRef>
          </c:tx>
          <c:spPr>
            <a:solidFill>
              <a:schemeClr val="accent3"/>
            </a:solidFill>
            <a:ln>
              <a:solidFill>
                <a:schemeClr val="accent3"/>
              </a:solidFill>
              <a:prstDash val="solid"/>
            </a:ln>
          </c:spP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PabloA!$E$6:$E$17</c:f>
              <c:numCache>
                <c:formatCode>[&gt;=20]#,##0.0_);[&lt;=-20]\(#,##0.0\);#,##0.00_)</c:formatCode>
                <c:ptCount val="12"/>
                <c:pt idx="0">
                  <c:v>0</c:v>
                </c:pt>
                <c:pt idx="1">
                  <c:v>0</c:v>
                </c:pt>
                <c:pt idx="2">
                  <c:v>1.1122908748353351E-5</c:v>
                </c:pt>
                <c:pt idx="3">
                  <c:v>1.15197958278481E-2</c:v>
                </c:pt>
                <c:pt idx="4">
                  <c:v>6.4305576599319403E-2</c:v>
                </c:pt>
                <c:pt idx="5">
                  <c:v>0.15054704784001141</c:v>
                </c:pt>
                <c:pt idx="6">
                  <c:v>0.25997167616159034</c:v>
                </c:pt>
                <c:pt idx="7">
                  <c:v>0.18527197634718587</c:v>
                </c:pt>
                <c:pt idx="8">
                  <c:v>7.3847583342948872E-2</c:v>
                </c:pt>
                <c:pt idx="9">
                  <c:v>2.8183153085489057E-3</c:v>
                </c:pt>
                <c:pt idx="10">
                  <c:v>0</c:v>
                </c:pt>
                <c:pt idx="11">
                  <c:v>0</c:v>
                </c:pt>
              </c:numCache>
            </c:numRef>
          </c:val>
        </c:ser>
        <c:ser>
          <c:idx val="4"/>
          <c:order val="3"/>
          <c:tx>
            <c:strRef>
              <c:f>PabloA!$F$4</c:f>
              <c:strCache>
                <c:ptCount val="1"/>
                <c:pt idx="0">
                  <c:v>HYDROSS
Oper. Improv.
Crop
Irrigation
Consumption</c:v>
                </c:pt>
              </c:strCache>
            </c:strRef>
          </c:tx>
          <c:spPr>
            <a:solidFill>
              <a:schemeClr val="accent2"/>
            </a:solidFill>
            <a:ln>
              <a:solidFill>
                <a:schemeClr val="accent2"/>
              </a:solidFill>
              <a:prstDash val="solid"/>
            </a:ln>
          </c:spP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PabloA!$G$6:$G$17</c:f>
              <c:numCache>
                <c:formatCode>[&gt;=20]#,##0.0_);[&lt;=-20]\(#,##0.0\);#,##0.00_)</c:formatCode>
                <c:ptCount val="12"/>
                <c:pt idx="0">
                  <c:v>0</c:v>
                </c:pt>
                <c:pt idx="1">
                  <c:v>0</c:v>
                </c:pt>
                <c:pt idx="2">
                  <c:v>0</c:v>
                </c:pt>
                <c:pt idx="3">
                  <c:v>1.0782415927604157E-2</c:v>
                </c:pt>
                <c:pt idx="4">
                  <c:v>5.0171563437354585E-2</c:v>
                </c:pt>
                <c:pt idx="5">
                  <c:v>0.13834126056804485</c:v>
                </c:pt>
                <c:pt idx="6">
                  <c:v>0.25818219974228912</c:v>
                </c:pt>
                <c:pt idx="7">
                  <c:v>0.18636389790992194</c:v>
                </c:pt>
                <c:pt idx="8">
                  <c:v>0.10663424538438515</c:v>
                </c:pt>
                <c:pt idx="9">
                  <c:v>5.5797315516492359E-3</c:v>
                </c:pt>
                <c:pt idx="10">
                  <c:v>0</c:v>
                </c:pt>
                <c:pt idx="11">
                  <c:v>0</c:v>
                </c:pt>
              </c:numCache>
            </c:numRef>
          </c:val>
        </c:ser>
        <c:axId val="182051200"/>
        <c:axId val="182052736"/>
      </c:barChart>
      <c:lineChart>
        <c:grouping val="standard"/>
        <c:ser>
          <c:idx val="1"/>
          <c:order val="0"/>
          <c:tx>
            <c:strRef>
              <c:f>PabloA!$X$3</c:f>
              <c:strCache>
                <c:ptCount val="1"/>
                <c:pt idx="0">
                  <c:v>HYDROSS
2009 HIA
(Existing)
River
Headgate
Diversion</c:v>
                </c:pt>
              </c:strCache>
            </c:strRef>
          </c:tx>
          <c:spPr>
            <a:ln>
              <a:solidFill>
                <a:schemeClr val="accent3"/>
              </a:solidFill>
              <a:prstDash val="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PabloA!$Y$6:$Y$17</c:f>
              <c:numCache>
                <c:formatCode>[&gt;=20]#,##0.0_);[&lt;=-20]\(#,##0.0\);#,##0.00_)</c:formatCode>
                <c:ptCount val="12"/>
                <c:pt idx="0">
                  <c:v>5.2095385909655485E-4</c:v>
                </c:pt>
                <c:pt idx="1">
                  <c:v>4.2630253545573963E-4</c:v>
                </c:pt>
                <c:pt idx="2">
                  <c:v>3.8613145976921916E-3</c:v>
                </c:pt>
                <c:pt idx="3">
                  <c:v>2.9968460204057339E-2</c:v>
                </c:pt>
                <c:pt idx="4">
                  <c:v>0.12671907048261791</c:v>
                </c:pt>
                <c:pt idx="5">
                  <c:v>0.27377067755170492</c:v>
                </c:pt>
                <c:pt idx="6">
                  <c:v>0.46618215803007773</c:v>
                </c:pt>
                <c:pt idx="7">
                  <c:v>0.30741594645419457</c:v>
                </c:pt>
                <c:pt idx="8">
                  <c:v>0.15758377940860172</c:v>
                </c:pt>
                <c:pt idx="9">
                  <c:v>6.7405119278851474E-3</c:v>
                </c:pt>
                <c:pt idx="10">
                  <c:v>9.4469587694631513E-3</c:v>
                </c:pt>
                <c:pt idx="11">
                  <c:v>7.4356350320537975E-4</c:v>
                </c:pt>
              </c:numCache>
            </c:numRef>
          </c:val>
        </c:ser>
        <c:ser>
          <c:idx val="2"/>
          <c:order val="1"/>
          <c:tx>
            <c:strRef>
              <c:f>PabloA!$AA$3</c:f>
              <c:strCache>
                <c:ptCount val="1"/>
                <c:pt idx="0">
                  <c:v>HYDROSS
Oper. Improv.
River
Headgate
Diversion</c:v>
                </c:pt>
              </c:strCache>
            </c:strRef>
          </c:tx>
          <c:spPr>
            <a:ln>
              <a:solidFill>
                <a:schemeClr val="accent2"/>
              </a:solidFill>
              <a:prstDash val="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PabloA!$AB$6:$AB$17</c:f>
              <c:numCache>
                <c:formatCode>[&gt;=20]#,##0.0_);[&lt;=-20]\(#,##0.0\);#,##0.00_)</c:formatCode>
                <c:ptCount val="12"/>
                <c:pt idx="0">
                  <c:v>0</c:v>
                </c:pt>
                <c:pt idx="1">
                  <c:v>0</c:v>
                </c:pt>
                <c:pt idx="2">
                  <c:v>0</c:v>
                </c:pt>
                <c:pt idx="3">
                  <c:v>2.6762273290991564E-2</c:v>
                </c:pt>
                <c:pt idx="4">
                  <c:v>9.9668316714761215E-2</c:v>
                </c:pt>
                <c:pt idx="5">
                  <c:v>0.25241609584294089</c:v>
                </c:pt>
                <c:pt idx="6">
                  <c:v>0.46708050111694827</c:v>
                </c:pt>
                <c:pt idx="7">
                  <c:v>0.31299895579936282</c:v>
                </c:pt>
                <c:pt idx="8">
                  <c:v>0.18046399723704221</c:v>
                </c:pt>
                <c:pt idx="9">
                  <c:v>1.1682108228199053E-2</c:v>
                </c:pt>
                <c:pt idx="10">
                  <c:v>0</c:v>
                </c:pt>
                <c:pt idx="11">
                  <c:v>0</c:v>
                </c:pt>
              </c:numCache>
            </c:numRef>
          </c:val>
        </c:ser>
        <c:marker val="1"/>
        <c:axId val="182051200"/>
        <c:axId val="182052736"/>
      </c:lineChart>
      <c:catAx>
        <c:axId val="182051200"/>
        <c:scaling>
          <c:orientation val="minMax"/>
        </c:scaling>
        <c:axPos val="b"/>
        <c:tickLblPos val="nextTo"/>
        <c:crossAx val="182052736"/>
        <c:crosses val="autoZero"/>
        <c:auto val="1"/>
        <c:lblAlgn val="ctr"/>
        <c:lblOffset val="100"/>
      </c:catAx>
      <c:valAx>
        <c:axId val="18205273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051200"/>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'999418'!$C$4</c:f>
              <c:strCache>
                <c:ptCount val="1"/>
                <c:pt idx="0">
                  <c:v>HYDROSS
Enforceable
Min. Flow
Oper. Improv.</c:v>
                </c:pt>
              </c:strCache>
            </c:strRef>
          </c:tx>
          <c:spPr>
            <a:ln>
              <a:solidFill>
                <a:schemeClr val="tx1"/>
              </a:solidFill>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'999418'!$C$23:$C$34</c:f>
              <c:numCache>
                <c:formatCode>[&gt;=20]#,##0_);[&lt;=-20]\(#,##0\);#,##0.0_)</c:formatCode>
                <c:ptCount val="12"/>
                <c:pt idx="0">
                  <c:v>0.7</c:v>
                </c:pt>
                <c:pt idx="1">
                  <c:v>0.7</c:v>
                </c:pt>
                <c:pt idx="2">
                  <c:v>1</c:v>
                </c:pt>
                <c:pt idx="3">
                  <c:v>1</c:v>
                </c:pt>
                <c:pt idx="4">
                  <c:v>5.2</c:v>
                </c:pt>
                <c:pt idx="5">
                  <c:v>4</c:v>
                </c:pt>
                <c:pt idx="6">
                  <c:v>3.6</c:v>
                </c:pt>
                <c:pt idx="7">
                  <c:v>2.8</c:v>
                </c:pt>
                <c:pt idx="8">
                  <c:v>2</c:v>
                </c:pt>
                <c:pt idx="9">
                  <c:v>1.8</c:v>
                </c:pt>
                <c:pt idx="10">
                  <c:v>1.6</c:v>
                </c:pt>
                <c:pt idx="11">
                  <c:v>1.2</c:v>
                </c:pt>
              </c:numCache>
            </c:numRef>
          </c:val>
        </c:ser>
        <c:ser>
          <c:idx val="3"/>
          <c:order val="1"/>
          <c:tx>
            <c:strRef>
              <c:f>'999418'!$J$5</c:f>
              <c:strCache>
                <c:ptCount val="1"/>
                <c:pt idx="0">
                  <c:v>HYDROSS
Natural
Flow</c:v>
                </c:pt>
              </c:strCache>
            </c:strRef>
          </c:tx>
          <c:spPr>
            <a:ln>
              <a:solidFill>
                <a:schemeClr val="accent1"/>
              </a:solidFill>
              <a:prstDash val="sys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'999418'!$J$23:$J$34</c:f>
              <c:numCache>
                <c:formatCode>[&gt;=20]#,##0_);[&lt;=-20]\(#,##0\);#,##0.0_)</c:formatCode>
                <c:ptCount val="12"/>
                <c:pt idx="0">
                  <c:v>1.8553875448028674</c:v>
                </c:pt>
                <c:pt idx="1">
                  <c:v>1.8186011904761905</c:v>
                </c:pt>
                <c:pt idx="2">
                  <c:v>1.6792002688172043</c:v>
                </c:pt>
                <c:pt idx="3">
                  <c:v>2.4312037037037038</c:v>
                </c:pt>
                <c:pt idx="4">
                  <c:v>11.243458781362007</c:v>
                </c:pt>
                <c:pt idx="5">
                  <c:v>23.076828703703704</c:v>
                </c:pt>
                <c:pt idx="6">
                  <c:v>16.041173835125448</c:v>
                </c:pt>
                <c:pt idx="7">
                  <c:v>9.1170138888888896</c:v>
                </c:pt>
                <c:pt idx="8">
                  <c:v>5.6172569444444447</c:v>
                </c:pt>
                <c:pt idx="9">
                  <c:v>4.0035170250896055</c:v>
                </c:pt>
                <c:pt idx="10">
                  <c:v>2.9409722222222223</c:v>
                </c:pt>
                <c:pt idx="11">
                  <c:v>2.1820116487455197</c:v>
                </c:pt>
              </c:numCache>
            </c:numRef>
          </c:val>
        </c:ser>
        <c:ser>
          <c:idx val="4"/>
          <c:order val="2"/>
          <c:tx>
            <c:strRef>
              <c:f>'999418'!$L$5</c:f>
              <c:strCache>
                <c:ptCount val="1"/>
                <c:pt idx="0">
                  <c:v>HYDROSS
2009 HIA
(Existing)</c:v>
                </c:pt>
              </c:strCache>
            </c:strRef>
          </c:tx>
          <c:spPr>
            <a:ln>
              <a:solidFill>
                <a:schemeClr val="accent3"/>
              </a:solidFill>
              <a:prstDash val="sys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'999418'!$L$23:$L$34</c:f>
              <c:numCache>
                <c:formatCode>[&gt;=20]#,##0_);[&lt;=-20]\(#,##0\);#,##0.0_)</c:formatCode>
                <c:ptCount val="12"/>
                <c:pt idx="0">
                  <c:v>0.49074932795698922</c:v>
                </c:pt>
                <c:pt idx="1">
                  <c:v>0</c:v>
                </c:pt>
                <c:pt idx="2">
                  <c:v>0.13251993727598571</c:v>
                </c:pt>
                <c:pt idx="3">
                  <c:v>0.1789931712962963</c:v>
                </c:pt>
                <c:pt idx="4">
                  <c:v>7.1837244623655909</c:v>
                </c:pt>
                <c:pt idx="5">
                  <c:v>8.6770724537037029</c:v>
                </c:pt>
                <c:pt idx="6">
                  <c:v>11.039298387096776</c:v>
                </c:pt>
                <c:pt idx="7">
                  <c:v>7.2405922939068095</c:v>
                </c:pt>
                <c:pt idx="8">
                  <c:v>2.5853386574074069</c:v>
                </c:pt>
                <c:pt idx="9">
                  <c:v>0.16953281810035842</c:v>
                </c:pt>
                <c:pt idx="10">
                  <c:v>0.15865844907407406</c:v>
                </c:pt>
                <c:pt idx="11">
                  <c:v>0.21016431451612905</c:v>
                </c:pt>
              </c:numCache>
            </c:numRef>
          </c:val>
        </c:ser>
        <c:ser>
          <c:idx val="5"/>
          <c:order val="3"/>
          <c:tx>
            <c:strRef>
              <c:f>'999418'!$M$5</c:f>
              <c:strCache>
                <c:ptCount val="1"/>
                <c:pt idx="0">
                  <c:v>HYDROSS
Achievable
Management
Target
Oper. Improv.</c:v>
                </c:pt>
              </c:strCache>
            </c:strRef>
          </c:tx>
          <c:spPr>
            <a:ln>
              <a:solidFill>
                <a:schemeClr val="accent2"/>
              </a:solidFill>
              <a:prstDash val="sysDash"/>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'999418'!$M$23:$M$34</c:f>
              <c:numCache>
                <c:formatCode>[&gt;=20]#,##0_);[&lt;=-20]\(#,##0\);#,##0.0_)</c:formatCode>
                <c:ptCount val="12"/>
                <c:pt idx="0">
                  <c:v>1.1473450940860215</c:v>
                </c:pt>
                <c:pt idx="1">
                  <c:v>1.2391696428571426</c:v>
                </c:pt>
                <c:pt idx="2">
                  <c:v>1.3497842741935482</c:v>
                </c:pt>
                <c:pt idx="3">
                  <c:v>1.0063166666666665</c:v>
                </c:pt>
                <c:pt idx="4">
                  <c:v>5.6028773521505366</c:v>
                </c:pt>
                <c:pt idx="5">
                  <c:v>4.0000583333333335</c:v>
                </c:pt>
                <c:pt idx="6">
                  <c:v>4.0932776657706107</c:v>
                </c:pt>
                <c:pt idx="7">
                  <c:v>3.0422663530465957</c:v>
                </c:pt>
                <c:pt idx="8">
                  <c:v>2.0000291666666667</c:v>
                </c:pt>
                <c:pt idx="9">
                  <c:v>1.8000376344086031</c:v>
                </c:pt>
                <c:pt idx="10">
                  <c:v>1.6110505787037039</c:v>
                </c:pt>
                <c:pt idx="11">
                  <c:v>1.4606467293906809</c:v>
                </c:pt>
              </c:numCache>
            </c:numRef>
          </c:val>
        </c:ser>
        <c:marker val="1"/>
        <c:axId val="142942976"/>
        <c:axId val="142944512"/>
      </c:lineChart>
      <c:catAx>
        <c:axId val="142942976"/>
        <c:scaling>
          <c:orientation val="minMax"/>
        </c:scaling>
        <c:axPos val="b"/>
        <c:tickLblPos val="nextTo"/>
        <c:crossAx val="142944512"/>
        <c:crosses val="autoZero"/>
        <c:auto val="1"/>
        <c:lblAlgn val="ctr"/>
        <c:lblOffset val="100"/>
      </c:catAx>
      <c:valAx>
        <c:axId val="14294451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2942976"/>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PabloA!$D$4</c:f>
              <c:strCache>
                <c:ptCount val="1"/>
                <c:pt idx="0">
                  <c:v>HYDROSS
2009 HIA
(Existing)
Crop
Irrigation
Consumption</c:v>
                </c:pt>
              </c:strCache>
            </c:strRef>
          </c:tx>
          <c:spPr>
            <a:solidFill>
              <a:schemeClr val="accent3"/>
            </a:solidFill>
            <a:ln>
              <a:solidFill>
                <a:schemeClr val="accent3"/>
              </a:solidFill>
              <a:prstDash val="solid"/>
            </a:ln>
          </c:spPr>
          <c:cat>
            <c:strRef>
              <c:f>PabloA!$B$21:$B$32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PabloA!$E$21:$E$32</c:f>
              <c:numCache>
                <c:formatCode>[&gt;=20]#,##0.0_);[&lt;=-20]\(#,##0.0\);#,##0.00_)</c:formatCode>
                <c:ptCount val="12"/>
                <c:pt idx="0">
                  <c:v>0</c:v>
                </c:pt>
                <c:pt idx="1">
                  <c:v>0</c:v>
                </c:pt>
                <c:pt idx="2">
                  <c:v>6.8431862066913794E-5</c:v>
                </c:pt>
                <c:pt idx="3">
                  <c:v>1.6223741266979001E-2</c:v>
                </c:pt>
                <c:pt idx="4">
                  <c:v>5.6885160144406442E-2</c:v>
                </c:pt>
                <c:pt idx="5">
                  <c:v>0.13939589964742843</c:v>
                </c:pt>
                <c:pt idx="6">
                  <c:v>0.25140347386033451</c:v>
                </c:pt>
                <c:pt idx="7">
                  <c:v>0.19912968178311921</c:v>
                </c:pt>
                <c:pt idx="8">
                  <c:v>8.9318059884275963E-2</c:v>
                </c:pt>
                <c:pt idx="9">
                  <c:v>5.1644322831150696E-3</c:v>
                </c:pt>
                <c:pt idx="10">
                  <c:v>0</c:v>
                </c:pt>
                <c:pt idx="11">
                  <c:v>0</c:v>
                </c:pt>
              </c:numCache>
            </c:numRef>
          </c:val>
        </c:ser>
        <c:ser>
          <c:idx val="4"/>
          <c:order val="3"/>
          <c:tx>
            <c:strRef>
              <c:f>PabloA!$F$4</c:f>
              <c:strCache>
                <c:ptCount val="1"/>
                <c:pt idx="0">
                  <c:v>HYDROSS
Oper. Improv.
Crop
Irrigation
Consumption</c:v>
                </c:pt>
              </c:strCache>
            </c:strRef>
          </c:tx>
          <c:spPr>
            <a:solidFill>
              <a:schemeClr val="accent2"/>
            </a:solidFill>
            <a:ln>
              <a:solidFill>
                <a:schemeClr val="accent2"/>
              </a:solidFill>
              <a:prstDash val="solid"/>
            </a:ln>
          </c:spPr>
          <c:cat>
            <c:strRef>
              <c:f>PabloA!$B$21:$B$32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PabloA!$G$21:$G$32</c:f>
              <c:numCache>
                <c:formatCode>[&gt;=20]#,##0.0_);[&lt;=-20]\(#,##0.0\);#,##0.00_)</c:formatCode>
                <c:ptCount val="12"/>
                <c:pt idx="0">
                  <c:v>0</c:v>
                </c:pt>
                <c:pt idx="1">
                  <c:v>0</c:v>
                </c:pt>
                <c:pt idx="2">
                  <c:v>0</c:v>
                </c:pt>
                <c:pt idx="3">
                  <c:v>2.2194103497788102E-2</c:v>
                </c:pt>
                <c:pt idx="4">
                  <c:v>6.4070647774933098E-2</c:v>
                </c:pt>
                <c:pt idx="5">
                  <c:v>0.13112930655050339</c:v>
                </c:pt>
                <c:pt idx="6">
                  <c:v>0.26853352447782219</c:v>
                </c:pt>
                <c:pt idx="7">
                  <c:v>0.17449220636387403</c:v>
                </c:pt>
                <c:pt idx="8">
                  <c:v>8.0382942845666674E-2</c:v>
                </c:pt>
                <c:pt idx="9">
                  <c:v>1.1754611200661347E-2</c:v>
                </c:pt>
                <c:pt idx="10">
                  <c:v>0</c:v>
                </c:pt>
                <c:pt idx="11">
                  <c:v>0</c:v>
                </c:pt>
              </c:numCache>
            </c:numRef>
          </c:val>
        </c:ser>
        <c:axId val="182153984"/>
        <c:axId val="182155520"/>
      </c:barChart>
      <c:lineChart>
        <c:grouping val="standard"/>
        <c:ser>
          <c:idx val="1"/>
          <c:order val="0"/>
          <c:tx>
            <c:strRef>
              <c:f>PabloA!$X$3</c:f>
              <c:strCache>
                <c:ptCount val="1"/>
                <c:pt idx="0">
                  <c:v>HYDROSS
2009 HIA
(Existing)
River
Headgate
Diversion</c:v>
                </c:pt>
              </c:strCache>
            </c:strRef>
          </c:tx>
          <c:spPr>
            <a:ln>
              <a:solidFill>
                <a:schemeClr val="accent3"/>
              </a:solidFill>
              <a:prstDash val="sys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PabloA!$Y$21:$Y$32</c:f>
              <c:numCache>
                <c:formatCode>[&gt;=20]#,##0.0_);[&lt;=-20]\(#,##0.0\);#,##0.00_)</c:formatCode>
                <c:ptCount val="12"/>
                <c:pt idx="0">
                  <c:v>6.8298485447976101E-4</c:v>
                </c:pt>
                <c:pt idx="1">
                  <c:v>5.3027711581492081E-4</c:v>
                </c:pt>
                <c:pt idx="2">
                  <c:v>3.6968739683262194E-3</c:v>
                </c:pt>
                <c:pt idx="3">
                  <c:v>3.5798851124657305E-2</c:v>
                </c:pt>
                <c:pt idx="4">
                  <c:v>0.14614290481825892</c:v>
                </c:pt>
                <c:pt idx="5">
                  <c:v>0.25407041090635868</c:v>
                </c:pt>
                <c:pt idx="6">
                  <c:v>0.45420765085229931</c:v>
                </c:pt>
                <c:pt idx="7">
                  <c:v>0.37735667628122904</c:v>
                </c:pt>
                <c:pt idx="8">
                  <c:v>0.17648684004469628</c:v>
                </c:pt>
                <c:pt idx="9">
                  <c:v>3.2485356678972323E-2</c:v>
                </c:pt>
                <c:pt idx="10">
                  <c:v>7.0079812999721981E-3</c:v>
                </c:pt>
                <c:pt idx="11">
                  <c:v>8.3636819145752614E-4</c:v>
                </c:pt>
              </c:numCache>
            </c:numRef>
          </c:val>
        </c:ser>
        <c:ser>
          <c:idx val="2"/>
          <c:order val="1"/>
          <c:tx>
            <c:strRef>
              <c:f>PabloA!$AA$3</c:f>
              <c:strCache>
                <c:ptCount val="1"/>
                <c:pt idx="0">
                  <c:v>HYDROSS
Oper. Improv.
River
Headgate
Diversion</c:v>
                </c:pt>
              </c:strCache>
            </c:strRef>
          </c:tx>
          <c:spPr>
            <a:ln>
              <a:solidFill>
                <a:schemeClr val="accent2"/>
              </a:solidFill>
              <a:prstDash val="sysDash"/>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PabloA!$AB$21:$AB$32</c:f>
              <c:numCache>
                <c:formatCode>[&gt;=20]#,##0.0_);[&lt;=-20]\(#,##0.0\);#,##0.00_)</c:formatCode>
                <c:ptCount val="12"/>
                <c:pt idx="0">
                  <c:v>3.5018512554047811E-5</c:v>
                </c:pt>
                <c:pt idx="1">
                  <c:v>2.6078094879477403E-5</c:v>
                </c:pt>
                <c:pt idx="2">
                  <c:v>1.7633115967729538E-5</c:v>
                </c:pt>
                <c:pt idx="3">
                  <c:v>4.7549982981274823E-2</c:v>
                </c:pt>
                <c:pt idx="4">
                  <c:v>0.12796901744409184</c:v>
                </c:pt>
                <c:pt idx="5">
                  <c:v>0.24056450251796896</c:v>
                </c:pt>
                <c:pt idx="6">
                  <c:v>0.48637408009827748</c:v>
                </c:pt>
                <c:pt idx="7">
                  <c:v>0.29425335460965901</c:v>
                </c:pt>
                <c:pt idx="8">
                  <c:v>0.13635391314587561</c:v>
                </c:pt>
                <c:pt idx="9">
                  <c:v>2.286814713515016E-2</c:v>
                </c:pt>
                <c:pt idx="10">
                  <c:v>2.961372605052918E-5</c:v>
                </c:pt>
                <c:pt idx="11">
                  <c:v>2.353334123407071E-5</c:v>
                </c:pt>
              </c:numCache>
            </c:numRef>
          </c:val>
        </c:ser>
        <c:marker val="1"/>
        <c:axId val="182153984"/>
        <c:axId val="182155520"/>
      </c:lineChart>
      <c:catAx>
        <c:axId val="182153984"/>
        <c:scaling>
          <c:orientation val="minMax"/>
        </c:scaling>
        <c:axPos val="b"/>
        <c:tickLblPos val="nextTo"/>
        <c:crossAx val="182155520"/>
        <c:crosses val="autoZero"/>
        <c:auto val="1"/>
        <c:lblAlgn val="ctr"/>
        <c:lblOffset val="100"/>
      </c:catAx>
      <c:valAx>
        <c:axId val="18215552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153984"/>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PabloA!$D$4</c:f>
              <c:strCache>
                <c:ptCount val="1"/>
                <c:pt idx="0">
                  <c:v>HYDROSS
2009 HIA
(Existing)
Crop
Irrigation
Consumption</c:v>
                </c:pt>
              </c:strCache>
            </c:strRef>
          </c:tx>
          <c:spPr>
            <a:solidFill>
              <a:schemeClr val="accent3"/>
            </a:solidFill>
            <a:ln>
              <a:solidFill>
                <a:schemeClr val="accent3"/>
              </a:solidFill>
              <a:prstDash val="solid"/>
            </a:ln>
          </c:spPr>
          <c:cat>
            <c:strRef>
              <c:f>PabloA!$B$36:$B$47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PabloA!$E$36:$E$47</c:f>
              <c:numCache>
                <c:formatCode>[&gt;=20]#,##0.0_);[&lt;=-20]\(#,##0.0\);#,##0.00_)</c:formatCode>
                <c:ptCount val="12"/>
                <c:pt idx="0">
                  <c:v>0</c:v>
                </c:pt>
                <c:pt idx="1">
                  <c:v>0</c:v>
                </c:pt>
                <c:pt idx="2">
                  <c:v>1.9541348131390629E-4</c:v>
                </c:pt>
                <c:pt idx="3">
                  <c:v>1.1284880011837717E-2</c:v>
                </c:pt>
                <c:pt idx="4">
                  <c:v>6.3489573012848272E-2</c:v>
                </c:pt>
                <c:pt idx="5">
                  <c:v>0.15108277852728397</c:v>
                </c:pt>
                <c:pt idx="6">
                  <c:v>0.22535576956896708</c:v>
                </c:pt>
                <c:pt idx="7">
                  <c:v>0.1762755943470499</c:v>
                </c:pt>
                <c:pt idx="8">
                  <c:v>9.0584444176939866E-2</c:v>
                </c:pt>
                <c:pt idx="9">
                  <c:v>3.8959599277533724E-3</c:v>
                </c:pt>
                <c:pt idx="10">
                  <c:v>0</c:v>
                </c:pt>
                <c:pt idx="11">
                  <c:v>0</c:v>
                </c:pt>
              </c:numCache>
            </c:numRef>
          </c:val>
        </c:ser>
        <c:ser>
          <c:idx val="4"/>
          <c:order val="3"/>
          <c:tx>
            <c:strRef>
              <c:f>PabloA!$F$4</c:f>
              <c:strCache>
                <c:ptCount val="1"/>
                <c:pt idx="0">
                  <c:v>HYDROSS
Oper. Improv.
Crop
Irrigation
Consumption</c:v>
                </c:pt>
              </c:strCache>
            </c:strRef>
          </c:tx>
          <c:spPr>
            <a:solidFill>
              <a:schemeClr val="accent2"/>
            </a:solidFill>
            <a:ln>
              <a:solidFill>
                <a:schemeClr val="accent2"/>
              </a:solidFill>
              <a:prstDash val="solid"/>
            </a:ln>
          </c:spPr>
          <c:cat>
            <c:strRef>
              <c:f>PabloA!$B$36:$B$47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PabloA!$G$36:$G$47</c:f>
              <c:numCache>
                <c:formatCode>[&gt;=20]#,##0.0_);[&lt;=-20]\(#,##0.0\);#,##0.00_)</c:formatCode>
                <c:ptCount val="12"/>
                <c:pt idx="0">
                  <c:v>0</c:v>
                </c:pt>
                <c:pt idx="1">
                  <c:v>0</c:v>
                </c:pt>
                <c:pt idx="2">
                  <c:v>0</c:v>
                </c:pt>
                <c:pt idx="3">
                  <c:v>1.4499471476910771E-2</c:v>
                </c:pt>
                <c:pt idx="4">
                  <c:v>6.3453227041071994E-2</c:v>
                </c:pt>
                <c:pt idx="5">
                  <c:v>0.11816105957097439</c:v>
                </c:pt>
                <c:pt idx="6">
                  <c:v>0.19152864512330309</c:v>
                </c:pt>
                <c:pt idx="7">
                  <c:v>0.13889742005791952</c:v>
                </c:pt>
                <c:pt idx="8">
                  <c:v>7.7440912494201541E-2</c:v>
                </c:pt>
                <c:pt idx="9">
                  <c:v>1.6344887442186037E-2</c:v>
                </c:pt>
                <c:pt idx="10">
                  <c:v>0</c:v>
                </c:pt>
                <c:pt idx="11">
                  <c:v>0</c:v>
                </c:pt>
              </c:numCache>
            </c:numRef>
          </c:val>
        </c:ser>
        <c:axId val="182211712"/>
        <c:axId val="182213248"/>
      </c:barChart>
      <c:lineChart>
        <c:grouping val="standard"/>
        <c:ser>
          <c:idx val="1"/>
          <c:order val="0"/>
          <c:tx>
            <c:strRef>
              <c:f>PabloA!$X$3</c:f>
              <c:strCache>
                <c:ptCount val="1"/>
                <c:pt idx="0">
                  <c:v>HYDROSS
2009 HIA
(Existing)
River
Headgate
Diversion</c:v>
                </c:pt>
              </c:strCache>
            </c:strRef>
          </c:tx>
          <c:spPr>
            <a:ln>
              <a:solidFill>
                <a:schemeClr val="accent3"/>
              </a:solidFill>
              <a:prstDash val="sysDot"/>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PabloA!$Y$36:$Y$47</c:f>
              <c:numCache>
                <c:formatCode>[&gt;=20]#,##0.0_);[&lt;=-20]\(#,##0.0\);#,##0.00_)</c:formatCode>
                <c:ptCount val="12"/>
                <c:pt idx="0">
                  <c:v>5.1223864085982087E-4</c:v>
                </c:pt>
                <c:pt idx="1">
                  <c:v>3.9772472681901412E-4</c:v>
                </c:pt>
                <c:pt idx="2">
                  <c:v>2.9656739142473682E-3</c:v>
                </c:pt>
                <c:pt idx="3">
                  <c:v>2.3423804227089184E-2</c:v>
                </c:pt>
                <c:pt idx="4">
                  <c:v>0.14498873518040142</c:v>
                </c:pt>
                <c:pt idx="5">
                  <c:v>0.26679026066290007</c:v>
                </c:pt>
                <c:pt idx="6">
                  <c:v>0.39755400312533801</c:v>
                </c:pt>
                <c:pt idx="7">
                  <c:v>0.30293429748557449</c:v>
                </c:pt>
                <c:pt idx="8">
                  <c:v>0.15425963302951629</c:v>
                </c:pt>
                <c:pt idx="9">
                  <c:v>9.1286168444128391E-3</c:v>
                </c:pt>
                <c:pt idx="10">
                  <c:v>4.8834948451478887E-3</c:v>
                </c:pt>
                <c:pt idx="11">
                  <c:v>2.2306905096161301E-3</c:v>
                </c:pt>
              </c:numCache>
            </c:numRef>
          </c:val>
        </c:ser>
        <c:ser>
          <c:idx val="2"/>
          <c:order val="1"/>
          <c:tx>
            <c:strRef>
              <c:f>PabloA!$AA$3</c:f>
              <c:strCache>
                <c:ptCount val="1"/>
                <c:pt idx="0">
                  <c:v>HYDROSS
Oper. Improv.
River
Headgate
Diversion</c:v>
                </c:pt>
              </c:strCache>
            </c:strRef>
          </c:tx>
          <c:spPr>
            <a:ln>
              <a:solidFill>
                <a:schemeClr val="accent2"/>
              </a:solidFill>
              <a:prstDash val="sysDot"/>
            </a:ln>
          </c:spPr>
          <c:marker>
            <c:symbol val="none"/>
          </c:marker>
          <c:cat>
            <c:strRef>
              <c:f>PabloA!$B$6:$B$17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PabloA!$AB$36:$AB$47</c:f>
              <c:numCache>
                <c:formatCode>[&gt;=20]#,##0.0_);[&lt;=-20]\(#,##0.0\);#,##0.00_)</c:formatCode>
                <c:ptCount val="12"/>
                <c:pt idx="0">
                  <c:v>0</c:v>
                </c:pt>
                <c:pt idx="1">
                  <c:v>0</c:v>
                </c:pt>
                <c:pt idx="2">
                  <c:v>0</c:v>
                </c:pt>
                <c:pt idx="3">
                  <c:v>3.1319791950252363E-2</c:v>
                </c:pt>
                <c:pt idx="4">
                  <c:v>0.12423712496313104</c:v>
                </c:pt>
                <c:pt idx="5">
                  <c:v>0.21323308268821314</c:v>
                </c:pt>
                <c:pt idx="6">
                  <c:v>0.34161932713043286</c:v>
                </c:pt>
                <c:pt idx="7">
                  <c:v>0.23058596047573524</c:v>
                </c:pt>
                <c:pt idx="8">
                  <c:v>0.12958144541764158</c:v>
                </c:pt>
                <c:pt idx="9">
                  <c:v>3.085221035786671E-2</c:v>
                </c:pt>
                <c:pt idx="10">
                  <c:v>7.2153899821973753E-5</c:v>
                </c:pt>
                <c:pt idx="11">
                  <c:v>6.4384519223165709E-5</c:v>
                </c:pt>
              </c:numCache>
            </c:numRef>
          </c:val>
        </c:ser>
        <c:marker val="1"/>
        <c:axId val="182211712"/>
        <c:axId val="182213248"/>
      </c:lineChart>
      <c:catAx>
        <c:axId val="182211712"/>
        <c:scaling>
          <c:orientation val="minMax"/>
        </c:scaling>
        <c:axPos val="b"/>
        <c:tickLblPos val="nextTo"/>
        <c:crossAx val="182213248"/>
        <c:crosses val="autoZero"/>
        <c:auto val="1"/>
        <c:lblAlgn val="ctr"/>
        <c:lblOffset val="100"/>
      </c:catAx>
      <c:valAx>
        <c:axId val="18221324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211712"/>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ReuseHorte!$D$4</c:f>
              <c:strCache>
                <c:ptCount val="1"/>
                <c:pt idx="0">
                  <c:v>HYDROSS
2009 HIA
(Existing)
Crop
Irrigation
Consumption</c:v>
                </c:pt>
              </c:strCache>
            </c:strRef>
          </c:tx>
          <c:spPr>
            <a:solidFill>
              <a:schemeClr val="accent3"/>
            </a:solidFill>
            <a:ln>
              <a:solidFill>
                <a:schemeClr val="accent3"/>
              </a:solidFill>
              <a:prstDash val="solid"/>
            </a:ln>
          </c:spP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ReuseHorte!$E$6:$E$17</c:f>
              <c:numCache>
                <c:formatCode>[&gt;=20]#,##0.0_);[&lt;=-20]\(#,##0.0\);#,##0.00_)</c:formatCode>
                <c:ptCount val="12"/>
                <c:pt idx="0">
                  <c:v>0</c:v>
                </c:pt>
                <c:pt idx="1">
                  <c:v>0</c:v>
                </c:pt>
                <c:pt idx="2">
                  <c:v>2.2168643287603115E-4</c:v>
                </c:pt>
                <c:pt idx="3">
                  <c:v>1.3744558838313931E-2</c:v>
                </c:pt>
                <c:pt idx="4">
                  <c:v>7.6836517634832388E-2</c:v>
                </c:pt>
                <c:pt idx="5">
                  <c:v>0.16963445843673905</c:v>
                </c:pt>
                <c:pt idx="6">
                  <c:v>0.30206993343687999</c:v>
                </c:pt>
                <c:pt idx="7">
                  <c:v>0.21813944995001464</c:v>
                </c:pt>
                <c:pt idx="8">
                  <c:v>0.11177429945609491</c:v>
                </c:pt>
                <c:pt idx="9">
                  <c:v>7.8920370103867064E-3</c:v>
                </c:pt>
                <c:pt idx="10">
                  <c:v>0</c:v>
                </c:pt>
                <c:pt idx="11">
                  <c:v>0</c:v>
                </c:pt>
              </c:numCache>
            </c:numRef>
          </c:val>
        </c:ser>
        <c:ser>
          <c:idx val="4"/>
          <c:order val="3"/>
          <c:tx>
            <c:strRef>
              <c:f>ReuseHorte!$F$4</c:f>
              <c:strCache>
                <c:ptCount val="1"/>
                <c:pt idx="0">
                  <c:v>HYDROSS
Oper. Improv.
Crop
Irrigation
Consumption</c:v>
                </c:pt>
              </c:strCache>
            </c:strRef>
          </c:tx>
          <c:spPr>
            <a:solidFill>
              <a:schemeClr val="accent2"/>
            </a:solidFill>
            <a:ln>
              <a:solidFill>
                <a:schemeClr val="accent2"/>
              </a:solidFill>
              <a:prstDash val="solid"/>
            </a:ln>
          </c:spP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ReuseHorte!$G$6:$G$17</c:f>
              <c:numCache>
                <c:formatCode>[&gt;=20]#,##0.0_);[&lt;=-20]\(#,##0.0\);#,##0.00_)</c:formatCode>
                <c:ptCount val="12"/>
                <c:pt idx="0">
                  <c:v>0</c:v>
                </c:pt>
                <c:pt idx="1">
                  <c:v>0</c:v>
                </c:pt>
                <c:pt idx="2">
                  <c:v>0</c:v>
                </c:pt>
                <c:pt idx="3">
                  <c:v>1.3744558838313931E-2</c:v>
                </c:pt>
                <c:pt idx="4">
                  <c:v>7.6836517634832388E-2</c:v>
                </c:pt>
                <c:pt idx="5">
                  <c:v>0.16963445843673905</c:v>
                </c:pt>
                <c:pt idx="6">
                  <c:v>0.30206993343687999</c:v>
                </c:pt>
                <c:pt idx="7">
                  <c:v>0.21813944995001464</c:v>
                </c:pt>
                <c:pt idx="8">
                  <c:v>0.11177429945609491</c:v>
                </c:pt>
                <c:pt idx="9">
                  <c:v>7.8920370103867064E-3</c:v>
                </c:pt>
                <c:pt idx="10">
                  <c:v>0</c:v>
                </c:pt>
                <c:pt idx="11">
                  <c:v>0</c:v>
                </c:pt>
              </c:numCache>
            </c:numRef>
          </c:val>
        </c:ser>
        <c:axId val="181032832"/>
        <c:axId val="181034368"/>
      </c:barChart>
      <c:lineChart>
        <c:grouping val="standard"/>
        <c:ser>
          <c:idx val="1"/>
          <c:order val="0"/>
          <c:tx>
            <c:strRef>
              <c:f>ReuseHorte!$X$3</c:f>
              <c:strCache>
                <c:ptCount val="1"/>
                <c:pt idx="0">
                  <c:v>HYDROSS
2009 HIA
(Existing)
River
Headgate
Diversion</c:v>
                </c:pt>
              </c:strCache>
            </c:strRef>
          </c:tx>
          <c:spPr>
            <a:ln>
              <a:solidFill>
                <a:schemeClr val="accent3"/>
              </a:solidFill>
              <a:prstDash val="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ReuseHorte!$Y$6:$Y$17</c:f>
              <c:numCache>
                <c:formatCode>[&gt;=20]#,##0.0_);[&lt;=-20]\(#,##0.0\);#,##0.00_)</c:formatCode>
                <c:ptCount val="12"/>
                <c:pt idx="0">
                  <c:v>0</c:v>
                </c:pt>
                <c:pt idx="1">
                  <c:v>0</c:v>
                </c:pt>
                <c:pt idx="2">
                  <c:v>3.0472361907358234E-4</c:v>
                </c:pt>
                <c:pt idx="3">
                  <c:v>1.8892864382562106E-2</c:v>
                </c:pt>
                <c:pt idx="4">
                  <c:v>0.10561720637090362</c:v>
                </c:pt>
                <c:pt idx="5">
                  <c:v>0.23317451331510522</c:v>
                </c:pt>
                <c:pt idx="6">
                  <c:v>0.4152164033496632</c:v>
                </c:pt>
                <c:pt idx="7">
                  <c:v>0.29984804116840497</c:v>
                </c:pt>
                <c:pt idx="8">
                  <c:v>0.1536416487369002</c:v>
                </c:pt>
                <c:pt idx="9">
                  <c:v>1.0848160839019532E-2</c:v>
                </c:pt>
                <c:pt idx="10">
                  <c:v>0</c:v>
                </c:pt>
                <c:pt idx="11">
                  <c:v>0</c:v>
                </c:pt>
              </c:numCache>
            </c:numRef>
          </c:val>
        </c:ser>
        <c:ser>
          <c:idx val="2"/>
          <c:order val="1"/>
          <c:tx>
            <c:strRef>
              <c:f>ReuseHorte!$AA$3</c:f>
              <c:strCache>
                <c:ptCount val="1"/>
                <c:pt idx="0">
                  <c:v>HYDROSS
Oper. Improv.
River
Headgate
Diversion</c:v>
                </c:pt>
              </c:strCache>
            </c:strRef>
          </c:tx>
          <c:spPr>
            <a:ln>
              <a:solidFill>
                <a:schemeClr val="accent2"/>
              </a:solidFill>
              <a:prstDash val="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ReuseHorte!$AB$6:$AB$17</c:f>
              <c:numCache>
                <c:formatCode>[&gt;=20]#,##0.0_);[&lt;=-20]\(#,##0.0\);#,##0.00_)</c:formatCode>
                <c:ptCount val="12"/>
                <c:pt idx="0">
                  <c:v>0</c:v>
                </c:pt>
                <c:pt idx="1">
                  <c:v>0</c:v>
                </c:pt>
                <c:pt idx="2">
                  <c:v>0</c:v>
                </c:pt>
                <c:pt idx="3">
                  <c:v>1.8892864382562106E-2</c:v>
                </c:pt>
                <c:pt idx="4">
                  <c:v>0.10561720637090362</c:v>
                </c:pt>
                <c:pt idx="5">
                  <c:v>0.23317451331510522</c:v>
                </c:pt>
                <c:pt idx="6">
                  <c:v>0.4152164033496632</c:v>
                </c:pt>
                <c:pt idx="7">
                  <c:v>0.29984804116840497</c:v>
                </c:pt>
                <c:pt idx="8">
                  <c:v>0.1536416487369002</c:v>
                </c:pt>
                <c:pt idx="9">
                  <c:v>1.0848160839019532E-2</c:v>
                </c:pt>
                <c:pt idx="10">
                  <c:v>0</c:v>
                </c:pt>
                <c:pt idx="11">
                  <c:v>0</c:v>
                </c:pt>
              </c:numCache>
            </c:numRef>
          </c:val>
        </c:ser>
        <c:marker val="1"/>
        <c:axId val="181032832"/>
        <c:axId val="181034368"/>
      </c:lineChart>
      <c:catAx>
        <c:axId val="181032832"/>
        <c:scaling>
          <c:orientation val="minMax"/>
        </c:scaling>
        <c:axPos val="b"/>
        <c:tickLblPos val="nextTo"/>
        <c:crossAx val="181034368"/>
        <c:crosses val="autoZero"/>
        <c:auto val="1"/>
        <c:lblAlgn val="ctr"/>
        <c:lblOffset val="100"/>
      </c:catAx>
      <c:valAx>
        <c:axId val="18103436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032832"/>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ReuseHorte!$D$4</c:f>
              <c:strCache>
                <c:ptCount val="1"/>
                <c:pt idx="0">
                  <c:v>HYDROSS
2009 HIA
(Existing)
Crop
Irrigation
Consumption</c:v>
                </c:pt>
              </c:strCache>
            </c:strRef>
          </c:tx>
          <c:spPr>
            <a:solidFill>
              <a:schemeClr val="accent3"/>
            </a:solidFill>
            <a:ln>
              <a:solidFill>
                <a:schemeClr val="accent3"/>
              </a:solidFill>
              <a:prstDash val="solid"/>
            </a:ln>
          </c:spPr>
          <c:cat>
            <c:strRef>
              <c:f>ReuseHorte!$B$21:$B$32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ReuseHorte!$E$21:$E$32</c:f>
              <c:numCache>
                <c:formatCode>[&gt;=20]#,##0.0_);[&lt;=-20]\(#,##0.0\);#,##0.00_)</c:formatCode>
                <c:ptCount val="12"/>
                <c:pt idx="0">
                  <c:v>0</c:v>
                </c:pt>
                <c:pt idx="1">
                  <c:v>0</c:v>
                </c:pt>
                <c:pt idx="2">
                  <c:v>3.2514010155151239E-4</c:v>
                </c:pt>
                <c:pt idx="3">
                  <c:v>2.1961735950252147E-2</c:v>
                </c:pt>
                <c:pt idx="4">
                  <c:v>8.3945262582390462E-2</c:v>
                </c:pt>
                <c:pt idx="5">
                  <c:v>0.1616389677576768</c:v>
                </c:pt>
                <c:pt idx="6">
                  <c:v>0.30773032702298131</c:v>
                </c:pt>
                <c:pt idx="7">
                  <c:v>0.19963602235262856</c:v>
                </c:pt>
                <c:pt idx="8">
                  <c:v>9.9197289164261404E-2</c:v>
                </c:pt>
                <c:pt idx="9">
                  <c:v>1.2296207476857194E-2</c:v>
                </c:pt>
                <c:pt idx="10">
                  <c:v>0</c:v>
                </c:pt>
                <c:pt idx="11">
                  <c:v>0</c:v>
                </c:pt>
              </c:numCache>
            </c:numRef>
          </c:val>
        </c:ser>
        <c:ser>
          <c:idx val="4"/>
          <c:order val="3"/>
          <c:tx>
            <c:strRef>
              <c:f>ReuseHorte!$F$4</c:f>
              <c:strCache>
                <c:ptCount val="1"/>
                <c:pt idx="0">
                  <c:v>HYDROSS
Oper. Improv.
Crop
Irrigation
Consumption</c:v>
                </c:pt>
              </c:strCache>
            </c:strRef>
          </c:tx>
          <c:spPr>
            <a:solidFill>
              <a:schemeClr val="accent2"/>
            </a:solidFill>
            <a:ln>
              <a:solidFill>
                <a:schemeClr val="accent2"/>
              </a:solidFill>
              <a:prstDash val="solid"/>
            </a:ln>
          </c:spPr>
          <c:cat>
            <c:strRef>
              <c:f>ReuseHorte!$B$21:$B$32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ReuseHorte!$G$21:$G$32</c:f>
              <c:numCache>
                <c:formatCode>[&gt;=20]#,##0.0_);[&lt;=-20]\(#,##0.0\);#,##0.00_)</c:formatCode>
                <c:ptCount val="12"/>
                <c:pt idx="0">
                  <c:v>0</c:v>
                </c:pt>
                <c:pt idx="1">
                  <c:v>0</c:v>
                </c:pt>
                <c:pt idx="2">
                  <c:v>0</c:v>
                </c:pt>
                <c:pt idx="3">
                  <c:v>2.1961735950252147E-2</c:v>
                </c:pt>
                <c:pt idx="4">
                  <c:v>8.3945262582390462E-2</c:v>
                </c:pt>
                <c:pt idx="5">
                  <c:v>0.1616389677576768</c:v>
                </c:pt>
                <c:pt idx="6">
                  <c:v>0.30773032702298131</c:v>
                </c:pt>
                <c:pt idx="7">
                  <c:v>0.19963602235262856</c:v>
                </c:pt>
                <c:pt idx="8">
                  <c:v>9.9197289164261404E-2</c:v>
                </c:pt>
                <c:pt idx="9">
                  <c:v>1.2296207476857194E-2</c:v>
                </c:pt>
                <c:pt idx="10">
                  <c:v>0</c:v>
                </c:pt>
                <c:pt idx="11">
                  <c:v>0</c:v>
                </c:pt>
              </c:numCache>
            </c:numRef>
          </c:val>
        </c:ser>
        <c:axId val="181090560"/>
        <c:axId val="181100544"/>
      </c:barChart>
      <c:lineChart>
        <c:grouping val="standard"/>
        <c:ser>
          <c:idx val="1"/>
          <c:order val="0"/>
          <c:tx>
            <c:strRef>
              <c:f>ReuseHorte!$X$3</c:f>
              <c:strCache>
                <c:ptCount val="1"/>
                <c:pt idx="0">
                  <c:v>HYDROSS
2009 HIA
(Existing)
River
Headgate
Diversion</c:v>
                </c:pt>
              </c:strCache>
            </c:strRef>
          </c:tx>
          <c:spPr>
            <a:ln>
              <a:solidFill>
                <a:schemeClr val="accent3"/>
              </a:solidFill>
              <a:prstDash val="sys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ReuseHorte!$Y$21:$Y$32</c:f>
              <c:numCache>
                <c:formatCode>[&gt;=20]#,##0.0_);[&lt;=-20]\(#,##0.0\);#,##0.00_)</c:formatCode>
                <c:ptCount val="12"/>
                <c:pt idx="0">
                  <c:v>0</c:v>
                </c:pt>
                <c:pt idx="1">
                  <c:v>0</c:v>
                </c:pt>
                <c:pt idx="2">
                  <c:v>4.4692797464125411E-4</c:v>
                </c:pt>
                <c:pt idx="3">
                  <c:v>3.0187953196222882E-2</c:v>
                </c:pt>
                <c:pt idx="4">
                  <c:v>0.11538867708919651</c:v>
                </c:pt>
                <c:pt idx="5">
                  <c:v>0.22218414812051801</c:v>
                </c:pt>
                <c:pt idx="6">
                  <c:v>0.42299701309000864</c:v>
                </c:pt>
                <c:pt idx="7">
                  <c:v>0.27441377642972997</c:v>
                </c:pt>
                <c:pt idx="8">
                  <c:v>0.13635366208145897</c:v>
                </c:pt>
                <c:pt idx="9">
                  <c:v>1.6902003404614702E-2</c:v>
                </c:pt>
                <c:pt idx="10">
                  <c:v>0</c:v>
                </c:pt>
                <c:pt idx="11">
                  <c:v>0</c:v>
                </c:pt>
              </c:numCache>
            </c:numRef>
          </c:val>
        </c:ser>
        <c:ser>
          <c:idx val="2"/>
          <c:order val="1"/>
          <c:tx>
            <c:strRef>
              <c:f>ReuseHorte!$AA$3</c:f>
              <c:strCache>
                <c:ptCount val="1"/>
                <c:pt idx="0">
                  <c:v>HYDROSS
Oper. Improv.
River
Headgate
Diversion</c:v>
                </c:pt>
              </c:strCache>
            </c:strRef>
          </c:tx>
          <c:spPr>
            <a:ln>
              <a:solidFill>
                <a:schemeClr val="accent2"/>
              </a:solidFill>
              <a:prstDash val="sysDash"/>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ReuseHorte!$AB$21:$AB$32</c:f>
              <c:numCache>
                <c:formatCode>[&gt;=20]#,##0.0_);[&lt;=-20]\(#,##0.0\);#,##0.00_)</c:formatCode>
                <c:ptCount val="12"/>
                <c:pt idx="0">
                  <c:v>0</c:v>
                </c:pt>
                <c:pt idx="1">
                  <c:v>0</c:v>
                </c:pt>
                <c:pt idx="2">
                  <c:v>0</c:v>
                </c:pt>
                <c:pt idx="3">
                  <c:v>3.0187953196222882E-2</c:v>
                </c:pt>
                <c:pt idx="4">
                  <c:v>0.11538867708919651</c:v>
                </c:pt>
                <c:pt idx="5">
                  <c:v>0.22218414812051801</c:v>
                </c:pt>
                <c:pt idx="6">
                  <c:v>0.42299701309000864</c:v>
                </c:pt>
                <c:pt idx="7">
                  <c:v>0.27441377642972997</c:v>
                </c:pt>
                <c:pt idx="8">
                  <c:v>0.13635366208145897</c:v>
                </c:pt>
                <c:pt idx="9">
                  <c:v>1.6902003404614702E-2</c:v>
                </c:pt>
                <c:pt idx="10">
                  <c:v>0</c:v>
                </c:pt>
                <c:pt idx="11">
                  <c:v>0</c:v>
                </c:pt>
              </c:numCache>
            </c:numRef>
          </c:val>
        </c:ser>
        <c:marker val="1"/>
        <c:axId val="181090560"/>
        <c:axId val="181100544"/>
      </c:lineChart>
      <c:catAx>
        <c:axId val="181090560"/>
        <c:scaling>
          <c:orientation val="minMax"/>
        </c:scaling>
        <c:axPos val="b"/>
        <c:tickLblPos val="nextTo"/>
        <c:crossAx val="181100544"/>
        <c:crosses val="autoZero"/>
        <c:auto val="1"/>
        <c:lblAlgn val="ctr"/>
        <c:lblOffset val="100"/>
      </c:catAx>
      <c:valAx>
        <c:axId val="1811005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090560"/>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ReuseHorte!$D$4</c:f>
              <c:strCache>
                <c:ptCount val="1"/>
                <c:pt idx="0">
                  <c:v>HYDROSS
2009 HIA
(Existing)
Crop
Irrigation
Consumption</c:v>
                </c:pt>
              </c:strCache>
            </c:strRef>
          </c:tx>
          <c:spPr>
            <a:solidFill>
              <a:schemeClr val="accent3"/>
            </a:solidFill>
            <a:ln>
              <a:solidFill>
                <a:schemeClr val="accent3"/>
              </a:solidFill>
              <a:prstDash val="solid"/>
            </a:ln>
          </c:spPr>
          <c:cat>
            <c:strRef>
              <c:f>ReuseHorte!$B$36:$B$47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ReuseHorte!$E$36:$E$47</c:f>
              <c:numCache>
                <c:formatCode>[&gt;=20]#,##0.0_);[&lt;=-20]\(#,##0.0\);#,##0.00_)</c:formatCode>
                <c:ptCount val="12"/>
                <c:pt idx="0">
                  <c:v>0</c:v>
                </c:pt>
                <c:pt idx="1">
                  <c:v>0</c:v>
                </c:pt>
                <c:pt idx="2">
                  <c:v>4.8771015232726856E-4</c:v>
                </c:pt>
                <c:pt idx="3">
                  <c:v>2.2612016153355171E-2</c:v>
                </c:pt>
                <c:pt idx="4">
                  <c:v>0.10765093180460071</c:v>
                </c:pt>
                <c:pt idx="5">
                  <c:v>0.20058188446623298</c:v>
                </c:pt>
                <c:pt idx="6">
                  <c:v>0.30645932480782545</c:v>
                </c:pt>
                <c:pt idx="7">
                  <c:v>0.21813944995001464</c:v>
                </c:pt>
                <c:pt idx="8">
                  <c:v>0.12485379899578072</c:v>
                </c:pt>
                <c:pt idx="9">
                  <c:v>1.9242382373639504E-2</c:v>
                </c:pt>
                <c:pt idx="10">
                  <c:v>0</c:v>
                </c:pt>
                <c:pt idx="11">
                  <c:v>0</c:v>
                </c:pt>
              </c:numCache>
            </c:numRef>
          </c:val>
        </c:ser>
        <c:ser>
          <c:idx val="4"/>
          <c:order val="3"/>
          <c:tx>
            <c:strRef>
              <c:f>ReuseHorte!$F$4</c:f>
              <c:strCache>
                <c:ptCount val="1"/>
                <c:pt idx="0">
                  <c:v>HYDROSS
Oper. Improv.
Crop
Irrigation
Consumption</c:v>
                </c:pt>
              </c:strCache>
            </c:strRef>
          </c:tx>
          <c:spPr>
            <a:solidFill>
              <a:schemeClr val="accent2"/>
            </a:solidFill>
            <a:ln>
              <a:solidFill>
                <a:schemeClr val="accent2"/>
              </a:solidFill>
              <a:prstDash val="solid"/>
            </a:ln>
          </c:spPr>
          <c:cat>
            <c:strRef>
              <c:f>ReuseHorte!$B$36:$B$47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ReuseHorte!$G$36:$G$47</c:f>
              <c:numCache>
                <c:formatCode>[&gt;=20]#,##0.0_);[&lt;=-20]\(#,##0.0\);#,##0.00_)</c:formatCode>
                <c:ptCount val="12"/>
                <c:pt idx="0">
                  <c:v>0</c:v>
                </c:pt>
                <c:pt idx="1">
                  <c:v>0</c:v>
                </c:pt>
                <c:pt idx="2">
                  <c:v>0</c:v>
                </c:pt>
                <c:pt idx="3">
                  <c:v>2.2612016153355171E-2</c:v>
                </c:pt>
                <c:pt idx="4">
                  <c:v>0.10765093180460071</c:v>
                </c:pt>
                <c:pt idx="5">
                  <c:v>0.20058188446623298</c:v>
                </c:pt>
                <c:pt idx="6">
                  <c:v>0.30645932480782545</c:v>
                </c:pt>
                <c:pt idx="7">
                  <c:v>0.21813944995001464</c:v>
                </c:pt>
                <c:pt idx="8">
                  <c:v>0.12485379899578072</c:v>
                </c:pt>
                <c:pt idx="9">
                  <c:v>1.9242382373639504E-2</c:v>
                </c:pt>
                <c:pt idx="10">
                  <c:v>0</c:v>
                </c:pt>
                <c:pt idx="11">
                  <c:v>0</c:v>
                </c:pt>
              </c:numCache>
            </c:numRef>
          </c:val>
        </c:ser>
        <c:axId val="181148288"/>
        <c:axId val="181154176"/>
      </c:barChart>
      <c:lineChart>
        <c:grouping val="standard"/>
        <c:ser>
          <c:idx val="1"/>
          <c:order val="0"/>
          <c:tx>
            <c:strRef>
              <c:f>ReuseHorte!$X$3</c:f>
              <c:strCache>
                <c:ptCount val="1"/>
                <c:pt idx="0">
                  <c:v>HYDROSS
2009 HIA
(Existing)
River
Headgate
Diversion</c:v>
                </c:pt>
              </c:strCache>
            </c:strRef>
          </c:tx>
          <c:spPr>
            <a:ln>
              <a:solidFill>
                <a:schemeClr val="accent3"/>
              </a:solidFill>
              <a:prstDash val="sysDot"/>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ReuseHorte!$Y$36:$Y$47</c:f>
              <c:numCache>
                <c:formatCode>[&gt;=20]#,##0.0_);[&lt;=-20]\(#,##0.0\);#,##0.00_)</c:formatCode>
                <c:ptCount val="12"/>
                <c:pt idx="0">
                  <c:v>0</c:v>
                </c:pt>
                <c:pt idx="1">
                  <c:v>0</c:v>
                </c:pt>
                <c:pt idx="2">
                  <c:v>6.7039196196188114E-4</c:v>
                </c:pt>
                <c:pt idx="3">
                  <c:v>3.1081809145505391E-2</c:v>
                </c:pt>
                <c:pt idx="4">
                  <c:v>0.14797378942213157</c:v>
                </c:pt>
                <c:pt idx="5">
                  <c:v>0.27571393053777726</c:v>
                </c:pt>
                <c:pt idx="6">
                  <c:v>0.42124993100732011</c:v>
                </c:pt>
                <c:pt idx="7">
                  <c:v>0.29984804116840497</c:v>
                </c:pt>
                <c:pt idx="8">
                  <c:v>0.17162034226224154</c:v>
                </c:pt>
                <c:pt idx="9">
                  <c:v>2.6450010135586947E-2</c:v>
                </c:pt>
                <c:pt idx="10">
                  <c:v>0</c:v>
                </c:pt>
                <c:pt idx="11">
                  <c:v>0</c:v>
                </c:pt>
              </c:numCache>
            </c:numRef>
          </c:val>
        </c:ser>
        <c:ser>
          <c:idx val="2"/>
          <c:order val="1"/>
          <c:tx>
            <c:strRef>
              <c:f>ReuseHorte!$AA$3</c:f>
              <c:strCache>
                <c:ptCount val="1"/>
                <c:pt idx="0">
                  <c:v>HYDROSS
Oper. Improv.
River
Headgate
Diversion</c:v>
                </c:pt>
              </c:strCache>
            </c:strRef>
          </c:tx>
          <c:spPr>
            <a:ln>
              <a:solidFill>
                <a:schemeClr val="accent2"/>
              </a:solidFill>
              <a:prstDash val="sysDot"/>
            </a:ln>
          </c:spPr>
          <c:marker>
            <c:symbol val="none"/>
          </c:marker>
          <c:cat>
            <c:strRef>
              <c:f>ReuseHorte!$B$6:$B$17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ReuseHorte!$AB$36:$AB$47</c:f>
              <c:numCache>
                <c:formatCode>[&gt;=20]#,##0.0_);[&lt;=-20]\(#,##0.0\);#,##0.00_)</c:formatCode>
                <c:ptCount val="12"/>
                <c:pt idx="0">
                  <c:v>0</c:v>
                </c:pt>
                <c:pt idx="1">
                  <c:v>0</c:v>
                </c:pt>
                <c:pt idx="2">
                  <c:v>0</c:v>
                </c:pt>
                <c:pt idx="3">
                  <c:v>3.1081809145505391E-2</c:v>
                </c:pt>
                <c:pt idx="4">
                  <c:v>0.14797378942213157</c:v>
                </c:pt>
                <c:pt idx="5">
                  <c:v>0.27571393053777726</c:v>
                </c:pt>
                <c:pt idx="6">
                  <c:v>0.42124993100732011</c:v>
                </c:pt>
                <c:pt idx="7">
                  <c:v>0.29984804116840497</c:v>
                </c:pt>
                <c:pt idx="8">
                  <c:v>0.17162034226224154</c:v>
                </c:pt>
                <c:pt idx="9">
                  <c:v>2.6450010135586947E-2</c:v>
                </c:pt>
                <c:pt idx="10">
                  <c:v>0</c:v>
                </c:pt>
                <c:pt idx="11">
                  <c:v>0</c:v>
                </c:pt>
              </c:numCache>
            </c:numRef>
          </c:val>
        </c:ser>
        <c:marker val="1"/>
        <c:axId val="181148288"/>
        <c:axId val="181154176"/>
      </c:lineChart>
      <c:catAx>
        <c:axId val="181148288"/>
        <c:scaling>
          <c:orientation val="minMax"/>
        </c:scaling>
        <c:axPos val="b"/>
        <c:tickLblPos val="nextTo"/>
        <c:crossAx val="181154176"/>
        <c:crosses val="autoZero"/>
        <c:auto val="1"/>
        <c:lblAlgn val="ctr"/>
        <c:lblOffset val="100"/>
      </c:catAx>
      <c:valAx>
        <c:axId val="18115417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1148288"/>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ReuseWMiller!$D$4</c:f>
              <c:strCache>
                <c:ptCount val="1"/>
                <c:pt idx="0">
                  <c:v>HYDROSS
2009 HIA
(Existing)
Crop
Irrigation
Consumption</c:v>
                </c:pt>
              </c:strCache>
            </c:strRef>
          </c:tx>
          <c:spPr>
            <a:solidFill>
              <a:schemeClr val="accent3"/>
            </a:solidFill>
            <a:ln>
              <a:solidFill>
                <a:schemeClr val="accent3"/>
              </a:solidFill>
              <a:prstDash val="solid"/>
            </a:ln>
          </c:spP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ReuseWMiller!$E$6:$E$17</c:f>
              <c:numCache>
                <c:formatCode>[&gt;=20]#,##0.0_);[&lt;=-20]\(#,##0.0\);#,##0.00_)</c:formatCode>
                <c:ptCount val="12"/>
                <c:pt idx="0">
                  <c:v>0</c:v>
                </c:pt>
                <c:pt idx="1">
                  <c:v>0</c:v>
                </c:pt>
                <c:pt idx="2">
                  <c:v>0</c:v>
                </c:pt>
                <c:pt idx="3">
                  <c:v>1.2918490079333895E-2</c:v>
                </c:pt>
                <c:pt idx="4">
                  <c:v>1.6554138377162127E-2</c:v>
                </c:pt>
                <c:pt idx="5">
                  <c:v>0.1574073527905446</c:v>
                </c:pt>
                <c:pt idx="6">
                  <c:v>0.28701573678090442</c:v>
                </c:pt>
                <c:pt idx="7">
                  <c:v>0.23660546834404075</c:v>
                </c:pt>
                <c:pt idx="8">
                  <c:v>0.10807381290780847</c:v>
                </c:pt>
                <c:pt idx="9">
                  <c:v>6.4603713247654076E-3</c:v>
                </c:pt>
                <c:pt idx="10">
                  <c:v>0</c:v>
                </c:pt>
                <c:pt idx="11">
                  <c:v>0</c:v>
                </c:pt>
              </c:numCache>
            </c:numRef>
          </c:val>
        </c:ser>
        <c:ser>
          <c:idx val="4"/>
          <c:order val="3"/>
          <c:tx>
            <c:strRef>
              <c:f>ReuseWMiller!$F$4</c:f>
              <c:strCache>
                <c:ptCount val="1"/>
                <c:pt idx="0">
                  <c:v>HYDROSS
Oper. Improv.
Crop
Irrigation
Consumption</c:v>
                </c:pt>
              </c:strCache>
            </c:strRef>
          </c:tx>
          <c:spPr>
            <a:solidFill>
              <a:schemeClr val="accent2"/>
            </a:solidFill>
            <a:ln>
              <a:solidFill>
                <a:schemeClr val="accent2"/>
              </a:solidFill>
              <a:prstDash val="solid"/>
            </a:ln>
          </c:spP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ReuseWMiller!$G$6:$G$17</c:f>
              <c:numCache>
                <c:formatCode>[&gt;=20]#,##0.0_);[&lt;=-20]\(#,##0.0\);#,##0.00_)</c:formatCode>
                <c:ptCount val="12"/>
                <c:pt idx="0">
                  <c:v>0</c:v>
                </c:pt>
                <c:pt idx="1">
                  <c:v>0</c:v>
                </c:pt>
                <c:pt idx="2">
                  <c:v>0</c:v>
                </c:pt>
                <c:pt idx="3">
                  <c:v>4.1672548643012569E-3</c:v>
                </c:pt>
                <c:pt idx="4">
                  <c:v>3.3761522111430936E-2</c:v>
                </c:pt>
                <c:pt idx="5">
                  <c:v>0.16108354735191735</c:v>
                </c:pt>
                <c:pt idx="6">
                  <c:v>0.30133307295252537</c:v>
                </c:pt>
                <c:pt idx="7">
                  <c:v>0.24402318200249701</c:v>
                </c:pt>
                <c:pt idx="8">
                  <c:v>0.12670256843633354</c:v>
                </c:pt>
                <c:pt idx="9">
                  <c:v>6.4603713247654076E-3</c:v>
                </c:pt>
                <c:pt idx="10">
                  <c:v>0</c:v>
                </c:pt>
                <c:pt idx="11">
                  <c:v>0</c:v>
                </c:pt>
              </c:numCache>
            </c:numRef>
          </c:val>
        </c:ser>
        <c:axId val="180956544"/>
        <c:axId val="180978816"/>
      </c:barChart>
      <c:lineChart>
        <c:grouping val="standard"/>
        <c:ser>
          <c:idx val="1"/>
          <c:order val="0"/>
          <c:tx>
            <c:strRef>
              <c:f>ReuseWMiller!$X$3</c:f>
              <c:strCache>
                <c:ptCount val="1"/>
                <c:pt idx="0">
                  <c:v>HYDROSS
2009 HIA
(Existing)
River
Headgate
Diversion</c:v>
                </c:pt>
              </c:strCache>
            </c:strRef>
          </c:tx>
          <c:spPr>
            <a:ln>
              <a:solidFill>
                <a:schemeClr val="accent3"/>
              </a:solidFill>
              <a:prstDash val="dash"/>
            </a:ln>
          </c:spPr>
          <c:marker>
            <c:symbol val="none"/>
          </c:marke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ReuseWMiller!$Y$6:$Y$17</c:f>
              <c:numCache>
                <c:formatCode>[&gt;=20]#,##0.0_);[&lt;=-20]\(#,##0.0\);#,##0.00_)</c:formatCode>
                <c:ptCount val="12"/>
                <c:pt idx="0">
                  <c:v>0</c:v>
                </c:pt>
                <c:pt idx="1">
                  <c:v>0</c:v>
                </c:pt>
                <c:pt idx="2">
                  <c:v>0</c:v>
                </c:pt>
                <c:pt idx="3">
                  <c:v>1.8722449390338979E-2</c:v>
                </c:pt>
                <c:pt idx="4">
                  <c:v>2.3991504894437861E-2</c:v>
                </c:pt>
                <c:pt idx="5">
                  <c:v>0.22812659824716605</c:v>
                </c:pt>
                <c:pt idx="6">
                  <c:v>0.41596483591435424</c:v>
                </c:pt>
                <c:pt idx="7">
                  <c:v>0.34290647586092859</c:v>
                </c:pt>
                <c:pt idx="8">
                  <c:v>0.15662871435914272</c:v>
                </c:pt>
                <c:pt idx="9">
                  <c:v>9.3628569924136332E-3</c:v>
                </c:pt>
                <c:pt idx="10">
                  <c:v>0</c:v>
                </c:pt>
                <c:pt idx="11">
                  <c:v>0</c:v>
                </c:pt>
              </c:numCache>
            </c:numRef>
          </c:val>
        </c:ser>
        <c:ser>
          <c:idx val="2"/>
          <c:order val="1"/>
          <c:tx>
            <c:strRef>
              <c:f>ReuseWMiller!$AA$3</c:f>
              <c:strCache>
                <c:ptCount val="1"/>
                <c:pt idx="0">
                  <c:v>HYDROSS
Oper. Improv.
River
Headgate
Diversion</c:v>
                </c:pt>
              </c:strCache>
            </c:strRef>
          </c:tx>
          <c:spPr>
            <a:ln>
              <a:solidFill>
                <a:schemeClr val="accent2"/>
              </a:solidFill>
              <a:prstDash val="dash"/>
            </a:ln>
          </c:spPr>
          <c:marker>
            <c:symbol val="none"/>
          </c:marke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ReuseWMiller!$AB$6:$AB$17</c:f>
              <c:numCache>
                <c:formatCode>[&gt;=20]#,##0.0_);[&lt;=-20]\(#,##0.0\);#,##0.00_)</c:formatCode>
                <c:ptCount val="12"/>
                <c:pt idx="0">
                  <c:v>0</c:v>
                </c:pt>
                <c:pt idx="1">
                  <c:v>0</c:v>
                </c:pt>
                <c:pt idx="2">
                  <c:v>0</c:v>
                </c:pt>
                <c:pt idx="3">
                  <c:v>6.0394998033351539E-3</c:v>
                </c:pt>
                <c:pt idx="4">
                  <c:v>4.8929742190479616E-2</c:v>
                </c:pt>
                <c:pt idx="5">
                  <c:v>0.23345441645205417</c:v>
                </c:pt>
                <c:pt idx="6">
                  <c:v>0.43671459848192085</c:v>
                </c:pt>
                <c:pt idx="7">
                  <c:v>0.35365678551086516</c:v>
                </c:pt>
                <c:pt idx="8">
                  <c:v>0.18362691077729498</c:v>
                </c:pt>
                <c:pt idx="9">
                  <c:v>9.3628569924136332E-3</c:v>
                </c:pt>
                <c:pt idx="10">
                  <c:v>0</c:v>
                </c:pt>
                <c:pt idx="11">
                  <c:v>0</c:v>
                </c:pt>
              </c:numCache>
            </c:numRef>
          </c:val>
        </c:ser>
        <c:marker val="1"/>
        <c:axId val="180956544"/>
        <c:axId val="180978816"/>
      </c:lineChart>
      <c:catAx>
        <c:axId val="180956544"/>
        <c:scaling>
          <c:orientation val="minMax"/>
        </c:scaling>
        <c:axPos val="b"/>
        <c:tickLblPos val="nextTo"/>
        <c:crossAx val="180978816"/>
        <c:crosses val="autoZero"/>
        <c:auto val="1"/>
        <c:lblAlgn val="ctr"/>
        <c:lblOffset val="100"/>
      </c:catAx>
      <c:valAx>
        <c:axId val="18097881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0956544"/>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ReuseWMiller!$D$4</c:f>
              <c:strCache>
                <c:ptCount val="1"/>
                <c:pt idx="0">
                  <c:v>HYDROSS
2009 HIA
(Existing)
Crop
Irrigation
Consumption</c:v>
                </c:pt>
              </c:strCache>
            </c:strRef>
          </c:tx>
          <c:spPr>
            <a:solidFill>
              <a:schemeClr val="accent3"/>
            </a:solidFill>
            <a:ln>
              <a:solidFill>
                <a:schemeClr val="accent3"/>
              </a:solidFill>
              <a:prstDash val="solid"/>
            </a:ln>
          </c:spPr>
          <c:cat>
            <c:strRef>
              <c:f>ReuseWMiller!$B$21:$B$32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ReuseWMiller!$E$21:$E$32</c:f>
              <c:numCache>
                <c:formatCode>[&gt;=20]#,##0.0_);[&lt;=-20]\(#,##0.0\);#,##0.00_)</c:formatCode>
                <c:ptCount val="12"/>
                <c:pt idx="0">
                  <c:v>0</c:v>
                </c:pt>
                <c:pt idx="1">
                  <c:v>0</c:v>
                </c:pt>
                <c:pt idx="2">
                  <c:v>3.2361925162411557E-4</c:v>
                </c:pt>
                <c:pt idx="3">
                  <c:v>2.1154637576004245E-2</c:v>
                </c:pt>
                <c:pt idx="4">
                  <c:v>4.2321288859725401E-2</c:v>
                </c:pt>
                <c:pt idx="5">
                  <c:v>0.14061369111577671</c:v>
                </c:pt>
                <c:pt idx="6">
                  <c:v>0.26751598744290378</c:v>
                </c:pt>
                <c:pt idx="7">
                  <c:v>0.21254576607074244</c:v>
                </c:pt>
                <c:pt idx="8">
                  <c:v>8.8553039581303256E-2</c:v>
                </c:pt>
                <c:pt idx="9">
                  <c:v>1.2791595291574089E-2</c:v>
                </c:pt>
                <c:pt idx="10">
                  <c:v>0</c:v>
                </c:pt>
                <c:pt idx="11">
                  <c:v>0</c:v>
                </c:pt>
              </c:numCache>
            </c:numRef>
          </c:val>
        </c:ser>
        <c:ser>
          <c:idx val="4"/>
          <c:order val="3"/>
          <c:tx>
            <c:strRef>
              <c:f>ReuseWMiller!$F$4</c:f>
              <c:strCache>
                <c:ptCount val="1"/>
                <c:pt idx="0">
                  <c:v>HYDROSS
Oper. Improv.
Crop
Irrigation
Consumption</c:v>
                </c:pt>
              </c:strCache>
            </c:strRef>
          </c:tx>
          <c:spPr>
            <a:solidFill>
              <a:schemeClr val="accent2"/>
            </a:solidFill>
            <a:ln>
              <a:solidFill>
                <a:schemeClr val="accent2"/>
              </a:solidFill>
              <a:prstDash val="solid"/>
            </a:ln>
          </c:spPr>
          <c:cat>
            <c:strRef>
              <c:f>ReuseWMiller!$B$21:$B$32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ReuseWMiller!$G$21:$G$32</c:f>
              <c:numCache>
                <c:formatCode>[&gt;=20]#,##0.0_);[&lt;=-20]\(#,##0.0\);#,##0.00_)</c:formatCode>
                <c:ptCount val="12"/>
                <c:pt idx="0">
                  <c:v>0</c:v>
                </c:pt>
                <c:pt idx="1">
                  <c:v>0</c:v>
                </c:pt>
                <c:pt idx="2">
                  <c:v>0</c:v>
                </c:pt>
                <c:pt idx="3">
                  <c:v>3.8901887300801458E-3</c:v>
                </c:pt>
                <c:pt idx="4">
                  <c:v>4.5567993370218857E-2</c:v>
                </c:pt>
                <c:pt idx="5">
                  <c:v>0.16685087791276387</c:v>
                </c:pt>
                <c:pt idx="6">
                  <c:v>9.9957802488307157E-2</c:v>
                </c:pt>
                <c:pt idx="7">
                  <c:v>3.2286088632448591E-2</c:v>
                </c:pt>
                <c:pt idx="8">
                  <c:v>3.7605157724108079E-2</c:v>
                </c:pt>
                <c:pt idx="9">
                  <c:v>1.3407297812065448E-2</c:v>
                </c:pt>
                <c:pt idx="10">
                  <c:v>0</c:v>
                </c:pt>
                <c:pt idx="11">
                  <c:v>0</c:v>
                </c:pt>
              </c:numCache>
            </c:numRef>
          </c:val>
        </c:ser>
        <c:axId val="182804480"/>
        <c:axId val="182806016"/>
      </c:barChart>
      <c:lineChart>
        <c:grouping val="standard"/>
        <c:ser>
          <c:idx val="1"/>
          <c:order val="0"/>
          <c:tx>
            <c:strRef>
              <c:f>ReuseWMiller!$X$3</c:f>
              <c:strCache>
                <c:ptCount val="1"/>
                <c:pt idx="0">
                  <c:v>HYDROSS
2009 HIA
(Existing)
River
Headgate
Diversion</c:v>
                </c:pt>
              </c:strCache>
            </c:strRef>
          </c:tx>
          <c:spPr>
            <a:ln>
              <a:solidFill>
                <a:schemeClr val="accent3"/>
              </a:solidFill>
              <a:prstDash val="sysDash"/>
            </a:ln>
          </c:spPr>
          <c:marker>
            <c:symbol val="none"/>
          </c:marke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ReuseWMiller!$Y$21:$Y$32</c:f>
              <c:numCache>
                <c:formatCode>[&gt;=20]#,##0.0_);[&lt;=-20]\(#,##0.0\);#,##0.00_)</c:formatCode>
                <c:ptCount val="12"/>
                <c:pt idx="0">
                  <c:v>0</c:v>
                </c:pt>
                <c:pt idx="1">
                  <c:v>0</c:v>
                </c:pt>
                <c:pt idx="2">
                  <c:v>4.6901340815089221E-4</c:v>
                </c:pt>
                <c:pt idx="3">
                  <c:v>3.0658895037687324E-2</c:v>
                </c:pt>
                <c:pt idx="4">
                  <c:v>6.1335201245978854E-2</c:v>
                </c:pt>
                <c:pt idx="5">
                  <c:v>0.20378795813880676</c:v>
                </c:pt>
                <c:pt idx="6">
                  <c:v>0.38770432962739676</c:v>
                </c:pt>
                <c:pt idx="7">
                  <c:v>0.30803734213151091</c:v>
                </c:pt>
                <c:pt idx="8">
                  <c:v>0.1283377385236279</c:v>
                </c:pt>
                <c:pt idx="9">
                  <c:v>1.8538543900832018E-2</c:v>
                </c:pt>
                <c:pt idx="10">
                  <c:v>0</c:v>
                </c:pt>
                <c:pt idx="11">
                  <c:v>0</c:v>
                </c:pt>
              </c:numCache>
            </c:numRef>
          </c:val>
        </c:ser>
        <c:ser>
          <c:idx val="2"/>
          <c:order val="1"/>
          <c:tx>
            <c:strRef>
              <c:f>ReuseWMiller!$AA$3</c:f>
              <c:strCache>
                <c:ptCount val="1"/>
                <c:pt idx="0">
                  <c:v>HYDROSS
Oper. Improv.
River
Headgate
Diversion</c:v>
                </c:pt>
              </c:strCache>
            </c:strRef>
          </c:tx>
          <c:spPr>
            <a:ln>
              <a:solidFill>
                <a:schemeClr val="accent2"/>
              </a:solidFill>
              <a:prstDash val="sysDash"/>
            </a:ln>
          </c:spPr>
          <c:marker>
            <c:symbol val="none"/>
          </c:marke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ReuseWMiller!$AB$21:$AB$32</c:f>
              <c:numCache>
                <c:formatCode>[&gt;=20]#,##0.0_);[&lt;=-20]\(#,##0.0\);#,##0.00_)</c:formatCode>
                <c:ptCount val="12"/>
                <c:pt idx="0">
                  <c:v>0</c:v>
                </c:pt>
                <c:pt idx="1">
                  <c:v>0</c:v>
                </c:pt>
                <c:pt idx="2">
                  <c:v>0</c:v>
                </c:pt>
                <c:pt idx="3">
                  <c:v>5.6379546812755739E-3</c:v>
                </c:pt>
                <c:pt idx="4">
                  <c:v>6.6040570101766449E-2</c:v>
                </c:pt>
                <c:pt idx="5">
                  <c:v>0.2418128665402374</c:v>
                </c:pt>
                <c:pt idx="6">
                  <c:v>0.14486638041783648</c:v>
                </c:pt>
                <c:pt idx="7">
                  <c:v>4.6791432800650144E-2</c:v>
                </c:pt>
                <c:pt idx="8">
                  <c:v>5.4500228585663883E-2</c:v>
                </c:pt>
                <c:pt idx="9">
                  <c:v>1.9430866394297752E-2</c:v>
                </c:pt>
                <c:pt idx="10">
                  <c:v>0</c:v>
                </c:pt>
                <c:pt idx="11">
                  <c:v>0</c:v>
                </c:pt>
              </c:numCache>
            </c:numRef>
          </c:val>
        </c:ser>
        <c:marker val="1"/>
        <c:axId val="182804480"/>
        <c:axId val="182806016"/>
      </c:lineChart>
      <c:catAx>
        <c:axId val="182804480"/>
        <c:scaling>
          <c:orientation val="minMax"/>
        </c:scaling>
        <c:axPos val="b"/>
        <c:tickLblPos val="nextTo"/>
        <c:crossAx val="182806016"/>
        <c:crosses val="autoZero"/>
        <c:auto val="1"/>
        <c:lblAlgn val="ctr"/>
        <c:lblOffset val="100"/>
      </c:catAx>
      <c:valAx>
        <c:axId val="18280601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804480"/>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ReuseWMiller!$D$4</c:f>
              <c:strCache>
                <c:ptCount val="1"/>
                <c:pt idx="0">
                  <c:v>HYDROSS
2009 HIA
(Existing)
Crop
Irrigation
Consumption</c:v>
                </c:pt>
              </c:strCache>
            </c:strRef>
          </c:tx>
          <c:spPr>
            <a:solidFill>
              <a:schemeClr val="accent3"/>
            </a:solidFill>
            <a:ln>
              <a:solidFill>
                <a:schemeClr val="accent3"/>
              </a:solidFill>
              <a:prstDash val="solid"/>
            </a:ln>
          </c:spPr>
          <c:cat>
            <c:strRef>
              <c:f>ReuseWMiller!$B$36:$B$47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ReuseWMiller!$E$36:$E$47</c:f>
              <c:numCache>
                <c:formatCode>[&gt;=20]#,##0.0_);[&lt;=-20]\(#,##0.0\);#,##0.00_)</c:formatCode>
                <c:ptCount val="12"/>
                <c:pt idx="0">
                  <c:v>0</c:v>
                </c:pt>
                <c:pt idx="1">
                  <c:v>0</c:v>
                </c:pt>
                <c:pt idx="2">
                  <c:v>5.5413226844222107E-4</c:v>
                </c:pt>
                <c:pt idx="3">
                  <c:v>2.5924830396347652E-2</c:v>
                </c:pt>
                <c:pt idx="4">
                  <c:v>9.6633008877653845E-2</c:v>
                </c:pt>
                <c:pt idx="5">
                  <c:v>0.17020870921963865</c:v>
                </c:pt>
                <c:pt idx="6">
                  <c:v>0.30999645792987812</c:v>
                </c:pt>
                <c:pt idx="7">
                  <c:v>0.17960417951099031</c:v>
                </c:pt>
                <c:pt idx="8">
                  <c:v>0.10121924179858215</c:v>
                </c:pt>
                <c:pt idx="9">
                  <c:v>2.3703796182184926E-2</c:v>
                </c:pt>
                <c:pt idx="10">
                  <c:v>0</c:v>
                </c:pt>
                <c:pt idx="11">
                  <c:v>0</c:v>
                </c:pt>
              </c:numCache>
            </c:numRef>
          </c:val>
        </c:ser>
        <c:ser>
          <c:idx val="4"/>
          <c:order val="3"/>
          <c:tx>
            <c:strRef>
              <c:f>ReuseWMiller!$F$4</c:f>
              <c:strCache>
                <c:ptCount val="1"/>
                <c:pt idx="0">
                  <c:v>HYDROSS
Oper. Improv.
Crop
Irrigation
Consumption</c:v>
                </c:pt>
              </c:strCache>
            </c:strRef>
          </c:tx>
          <c:spPr>
            <a:solidFill>
              <a:schemeClr val="accent2"/>
            </a:solidFill>
            <a:ln>
              <a:solidFill>
                <a:schemeClr val="accent2"/>
              </a:solidFill>
              <a:prstDash val="solid"/>
            </a:ln>
          </c:spPr>
          <c:cat>
            <c:strRef>
              <c:f>ReuseWMiller!$B$36:$B$47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ReuseWMiller!$G$36:$G$47</c:f>
              <c:numCache>
                <c:formatCode>[&gt;=20]#,##0.0_);[&lt;=-20]\(#,##0.0\);#,##0.00_)</c:formatCode>
                <c:ptCount val="12"/>
                <c:pt idx="0">
                  <c:v>0</c:v>
                </c:pt>
                <c:pt idx="1">
                  <c:v>0</c:v>
                </c:pt>
                <c:pt idx="2">
                  <c:v>0</c:v>
                </c:pt>
                <c:pt idx="3">
                  <c:v>1.6461782999088421E-2</c:v>
                </c:pt>
                <c:pt idx="4">
                  <c:v>2.8220199427008732E-2</c:v>
                </c:pt>
                <c:pt idx="5">
                  <c:v>5.4181070946507093E-2</c:v>
                </c:pt>
                <c:pt idx="6">
                  <c:v>0</c:v>
                </c:pt>
                <c:pt idx="7">
                  <c:v>4.1080122681222714E-2</c:v>
                </c:pt>
                <c:pt idx="8">
                  <c:v>1.7748000581529512E-2</c:v>
                </c:pt>
                <c:pt idx="9">
                  <c:v>3.5158115633521086E-2</c:v>
                </c:pt>
                <c:pt idx="10">
                  <c:v>0</c:v>
                </c:pt>
                <c:pt idx="11">
                  <c:v>0</c:v>
                </c:pt>
              </c:numCache>
            </c:numRef>
          </c:val>
        </c:ser>
        <c:axId val="182833536"/>
        <c:axId val="182835072"/>
      </c:barChart>
      <c:lineChart>
        <c:grouping val="standard"/>
        <c:ser>
          <c:idx val="1"/>
          <c:order val="0"/>
          <c:tx>
            <c:strRef>
              <c:f>ReuseWMiller!$X$3</c:f>
              <c:strCache>
                <c:ptCount val="1"/>
                <c:pt idx="0">
                  <c:v>HYDROSS
2009 HIA
(Existing)
River
Headgate
Diversion</c:v>
                </c:pt>
              </c:strCache>
            </c:strRef>
          </c:tx>
          <c:spPr>
            <a:ln>
              <a:solidFill>
                <a:schemeClr val="accent3"/>
              </a:solidFill>
              <a:prstDash val="sysDot"/>
            </a:ln>
          </c:spPr>
          <c:marker>
            <c:symbol val="none"/>
          </c:marke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ReuseWMiller!$Y$36:$Y$47</c:f>
              <c:numCache>
                <c:formatCode>[&gt;=20]#,##0.0_);[&lt;=-20]\(#,##0.0\);#,##0.00_)</c:formatCode>
                <c:ptCount val="12"/>
                <c:pt idx="0">
                  <c:v>0</c:v>
                </c:pt>
                <c:pt idx="1">
                  <c:v>0</c:v>
                </c:pt>
                <c:pt idx="2">
                  <c:v>8.0309024411916099E-4</c:v>
                </c:pt>
                <c:pt idx="3">
                  <c:v>3.7572217965721237E-2</c:v>
                </c:pt>
                <c:pt idx="4">
                  <c:v>0.14004783895312151</c:v>
                </c:pt>
                <c:pt idx="5">
                  <c:v>0.24667928872411402</c:v>
                </c:pt>
                <c:pt idx="6">
                  <c:v>0.44927022888388141</c:v>
                </c:pt>
                <c:pt idx="7">
                  <c:v>0.26029591233476856</c:v>
                </c:pt>
                <c:pt idx="8">
                  <c:v>0.14669455333127845</c:v>
                </c:pt>
                <c:pt idx="9">
                  <c:v>3.4353327800268015E-2</c:v>
                </c:pt>
                <c:pt idx="10">
                  <c:v>0</c:v>
                </c:pt>
                <c:pt idx="11">
                  <c:v>0</c:v>
                </c:pt>
              </c:numCache>
            </c:numRef>
          </c:val>
        </c:ser>
        <c:ser>
          <c:idx val="2"/>
          <c:order val="1"/>
          <c:tx>
            <c:strRef>
              <c:f>ReuseWMiller!$AA$3</c:f>
              <c:strCache>
                <c:ptCount val="1"/>
                <c:pt idx="0">
                  <c:v>HYDROSS
Oper. Improv.
River
Headgate
Diversion</c:v>
                </c:pt>
              </c:strCache>
            </c:strRef>
          </c:tx>
          <c:spPr>
            <a:ln>
              <a:solidFill>
                <a:schemeClr val="accent2"/>
              </a:solidFill>
              <a:prstDash val="sysDot"/>
            </a:ln>
          </c:spPr>
          <c:marker>
            <c:symbol val="none"/>
          </c:marker>
          <c:cat>
            <c:strRef>
              <c:f>ReuseWMiller!$B$6:$B$17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ReuseWMiller!$AB$36:$AB$47</c:f>
              <c:numCache>
                <c:formatCode>[&gt;=20]#,##0.0_);[&lt;=-20]\(#,##0.0\);#,##0.00_)</c:formatCode>
                <c:ptCount val="12"/>
                <c:pt idx="0">
                  <c:v>0</c:v>
                </c:pt>
                <c:pt idx="1">
                  <c:v>0</c:v>
                </c:pt>
                <c:pt idx="2">
                  <c:v>0</c:v>
                </c:pt>
                <c:pt idx="3">
                  <c:v>2.3857656520418002E-2</c:v>
                </c:pt>
                <c:pt idx="4">
                  <c:v>4.0898839749288013E-2</c:v>
                </c:pt>
                <c:pt idx="5">
                  <c:v>7.8523291226821876E-2</c:v>
                </c:pt>
                <c:pt idx="6">
                  <c:v>0</c:v>
                </c:pt>
                <c:pt idx="7">
                  <c:v>5.9536409682931467E-2</c:v>
                </c:pt>
                <c:pt idx="8">
                  <c:v>2.572173997323118E-2</c:v>
                </c:pt>
                <c:pt idx="9">
                  <c:v>5.095379077321896E-2</c:v>
                </c:pt>
                <c:pt idx="10">
                  <c:v>0</c:v>
                </c:pt>
                <c:pt idx="11">
                  <c:v>0</c:v>
                </c:pt>
              </c:numCache>
            </c:numRef>
          </c:val>
        </c:ser>
        <c:marker val="1"/>
        <c:axId val="182833536"/>
        <c:axId val="182835072"/>
      </c:lineChart>
      <c:catAx>
        <c:axId val="182833536"/>
        <c:scaling>
          <c:orientation val="minMax"/>
        </c:scaling>
        <c:axPos val="b"/>
        <c:tickLblPos val="nextTo"/>
        <c:crossAx val="182835072"/>
        <c:crosses val="autoZero"/>
        <c:auto val="1"/>
        <c:lblAlgn val="ctr"/>
        <c:lblOffset val="100"/>
      </c:catAx>
      <c:valAx>
        <c:axId val="18283507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833536"/>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ReuseWalchuck!$D$4</c:f>
              <c:strCache>
                <c:ptCount val="1"/>
                <c:pt idx="0">
                  <c:v>HYDROSS
2009 HIA
(Existing)
Crop
Irrigation
Consumption</c:v>
                </c:pt>
              </c:strCache>
            </c:strRef>
          </c:tx>
          <c:spPr>
            <a:solidFill>
              <a:schemeClr val="accent3"/>
            </a:solidFill>
            <a:ln>
              <a:solidFill>
                <a:schemeClr val="accent3"/>
              </a:solidFill>
              <a:prstDash val="solid"/>
            </a:ln>
          </c:spP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ReuseWalchuck!$E$6:$E$17</c:f>
              <c:numCache>
                <c:formatCode>[&gt;=20]#,##0.0_);[&lt;=-20]\(#,##0.0\);#,##0.00_)</c:formatCode>
                <c:ptCount val="12"/>
                <c:pt idx="0">
                  <c:v>0</c:v>
                </c:pt>
                <c:pt idx="1">
                  <c:v>0</c:v>
                </c:pt>
                <c:pt idx="2">
                  <c:v>0</c:v>
                </c:pt>
                <c:pt idx="3">
                  <c:v>1.249512142539126E-2</c:v>
                </c:pt>
                <c:pt idx="4">
                  <c:v>1.4751185016086903E-2</c:v>
                </c:pt>
                <c:pt idx="5">
                  <c:v>0.15896571146747768</c:v>
                </c:pt>
                <c:pt idx="6">
                  <c:v>0.2980896328937091</c:v>
                </c:pt>
                <c:pt idx="7">
                  <c:v>0.24238221653883971</c:v>
                </c:pt>
                <c:pt idx="8">
                  <c:v>0.12570323545081113</c:v>
                </c:pt>
                <c:pt idx="9">
                  <c:v>6.3632562814492522E-3</c:v>
                </c:pt>
                <c:pt idx="10">
                  <c:v>0</c:v>
                </c:pt>
                <c:pt idx="11">
                  <c:v>0</c:v>
                </c:pt>
              </c:numCache>
            </c:numRef>
          </c:val>
        </c:ser>
        <c:ser>
          <c:idx val="4"/>
          <c:order val="3"/>
          <c:tx>
            <c:strRef>
              <c:f>ReuseWalchuck!$F$4</c:f>
              <c:strCache>
                <c:ptCount val="1"/>
                <c:pt idx="0">
                  <c:v>HYDROSS
Oper. Improv.
Crop
Irrigation
Consumption</c:v>
                </c:pt>
              </c:strCache>
            </c:strRef>
          </c:tx>
          <c:spPr>
            <a:solidFill>
              <a:schemeClr val="accent2"/>
            </a:solidFill>
            <a:ln>
              <a:solidFill>
                <a:schemeClr val="accent2"/>
              </a:solidFill>
              <a:prstDash val="solid"/>
            </a:ln>
          </c:spP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ReuseWalchuck!$G$6:$G$17</c:f>
              <c:numCache>
                <c:formatCode>[&gt;=20]#,##0.0_);[&lt;=-20]\(#,##0.0\);#,##0.00_)</c:formatCode>
                <c:ptCount val="12"/>
                <c:pt idx="0">
                  <c:v>0</c:v>
                </c:pt>
                <c:pt idx="1">
                  <c:v>0</c:v>
                </c:pt>
                <c:pt idx="2">
                  <c:v>0</c:v>
                </c:pt>
                <c:pt idx="3">
                  <c:v>4.1071926907536079E-3</c:v>
                </c:pt>
                <c:pt idx="4">
                  <c:v>3.3262476016666549E-2</c:v>
                </c:pt>
                <c:pt idx="5">
                  <c:v>0.15896571146747768</c:v>
                </c:pt>
                <c:pt idx="6">
                  <c:v>0.2980896328937091</c:v>
                </c:pt>
                <c:pt idx="7">
                  <c:v>0.18817884257776743</c:v>
                </c:pt>
                <c:pt idx="8">
                  <c:v>0.12570323545081113</c:v>
                </c:pt>
                <c:pt idx="9">
                  <c:v>6.3632562814492522E-3</c:v>
                </c:pt>
                <c:pt idx="10">
                  <c:v>0</c:v>
                </c:pt>
                <c:pt idx="11">
                  <c:v>0</c:v>
                </c:pt>
              </c:numCache>
            </c:numRef>
          </c:val>
        </c:ser>
        <c:axId val="182989952"/>
        <c:axId val="182991488"/>
      </c:barChart>
      <c:lineChart>
        <c:grouping val="standard"/>
        <c:ser>
          <c:idx val="1"/>
          <c:order val="0"/>
          <c:tx>
            <c:strRef>
              <c:f>ReuseWalchuck!$X$3</c:f>
              <c:strCache>
                <c:ptCount val="1"/>
                <c:pt idx="0">
                  <c:v>HYDROSS
2009 HIA
(Existing)
River
Headgate
Diversion</c:v>
                </c:pt>
              </c:strCache>
            </c:strRef>
          </c:tx>
          <c:spPr>
            <a:ln>
              <a:solidFill>
                <a:schemeClr val="accent3"/>
              </a:solidFill>
              <a:prstDash val="dash"/>
            </a:ln>
          </c:spPr>
          <c:marker>
            <c:symbol val="none"/>
          </c:marke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ReuseWalchuck!$Y$6:$Y$17</c:f>
              <c:numCache>
                <c:formatCode>[&gt;=20]#,##0.0_);[&lt;=-20]\(#,##0.0\);#,##0.00_)</c:formatCode>
                <c:ptCount val="12"/>
                <c:pt idx="0">
                  <c:v>0</c:v>
                </c:pt>
                <c:pt idx="1">
                  <c:v>0</c:v>
                </c:pt>
                <c:pt idx="2">
                  <c:v>0</c:v>
                </c:pt>
                <c:pt idx="3">
                  <c:v>1.7175424639713072E-2</c:v>
                </c:pt>
                <c:pt idx="4">
                  <c:v>2.0276542977439041E-2</c:v>
                </c:pt>
                <c:pt idx="5">
                  <c:v>0.21850956902746071</c:v>
                </c:pt>
                <c:pt idx="6">
                  <c:v>0.40974519985389563</c:v>
                </c:pt>
                <c:pt idx="7">
                  <c:v>0.3331714316685081</c:v>
                </c:pt>
                <c:pt idx="8">
                  <c:v>0.17278795250970602</c:v>
                </c:pt>
                <c:pt idx="9">
                  <c:v>8.7467440294835084E-3</c:v>
                </c:pt>
                <c:pt idx="10">
                  <c:v>0</c:v>
                </c:pt>
                <c:pt idx="11">
                  <c:v>0</c:v>
                </c:pt>
              </c:numCache>
            </c:numRef>
          </c:val>
        </c:ser>
        <c:ser>
          <c:idx val="2"/>
          <c:order val="1"/>
          <c:tx>
            <c:strRef>
              <c:f>ReuseWalchuck!$AA$3</c:f>
              <c:strCache>
                <c:ptCount val="1"/>
                <c:pt idx="0">
                  <c:v>HYDROSS
Oper. Improv.
River
Headgate
Diversion</c:v>
                </c:pt>
              </c:strCache>
            </c:strRef>
          </c:tx>
          <c:spPr>
            <a:ln>
              <a:solidFill>
                <a:schemeClr val="accent2"/>
              </a:solidFill>
              <a:prstDash val="dash"/>
            </a:ln>
          </c:spPr>
          <c:marker>
            <c:symbol val="none"/>
          </c:marke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ReuseWalchuck!$AB$6:$AB$17</c:f>
              <c:numCache>
                <c:formatCode>[&gt;=20]#,##0.0_);[&lt;=-20]\(#,##0.0\);#,##0.00_)</c:formatCode>
                <c:ptCount val="12"/>
                <c:pt idx="0">
                  <c:v>0</c:v>
                </c:pt>
                <c:pt idx="1">
                  <c:v>0</c:v>
                </c:pt>
                <c:pt idx="2">
                  <c:v>0</c:v>
                </c:pt>
                <c:pt idx="3">
                  <c:v>5.6456256917575371E-3</c:v>
                </c:pt>
                <c:pt idx="4">
                  <c:v>4.57216165177547E-2</c:v>
                </c:pt>
                <c:pt idx="5">
                  <c:v>0.21850956902746071</c:v>
                </c:pt>
                <c:pt idx="6">
                  <c:v>0.40974519985389563</c:v>
                </c:pt>
                <c:pt idx="7">
                  <c:v>0.25866507570827141</c:v>
                </c:pt>
                <c:pt idx="8">
                  <c:v>0.17278795250970602</c:v>
                </c:pt>
                <c:pt idx="9">
                  <c:v>8.7467440294835084E-3</c:v>
                </c:pt>
                <c:pt idx="10">
                  <c:v>0</c:v>
                </c:pt>
                <c:pt idx="11">
                  <c:v>0</c:v>
                </c:pt>
              </c:numCache>
            </c:numRef>
          </c:val>
        </c:ser>
        <c:marker val="1"/>
        <c:axId val="182989952"/>
        <c:axId val="182991488"/>
      </c:lineChart>
      <c:catAx>
        <c:axId val="182989952"/>
        <c:scaling>
          <c:orientation val="minMax"/>
        </c:scaling>
        <c:axPos val="b"/>
        <c:tickLblPos val="nextTo"/>
        <c:crossAx val="182991488"/>
        <c:crosses val="autoZero"/>
        <c:auto val="1"/>
        <c:lblAlgn val="ctr"/>
        <c:lblOffset val="100"/>
      </c:catAx>
      <c:valAx>
        <c:axId val="1829914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989952"/>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ReuseWalchuck!$D$4</c:f>
              <c:strCache>
                <c:ptCount val="1"/>
                <c:pt idx="0">
                  <c:v>HYDROSS
2009 HIA
(Existing)
Crop
Irrigation
Consumption</c:v>
                </c:pt>
              </c:strCache>
            </c:strRef>
          </c:tx>
          <c:spPr>
            <a:solidFill>
              <a:schemeClr val="accent3"/>
            </a:solidFill>
            <a:ln>
              <a:solidFill>
                <a:schemeClr val="accent3"/>
              </a:solidFill>
              <a:prstDash val="solid"/>
            </a:ln>
          </c:spPr>
          <c:cat>
            <c:strRef>
              <c:f>ReuseWalchuck!$B$21:$B$32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ReuseWalchuck!$E$21:$E$32</c:f>
              <c:numCache>
                <c:formatCode>[&gt;=20]#,##0.0_);[&lt;=-20]\(#,##0.0\);#,##0.00_)</c:formatCode>
                <c:ptCount val="12"/>
                <c:pt idx="0">
                  <c:v>0</c:v>
                </c:pt>
                <c:pt idx="1">
                  <c:v>0</c:v>
                </c:pt>
                <c:pt idx="2">
                  <c:v>3.4708670626086829E-4</c:v>
                </c:pt>
                <c:pt idx="3">
                  <c:v>1.9533268524569977E-2</c:v>
                </c:pt>
                <c:pt idx="4">
                  <c:v>4.1901078483603721E-2</c:v>
                </c:pt>
                <c:pt idx="5">
                  <c:v>0.15777019059035691</c:v>
                </c:pt>
                <c:pt idx="6">
                  <c:v>0.26881865399904248</c:v>
                </c:pt>
                <c:pt idx="7">
                  <c:v>0.24704860447856911</c:v>
                </c:pt>
                <c:pt idx="8">
                  <c:v>8.2664483874463471E-2</c:v>
                </c:pt>
                <c:pt idx="9">
                  <c:v>1.3170012243120727E-2</c:v>
                </c:pt>
                <c:pt idx="10">
                  <c:v>0</c:v>
                </c:pt>
                <c:pt idx="11">
                  <c:v>0</c:v>
                </c:pt>
              </c:numCache>
            </c:numRef>
          </c:val>
        </c:ser>
        <c:ser>
          <c:idx val="4"/>
          <c:order val="3"/>
          <c:tx>
            <c:strRef>
              <c:f>ReuseWalchuck!$F$4</c:f>
              <c:strCache>
                <c:ptCount val="1"/>
                <c:pt idx="0">
                  <c:v>HYDROSS
Oper. Improv.
Crop
Irrigation
Consumption</c:v>
                </c:pt>
              </c:strCache>
            </c:strRef>
          </c:tx>
          <c:spPr>
            <a:solidFill>
              <a:schemeClr val="accent2"/>
            </a:solidFill>
            <a:ln>
              <a:solidFill>
                <a:schemeClr val="accent2"/>
              </a:solidFill>
              <a:prstDash val="solid"/>
            </a:ln>
          </c:spPr>
          <c:cat>
            <c:strRef>
              <c:f>ReuseWalchuck!$B$21:$B$32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ReuseWalchuck!$G$21:$G$32</c:f>
              <c:numCache>
                <c:formatCode>[&gt;=20]#,##0.0_);[&lt;=-20]\(#,##0.0\);#,##0.00_)</c:formatCode>
                <c:ptCount val="12"/>
                <c:pt idx="0">
                  <c:v>0</c:v>
                </c:pt>
                <c:pt idx="1">
                  <c:v>0</c:v>
                </c:pt>
                <c:pt idx="2">
                  <c:v>0</c:v>
                </c:pt>
                <c:pt idx="3">
                  <c:v>3.8565189584540928E-3</c:v>
                </c:pt>
                <c:pt idx="4">
                  <c:v>4.5815445226434617E-2</c:v>
                </c:pt>
                <c:pt idx="5">
                  <c:v>0.16571461964477235</c:v>
                </c:pt>
                <c:pt idx="6">
                  <c:v>6.7662625126077069E-2</c:v>
                </c:pt>
                <c:pt idx="7">
                  <c:v>5.3412787574589182E-3</c:v>
                </c:pt>
                <c:pt idx="8">
                  <c:v>2.3216244129893638E-2</c:v>
                </c:pt>
                <c:pt idx="9">
                  <c:v>1.3170012243120727E-2</c:v>
                </c:pt>
                <c:pt idx="10">
                  <c:v>0</c:v>
                </c:pt>
                <c:pt idx="11">
                  <c:v>0</c:v>
                </c:pt>
              </c:numCache>
            </c:numRef>
          </c:val>
        </c:ser>
        <c:axId val="183051776"/>
        <c:axId val="183053312"/>
      </c:barChart>
      <c:lineChart>
        <c:grouping val="standard"/>
        <c:ser>
          <c:idx val="1"/>
          <c:order val="0"/>
          <c:tx>
            <c:strRef>
              <c:f>ReuseWalchuck!$X$3</c:f>
              <c:strCache>
                <c:ptCount val="1"/>
                <c:pt idx="0">
                  <c:v>HYDROSS
2009 HIA
(Existing)
River
Headgate
Diversion</c:v>
                </c:pt>
              </c:strCache>
            </c:strRef>
          </c:tx>
          <c:spPr>
            <a:ln>
              <a:solidFill>
                <a:schemeClr val="accent3"/>
              </a:solidFill>
              <a:prstDash val="sysDash"/>
            </a:ln>
          </c:spPr>
          <c:marker>
            <c:symbol val="none"/>
          </c:marke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ReuseWalchuck!$Y$21:$Y$32</c:f>
              <c:numCache>
                <c:formatCode>[&gt;=20]#,##0.0_);[&lt;=-20]\(#,##0.0\);#,##0.00_)</c:formatCode>
                <c:ptCount val="12"/>
                <c:pt idx="0">
                  <c:v>0</c:v>
                </c:pt>
                <c:pt idx="1">
                  <c:v>0</c:v>
                </c:pt>
                <c:pt idx="2">
                  <c:v>4.770951288809186E-4</c:v>
                </c:pt>
                <c:pt idx="3">
                  <c:v>2.6849853642020586E-2</c:v>
                </c:pt>
                <c:pt idx="4">
                  <c:v>5.7595984169902012E-2</c:v>
                </c:pt>
                <c:pt idx="5">
                  <c:v>0.21686624136131538</c:v>
                </c:pt>
                <c:pt idx="6">
                  <c:v>0.36951017731827152</c:v>
                </c:pt>
                <c:pt idx="7">
                  <c:v>0.33958571062346277</c:v>
                </c:pt>
                <c:pt idx="8">
                  <c:v>0.11362815652847211</c:v>
                </c:pt>
                <c:pt idx="9">
                  <c:v>1.8103109612537079E-2</c:v>
                </c:pt>
                <c:pt idx="10">
                  <c:v>0</c:v>
                </c:pt>
                <c:pt idx="11">
                  <c:v>0</c:v>
                </c:pt>
              </c:numCache>
            </c:numRef>
          </c:val>
        </c:ser>
        <c:ser>
          <c:idx val="2"/>
          <c:order val="1"/>
          <c:tx>
            <c:strRef>
              <c:f>ReuseWalchuck!$AA$3</c:f>
              <c:strCache>
                <c:ptCount val="1"/>
                <c:pt idx="0">
                  <c:v>HYDROSS
Oper. Improv.
River
Headgate
Diversion</c:v>
                </c:pt>
              </c:strCache>
            </c:strRef>
          </c:tx>
          <c:spPr>
            <a:ln>
              <a:solidFill>
                <a:schemeClr val="accent2"/>
              </a:solidFill>
              <a:prstDash val="sysDash"/>
            </a:ln>
          </c:spPr>
          <c:marker>
            <c:symbol val="none"/>
          </c:marke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ReuseWalchuck!$AB$21:$AB$32</c:f>
              <c:numCache>
                <c:formatCode>[&gt;=20]#,##0.0_);[&lt;=-20]\(#,##0.0\);#,##0.00_)</c:formatCode>
                <c:ptCount val="12"/>
                <c:pt idx="0">
                  <c:v>0</c:v>
                </c:pt>
                <c:pt idx="1">
                  <c:v>0</c:v>
                </c:pt>
                <c:pt idx="2">
                  <c:v>0</c:v>
                </c:pt>
                <c:pt idx="3">
                  <c:v>5.301056987565762E-3</c:v>
                </c:pt>
                <c:pt idx="4">
                  <c:v>6.2976557012281248E-2</c:v>
                </c:pt>
                <c:pt idx="5">
                  <c:v>0.22778641875570085</c:v>
                </c:pt>
                <c:pt idx="6">
                  <c:v>9.3007044846841302E-2</c:v>
                </c:pt>
                <c:pt idx="7">
                  <c:v>7.3419639277785814E-3</c:v>
                </c:pt>
                <c:pt idx="8">
                  <c:v>3.1912363065145902E-2</c:v>
                </c:pt>
                <c:pt idx="9">
                  <c:v>1.8103109612537079E-2</c:v>
                </c:pt>
                <c:pt idx="10">
                  <c:v>0</c:v>
                </c:pt>
                <c:pt idx="11">
                  <c:v>0</c:v>
                </c:pt>
              </c:numCache>
            </c:numRef>
          </c:val>
        </c:ser>
        <c:marker val="1"/>
        <c:axId val="183051776"/>
        <c:axId val="183053312"/>
      </c:lineChart>
      <c:catAx>
        <c:axId val="183051776"/>
        <c:scaling>
          <c:orientation val="minMax"/>
        </c:scaling>
        <c:axPos val="b"/>
        <c:tickLblPos val="nextTo"/>
        <c:crossAx val="183053312"/>
        <c:crosses val="autoZero"/>
        <c:auto val="1"/>
        <c:lblAlgn val="ctr"/>
        <c:lblOffset val="100"/>
      </c:catAx>
      <c:valAx>
        <c:axId val="18305331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051776"/>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'999418'!$C$4</c:f>
              <c:strCache>
                <c:ptCount val="1"/>
                <c:pt idx="0">
                  <c:v>HYDROSS
Enforceable
Min. Flow
Oper. Improv.</c:v>
                </c:pt>
              </c:strCache>
            </c:strRef>
          </c:tx>
          <c:spPr>
            <a:ln>
              <a:solidFill>
                <a:schemeClr val="tx1"/>
              </a:solidFill>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'999418'!$C$23:$C$34</c:f>
              <c:numCache>
                <c:formatCode>[&gt;=20]#,##0_);[&lt;=-20]\(#,##0\);#,##0.0_)</c:formatCode>
                <c:ptCount val="12"/>
                <c:pt idx="0">
                  <c:v>0.7</c:v>
                </c:pt>
                <c:pt idx="1">
                  <c:v>0.7</c:v>
                </c:pt>
                <c:pt idx="2">
                  <c:v>1</c:v>
                </c:pt>
                <c:pt idx="3">
                  <c:v>1</c:v>
                </c:pt>
                <c:pt idx="4">
                  <c:v>5.2</c:v>
                </c:pt>
                <c:pt idx="5">
                  <c:v>4</c:v>
                </c:pt>
                <c:pt idx="6">
                  <c:v>3.6</c:v>
                </c:pt>
                <c:pt idx="7">
                  <c:v>2.8</c:v>
                </c:pt>
                <c:pt idx="8">
                  <c:v>2</c:v>
                </c:pt>
                <c:pt idx="9">
                  <c:v>1.8</c:v>
                </c:pt>
                <c:pt idx="10">
                  <c:v>1.6</c:v>
                </c:pt>
                <c:pt idx="11">
                  <c:v>1.2</c:v>
                </c:pt>
              </c:numCache>
            </c:numRef>
          </c:val>
        </c:ser>
        <c:ser>
          <c:idx val="3"/>
          <c:order val="1"/>
          <c:tx>
            <c:strRef>
              <c:f>'999418'!$O$5</c:f>
              <c:strCache>
                <c:ptCount val="1"/>
                <c:pt idx="0">
                  <c:v>HYDROSS
Natural
Flow</c:v>
                </c:pt>
              </c:strCache>
            </c:strRef>
          </c:tx>
          <c:spPr>
            <a:ln>
              <a:solidFill>
                <a:schemeClr val="accent1"/>
              </a:solidFill>
              <a:prstDash val="sysDot"/>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'999418'!$O$23:$O$34</c:f>
              <c:numCache>
                <c:formatCode>[&gt;=20]#,##0_);[&lt;=-20]\(#,##0\);#,##0.0_)</c:formatCode>
                <c:ptCount val="12"/>
                <c:pt idx="0">
                  <c:v>1.5572244623655913</c:v>
                </c:pt>
                <c:pt idx="1">
                  <c:v>1.2018973214285715</c:v>
                </c:pt>
                <c:pt idx="2">
                  <c:v>1.5938172043010752</c:v>
                </c:pt>
                <c:pt idx="3">
                  <c:v>3.1972569444444447</c:v>
                </c:pt>
                <c:pt idx="4">
                  <c:v>10.628158602150538</c:v>
                </c:pt>
                <c:pt idx="5">
                  <c:v>11.688263888888889</c:v>
                </c:pt>
                <c:pt idx="6">
                  <c:v>7.5543682795698928</c:v>
                </c:pt>
                <c:pt idx="7">
                  <c:v>4.8099126344086018</c:v>
                </c:pt>
                <c:pt idx="8">
                  <c:v>3.1342361111111114</c:v>
                </c:pt>
                <c:pt idx="9">
                  <c:v>2.4517137096774193</c:v>
                </c:pt>
                <c:pt idx="10">
                  <c:v>2.2477430555555555</c:v>
                </c:pt>
                <c:pt idx="11">
                  <c:v>1.8621639784946236</c:v>
                </c:pt>
              </c:numCache>
            </c:numRef>
          </c:val>
        </c:ser>
        <c:ser>
          <c:idx val="4"/>
          <c:order val="2"/>
          <c:tx>
            <c:strRef>
              <c:f>'999418'!$Q$5</c:f>
              <c:strCache>
                <c:ptCount val="1"/>
                <c:pt idx="0">
                  <c:v>HYDROSS
2009 HIA
(Existing)</c:v>
                </c:pt>
              </c:strCache>
            </c:strRef>
          </c:tx>
          <c:spPr>
            <a:ln>
              <a:solidFill>
                <a:schemeClr val="accent3"/>
              </a:solidFill>
              <a:prstDash val="sysDot"/>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'999418'!$Q$23:$Q$34</c:f>
              <c:numCache>
                <c:formatCode>[&gt;=20]#,##0_);[&lt;=-20]\(#,##0\);#,##0.0_)</c:formatCode>
                <c:ptCount val="12"/>
                <c:pt idx="0">
                  <c:v>0.65033434139784929</c:v>
                </c:pt>
                <c:pt idx="1">
                  <c:v>2.7008928571428572E-4</c:v>
                </c:pt>
                <c:pt idx="2">
                  <c:v>0.12372412634408603</c:v>
                </c:pt>
                <c:pt idx="3">
                  <c:v>0.20570000000000002</c:v>
                </c:pt>
                <c:pt idx="4">
                  <c:v>9.331189852150537</c:v>
                </c:pt>
                <c:pt idx="5">
                  <c:v>9.5344638888888902</c:v>
                </c:pt>
                <c:pt idx="6">
                  <c:v>11.115614583333333</c:v>
                </c:pt>
                <c:pt idx="7">
                  <c:v>2.056756048387097</c:v>
                </c:pt>
                <c:pt idx="8">
                  <c:v>0</c:v>
                </c:pt>
                <c:pt idx="9">
                  <c:v>0.32791162634408605</c:v>
                </c:pt>
                <c:pt idx="10">
                  <c:v>0.26636805555555559</c:v>
                </c:pt>
                <c:pt idx="11">
                  <c:v>0.54295497311827956</c:v>
                </c:pt>
              </c:numCache>
            </c:numRef>
          </c:val>
        </c:ser>
        <c:ser>
          <c:idx val="5"/>
          <c:order val="3"/>
          <c:tx>
            <c:strRef>
              <c:f>'999418'!$R$5</c:f>
              <c:strCache>
                <c:ptCount val="1"/>
                <c:pt idx="0">
                  <c:v>HYDROSS
Achievable
Management
Target
Oper. Improv.</c:v>
                </c:pt>
              </c:strCache>
            </c:strRef>
          </c:tx>
          <c:spPr>
            <a:ln>
              <a:solidFill>
                <a:schemeClr val="accent2"/>
              </a:solidFill>
              <a:prstDash val="sysDot"/>
            </a:ln>
          </c:spPr>
          <c:marker>
            <c:symbol val="none"/>
          </c:marker>
          <c:cat>
            <c:strRef>
              <c:f>'999418'!$A$23:$A$34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'999418'!$R$23:$R$34</c:f>
              <c:numCache>
                <c:formatCode>[&gt;=20]#,##0_);[&lt;=-20]\(#,##0\);#,##0.0_)</c:formatCode>
                <c:ptCount val="12"/>
                <c:pt idx="0">
                  <c:v>0.91969758064516127</c:v>
                </c:pt>
                <c:pt idx="1">
                  <c:v>0.75570982142857146</c:v>
                </c:pt>
                <c:pt idx="2">
                  <c:v>1.2325248655913978</c:v>
                </c:pt>
                <c:pt idx="3">
                  <c:v>0.99993055555555554</c:v>
                </c:pt>
                <c:pt idx="4">
                  <c:v>5.2000725806451609</c:v>
                </c:pt>
                <c:pt idx="5">
                  <c:v>4.0000583333333335</c:v>
                </c:pt>
                <c:pt idx="6">
                  <c:v>3.6000752688172049</c:v>
                </c:pt>
                <c:pt idx="7">
                  <c:v>2.8000766129032257</c:v>
                </c:pt>
                <c:pt idx="8">
                  <c:v>2.0000291666666667</c:v>
                </c:pt>
                <c:pt idx="9">
                  <c:v>1.8000376344086024</c:v>
                </c:pt>
                <c:pt idx="10">
                  <c:v>1.6000569444444441</c:v>
                </c:pt>
                <c:pt idx="11">
                  <c:v>1.2000793010752691</c:v>
                </c:pt>
              </c:numCache>
            </c:numRef>
          </c:val>
        </c:ser>
        <c:marker val="1"/>
        <c:axId val="142996224"/>
        <c:axId val="142997760"/>
      </c:lineChart>
      <c:catAx>
        <c:axId val="142996224"/>
        <c:scaling>
          <c:orientation val="minMax"/>
        </c:scaling>
        <c:axPos val="b"/>
        <c:tickLblPos val="nextTo"/>
        <c:crossAx val="142997760"/>
        <c:crosses val="autoZero"/>
        <c:auto val="1"/>
        <c:lblAlgn val="ctr"/>
        <c:lblOffset val="100"/>
      </c:catAx>
      <c:valAx>
        <c:axId val="14299776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2996224"/>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ReuseWalchuck!$D$4</c:f>
              <c:strCache>
                <c:ptCount val="1"/>
                <c:pt idx="0">
                  <c:v>HYDROSS
2009 HIA
(Existing)
Crop
Irrigation
Consumption</c:v>
                </c:pt>
              </c:strCache>
            </c:strRef>
          </c:tx>
          <c:spPr>
            <a:solidFill>
              <a:schemeClr val="accent3"/>
            </a:solidFill>
            <a:ln>
              <a:solidFill>
                <a:schemeClr val="accent3"/>
              </a:solidFill>
              <a:prstDash val="solid"/>
            </a:ln>
          </c:spPr>
          <c:cat>
            <c:strRef>
              <c:f>ReuseWalchuck!$B$36:$B$47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ReuseWalchuck!$E$36:$E$47</c:f>
              <c:numCache>
                <c:formatCode>[&gt;=20]#,##0.0_);[&lt;=-20]\(#,##0.0\);#,##0.00_)</c:formatCode>
                <c:ptCount val="12"/>
                <c:pt idx="0">
                  <c:v>0</c:v>
                </c:pt>
                <c:pt idx="1">
                  <c:v>0</c:v>
                </c:pt>
                <c:pt idx="2">
                  <c:v>8.0986898127535941E-4</c:v>
                </c:pt>
                <c:pt idx="3">
                  <c:v>2.626289410707237E-2</c:v>
                </c:pt>
                <c:pt idx="4">
                  <c:v>7.4392250708579452E-2</c:v>
                </c:pt>
                <c:pt idx="5">
                  <c:v>0.12344717186011549</c:v>
                </c:pt>
                <c:pt idx="6">
                  <c:v>0.34540912051394074</c:v>
                </c:pt>
                <c:pt idx="7">
                  <c:v>0.13947100813249225</c:v>
                </c:pt>
                <c:pt idx="8">
                  <c:v>9.7994146734318485E-2</c:v>
                </c:pt>
                <c:pt idx="9">
                  <c:v>1.214803471913039E-3</c:v>
                </c:pt>
                <c:pt idx="10">
                  <c:v>0</c:v>
                </c:pt>
                <c:pt idx="11">
                  <c:v>0</c:v>
                </c:pt>
              </c:numCache>
            </c:numRef>
          </c:val>
        </c:ser>
        <c:ser>
          <c:idx val="4"/>
          <c:order val="3"/>
          <c:tx>
            <c:strRef>
              <c:f>ReuseWalchuck!$F$4</c:f>
              <c:strCache>
                <c:ptCount val="1"/>
                <c:pt idx="0">
                  <c:v>HYDROSS
Oper. Improv.
Crop
Irrigation
Consumption</c:v>
                </c:pt>
              </c:strCache>
            </c:strRef>
          </c:tx>
          <c:spPr>
            <a:solidFill>
              <a:schemeClr val="accent2"/>
            </a:solidFill>
            <a:ln>
              <a:solidFill>
                <a:schemeClr val="accent2"/>
              </a:solidFill>
              <a:prstDash val="solid"/>
            </a:ln>
          </c:spPr>
          <c:cat>
            <c:strRef>
              <c:f>ReuseWalchuck!$B$36:$B$47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ReuseWalchuck!$G$36:$G$47</c:f>
              <c:numCache>
                <c:formatCode>[&gt;=20]#,##0.0_);[&lt;=-20]\(#,##0.0\);#,##0.00_)</c:formatCode>
                <c:ptCount val="12"/>
                <c:pt idx="0">
                  <c:v>0</c:v>
                </c:pt>
                <c:pt idx="1">
                  <c:v>0</c:v>
                </c:pt>
                <c:pt idx="2">
                  <c:v>0</c:v>
                </c:pt>
                <c:pt idx="3">
                  <c:v>8.0986898127535941E-4</c:v>
                </c:pt>
                <c:pt idx="4">
                  <c:v>2.6899219735217295E-2</c:v>
                </c:pt>
                <c:pt idx="5">
                  <c:v>5.3624896117304144E-2</c:v>
                </c:pt>
                <c:pt idx="6">
                  <c:v>0</c:v>
                </c:pt>
                <c:pt idx="7">
                  <c:v>0</c:v>
                </c:pt>
                <c:pt idx="8">
                  <c:v>0</c:v>
                </c:pt>
                <c:pt idx="9">
                  <c:v>3.314678044791293E-2</c:v>
                </c:pt>
                <c:pt idx="10">
                  <c:v>0</c:v>
                </c:pt>
                <c:pt idx="11">
                  <c:v>0</c:v>
                </c:pt>
              </c:numCache>
            </c:numRef>
          </c:val>
        </c:ser>
        <c:axId val="183093120"/>
        <c:axId val="183094656"/>
      </c:barChart>
      <c:lineChart>
        <c:grouping val="standard"/>
        <c:ser>
          <c:idx val="1"/>
          <c:order val="0"/>
          <c:tx>
            <c:strRef>
              <c:f>ReuseWalchuck!$X$3</c:f>
              <c:strCache>
                <c:ptCount val="1"/>
                <c:pt idx="0">
                  <c:v>HYDROSS
2009 HIA
(Existing)
River
Headgate
Diversion</c:v>
                </c:pt>
              </c:strCache>
            </c:strRef>
          </c:tx>
          <c:spPr>
            <a:ln>
              <a:solidFill>
                <a:schemeClr val="accent3"/>
              </a:solidFill>
              <a:prstDash val="sysDot"/>
            </a:ln>
          </c:spPr>
          <c:marker>
            <c:symbol val="none"/>
          </c:marke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ReuseWalchuck!$Y$36:$Y$47</c:f>
              <c:numCache>
                <c:formatCode>[&gt;=20]#,##0.0_);[&lt;=-20]\(#,##0.0\);#,##0.00_)</c:formatCode>
                <c:ptCount val="12"/>
                <c:pt idx="0">
                  <c:v>0</c:v>
                </c:pt>
                <c:pt idx="1">
                  <c:v>0</c:v>
                </c:pt>
                <c:pt idx="2">
                  <c:v>1.1132219673888103E-3</c:v>
                </c:pt>
                <c:pt idx="3">
                  <c:v>3.6100198085322846E-2</c:v>
                </c:pt>
                <c:pt idx="4">
                  <c:v>0.10225738929014358</c:v>
                </c:pt>
                <c:pt idx="5">
                  <c:v>0.16968683417198005</c:v>
                </c:pt>
                <c:pt idx="6">
                  <c:v>0.47478916909132746</c:v>
                </c:pt>
                <c:pt idx="7">
                  <c:v>0.1917127259553158</c:v>
                </c:pt>
                <c:pt idx="8">
                  <c:v>0.134699858054046</c:v>
                </c:pt>
                <c:pt idx="9">
                  <c:v>1.6698329510832152E-3</c:v>
                </c:pt>
                <c:pt idx="10">
                  <c:v>0</c:v>
                </c:pt>
                <c:pt idx="11">
                  <c:v>0</c:v>
                </c:pt>
              </c:numCache>
            </c:numRef>
          </c:val>
        </c:ser>
        <c:ser>
          <c:idx val="2"/>
          <c:order val="1"/>
          <c:tx>
            <c:strRef>
              <c:f>ReuseWalchuck!$AA$3</c:f>
              <c:strCache>
                <c:ptCount val="1"/>
                <c:pt idx="0">
                  <c:v>HYDROSS
Oper. Improv.
River
Headgate
Diversion</c:v>
                </c:pt>
              </c:strCache>
            </c:strRef>
          </c:tx>
          <c:spPr>
            <a:ln>
              <a:solidFill>
                <a:schemeClr val="accent2"/>
              </a:solidFill>
              <a:prstDash val="sysDot"/>
            </a:ln>
          </c:spPr>
          <c:marker>
            <c:symbol val="none"/>
          </c:marker>
          <c:cat>
            <c:strRef>
              <c:f>ReuseWalchuck!$B$6:$B$17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ReuseWalchuck!$AB$36:$AB$47</c:f>
              <c:numCache>
                <c:formatCode>[&gt;=20]#,##0.0_);[&lt;=-20]\(#,##0.0\);#,##0.00_)</c:formatCode>
                <c:ptCount val="12"/>
                <c:pt idx="0">
                  <c:v>0</c:v>
                </c:pt>
                <c:pt idx="1">
                  <c:v>0</c:v>
                </c:pt>
                <c:pt idx="2">
                  <c:v>0</c:v>
                </c:pt>
                <c:pt idx="3">
                  <c:v>1.1132219673888103E-3</c:v>
                </c:pt>
                <c:pt idx="4">
                  <c:v>3.6974872488271193E-2</c:v>
                </c:pt>
                <c:pt idx="5">
                  <c:v>7.3711197412101928E-2</c:v>
                </c:pt>
                <c:pt idx="6">
                  <c:v>0</c:v>
                </c:pt>
                <c:pt idx="7">
                  <c:v>0</c:v>
                </c:pt>
                <c:pt idx="8">
                  <c:v>0</c:v>
                </c:pt>
                <c:pt idx="9">
                  <c:v>4.5562584808127728E-2</c:v>
                </c:pt>
                <c:pt idx="10">
                  <c:v>0</c:v>
                </c:pt>
                <c:pt idx="11">
                  <c:v>0</c:v>
                </c:pt>
              </c:numCache>
            </c:numRef>
          </c:val>
        </c:ser>
        <c:marker val="1"/>
        <c:axId val="183093120"/>
        <c:axId val="183094656"/>
      </c:lineChart>
      <c:catAx>
        <c:axId val="183093120"/>
        <c:scaling>
          <c:orientation val="minMax"/>
        </c:scaling>
        <c:axPos val="b"/>
        <c:tickLblPos val="nextTo"/>
        <c:crossAx val="183094656"/>
        <c:crosses val="autoZero"/>
        <c:auto val="1"/>
        <c:lblAlgn val="ctr"/>
        <c:lblOffset val="100"/>
      </c:catAx>
      <c:valAx>
        <c:axId val="18309465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093120"/>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PolsonFJBC!$D$4</c:f>
              <c:strCache>
                <c:ptCount val="1"/>
                <c:pt idx="0">
                  <c:v>HYDROSS
2009 HIA
(Existing)
Crop
Irrigation
Consumption</c:v>
                </c:pt>
              </c:strCache>
            </c:strRef>
          </c:tx>
          <c:spPr>
            <a:solidFill>
              <a:schemeClr val="accent3"/>
            </a:solidFill>
            <a:ln>
              <a:solidFill>
                <a:schemeClr val="accent3"/>
              </a:solidFill>
              <a:prstDash val="solid"/>
            </a:ln>
          </c:spP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PolsonFJBC!$E$6:$E$17</c:f>
              <c:numCache>
                <c:formatCode>[&gt;=20]#,##0.0_);[&lt;=-20]\(#,##0.0\);#,##0.00_)</c:formatCode>
                <c:ptCount val="12"/>
                <c:pt idx="0">
                  <c:v>0</c:v>
                </c:pt>
                <c:pt idx="1">
                  <c:v>0</c:v>
                </c:pt>
                <c:pt idx="2">
                  <c:v>0</c:v>
                </c:pt>
                <c:pt idx="3">
                  <c:v>1.0949765503594699E-2</c:v>
                </c:pt>
                <c:pt idx="4">
                  <c:v>3.3239229249848089E-2</c:v>
                </c:pt>
                <c:pt idx="5">
                  <c:v>0.10944809777963851</c:v>
                </c:pt>
                <c:pt idx="6">
                  <c:v>0.20194706358503883</c:v>
                </c:pt>
                <c:pt idx="7">
                  <c:v>0.17307159368886102</c:v>
                </c:pt>
                <c:pt idx="8">
                  <c:v>7.920939816650463E-2</c:v>
                </c:pt>
                <c:pt idx="9">
                  <c:v>1.5058259941701361E-3</c:v>
                </c:pt>
                <c:pt idx="10">
                  <c:v>0</c:v>
                </c:pt>
                <c:pt idx="11">
                  <c:v>0</c:v>
                </c:pt>
              </c:numCache>
            </c:numRef>
          </c:val>
        </c:ser>
        <c:ser>
          <c:idx val="4"/>
          <c:order val="3"/>
          <c:tx>
            <c:strRef>
              <c:f>PolsonFJBC!$F$4</c:f>
              <c:strCache>
                <c:ptCount val="1"/>
                <c:pt idx="0">
                  <c:v>HYDROSS
Oper. Improv.
Crop
Irrigation
Consumption</c:v>
                </c:pt>
              </c:strCache>
            </c:strRef>
          </c:tx>
          <c:spPr>
            <a:solidFill>
              <a:schemeClr val="accent2"/>
            </a:solidFill>
            <a:ln>
              <a:solidFill>
                <a:schemeClr val="accent2"/>
              </a:solidFill>
              <a:prstDash val="solid"/>
            </a:ln>
          </c:spP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PolsonFJBC!$G$6:$G$17</c:f>
              <c:numCache>
                <c:formatCode>[&gt;=20]#,##0.0_);[&lt;=-20]\(#,##0.0\);#,##0.00_)</c:formatCode>
                <c:ptCount val="12"/>
                <c:pt idx="0">
                  <c:v>0</c:v>
                </c:pt>
                <c:pt idx="1">
                  <c:v>0</c:v>
                </c:pt>
                <c:pt idx="2">
                  <c:v>0</c:v>
                </c:pt>
                <c:pt idx="3">
                  <c:v>1.6169675455534927E-2</c:v>
                </c:pt>
                <c:pt idx="4">
                  <c:v>3.7856434717512814E-2</c:v>
                </c:pt>
                <c:pt idx="5">
                  <c:v>0.10626199712630319</c:v>
                </c:pt>
                <c:pt idx="6">
                  <c:v>0.2189755499732699</c:v>
                </c:pt>
                <c:pt idx="7">
                  <c:v>0.14487297142894054</c:v>
                </c:pt>
                <c:pt idx="8">
                  <c:v>7.9476320869100517E-2</c:v>
                </c:pt>
                <c:pt idx="9">
                  <c:v>7.0373173855864442E-3</c:v>
                </c:pt>
                <c:pt idx="10">
                  <c:v>0</c:v>
                </c:pt>
                <c:pt idx="11">
                  <c:v>0</c:v>
                </c:pt>
              </c:numCache>
            </c:numRef>
          </c:val>
        </c:ser>
        <c:axId val="183237632"/>
        <c:axId val="180720384"/>
      </c:barChart>
      <c:lineChart>
        <c:grouping val="standard"/>
        <c:ser>
          <c:idx val="1"/>
          <c:order val="0"/>
          <c:tx>
            <c:strRef>
              <c:f>PolsonFJBC!$AG$3</c:f>
              <c:strCache>
                <c:ptCount val="1"/>
                <c:pt idx="0">
                  <c:v>HYDROSS
2009 HIA
(Existing)
River
Headgate
Diversion</c:v>
                </c:pt>
              </c:strCache>
            </c:strRef>
          </c:tx>
          <c:spPr>
            <a:ln>
              <a:solidFill>
                <a:schemeClr val="accent3"/>
              </a:solidFill>
              <a:prstDash val="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PolsonFJBC!$AH$6:$AH$17</c:f>
              <c:numCache>
                <c:formatCode>[&gt;=20]#,##0.0_);[&lt;=-20]\(#,##0.0\);#,##0.00_)</c:formatCode>
                <c:ptCount val="12"/>
                <c:pt idx="0">
                  <c:v>7.1391066572332367E-3</c:v>
                </c:pt>
                <c:pt idx="1">
                  <c:v>1.2593933696829836E-3</c:v>
                </c:pt>
                <c:pt idx="2">
                  <c:v>1.0989797293627573E-2</c:v>
                </c:pt>
                <c:pt idx="3">
                  <c:v>4.9393662381869596E-2</c:v>
                </c:pt>
                <c:pt idx="4">
                  <c:v>0.19443888724841915</c:v>
                </c:pt>
                <c:pt idx="5">
                  <c:v>0.31734804744238937</c:v>
                </c:pt>
                <c:pt idx="6">
                  <c:v>0.44646767069776599</c:v>
                </c:pt>
                <c:pt idx="7">
                  <c:v>0.37445835647122566</c:v>
                </c:pt>
                <c:pt idx="8">
                  <c:v>0.10724815840188211</c:v>
                </c:pt>
                <c:pt idx="9">
                  <c:v>3.7970074038684541E-2</c:v>
                </c:pt>
                <c:pt idx="10">
                  <c:v>5.149519556037087E-3</c:v>
                </c:pt>
                <c:pt idx="11">
                  <c:v>0</c:v>
                </c:pt>
              </c:numCache>
            </c:numRef>
          </c:val>
        </c:ser>
        <c:ser>
          <c:idx val="2"/>
          <c:order val="1"/>
          <c:tx>
            <c:strRef>
              <c:f>PolsonFJBC!$AJ$3</c:f>
              <c:strCache>
                <c:ptCount val="1"/>
                <c:pt idx="0">
                  <c:v>HYDROSS
Oper. Improv.
River
Headgate
Diversion</c:v>
                </c:pt>
              </c:strCache>
            </c:strRef>
          </c:tx>
          <c:spPr>
            <a:ln>
              <a:solidFill>
                <a:schemeClr val="accent2"/>
              </a:solidFill>
              <a:prstDash val="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PolsonFJBC!$AK$6:$AK$17</c:f>
              <c:numCache>
                <c:formatCode>[&gt;=20]#,##0.0_);[&lt;=-20]\(#,##0.0\);#,##0.00_)</c:formatCode>
                <c:ptCount val="12"/>
                <c:pt idx="0">
                  <c:v>0</c:v>
                </c:pt>
                <c:pt idx="1">
                  <c:v>0</c:v>
                </c:pt>
                <c:pt idx="2">
                  <c:v>0</c:v>
                </c:pt>
                <c:pt idx="3">
                  <c:v>6.2680898390852391E-2</c:v>
                </c:pt>
                <c:pt idx="4">
                  <c:v>0.14444097024518385</c:v>
                </c:pt>
                <c:pt idx="5">
                  <c:v>0.30232564666199363</c:v>
                </c:pt>
                <c:pt idx="6">
                  <c:v>0.45909976710909983</c:v>
                </c:pt>
                <c:pt idx="7">
                  <c:v>0.2113058532687461</c:v>
                </c:pt>
                <c:pt idx="8">
                  <c:v>0.11015239566626567</c:v>
                </c:pt>
                <c:pt idx="9">
                  <c:v>5.9206753656303686E-2</c:v>
                </c:pt>
                <c:pt idx="10">
                  <c:v>0</c:v>
                </c:pt>
                <c:pt idx="11">
                  <c:v>0</c:v>
                </c:pt>
              </c:numCache>
            </c:numRef>
          </c:val>
        </c:ser>
        <c:marker val="1"/>
        <c:axId val="183237632"/>
        <c:axId val="180720384"/>
      </c:lineChart>
      <c:catAx>
        <c:axId val="183237632"/>
        <c:scaling>
          <c:orientation val="minMax"/>
        </c:scaling>
        <c:axPos val="b"/>
        <c:tickLblPos val="nextTo"/>
        <c:crossAx val="180720384"/>
        <c:crosses val="autoZero"/>
        <c:auto val="1"/>
        <c:lblAlgn val="ctr"/>
        <c:lblOffset val="100"/>
      </c:catAx>
      <c:valAx>
        <c:axId val="1807203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237632"/>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PolsonFJBC!$D$4</c:f>
              <c:strCache>
                <c:ptCount val="1"/>
                <c:pt idx="0">
                  <c:v>HYDROSS
2009 HIA
(Existing)
Crop
Irrigation
Consumption</c:v>
                </c:pt>
              </c:strCache>
            </c:strRef>
          </c:tx>
          <c:spPr>
            <a:solidFill>
              <a:schemeClr val="accent3"/>
            </a:solidFill>
            <a:ln>
              <a:solidFill>
                <a:schemeClr val="accent3"/>
              </a:solidFill>
              <a:prstDash val="solid"/>
            </a:ln>
          </c:spPr>
          <c:cat>
            <c:strRef>
              <c:f>PolsonFJBC!$B$21:$B$32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PolsonFJBC!$E$21:$E$32</c:f>
              <c:numCache>
                <c:formatCode>[&gt;=20]#,##0.0_);[&lt;=-20]\(#,##0.0\);#,##0.00_)</c:formatCode>
                <c:ptCount val="12"/>
                <c:pt idx="0">
                  <c:v>0</c:v>
                </c:pt>
                <c:pt idx="1">
                  <c:v>0</c:v>
                </c:pt>
                <c:pt idx="2">
                  <c:v>7.3683925773864299E-5</c:v>
                </c:pt>
                <c:pt idx="3">
                  <c:v>1.1823586349117095E-2</c:v>
                </c:pt>
                <c:pt idx="4">
                  <c:v>3.117774541655996E-2</c:v>
                </c:pt>
                <c:pt idx="5">
                  <c:v>9.8832191945850564E-2</c:v>
                </c:pt>
                <c:pt idx="6">
                  <c:v>0.24634296403278305</c:v>
                </c:pt>
                <c:pt idx="7">
                  <c:v>0.18619833100908884</c:v>
                </c:pt>
                <c:pt idx="8">
                  <c:v>6.4581485405946201E-2</c:v>
                </c:pt>
                <c:pt idx="9">
                  <c:v>2.2853560157005512E-3</c:v>
                </c:pt>
                <c:pt idx="10">
                  <c:v>0</c:v>
                </c:pt>
                <c:pt idx="11">
                  <c:v>0</c:v>
                </c:pt>
              </c:numCache>
            </c:numRef>
          </c:val>
        </c:ser>
        <c:ser>
          <c:idx val="4"/>
          <c:order val="3"/>
          <c:tx>
            <c:strRef>
              <c:f>PolsonFJBC!$F$4</c:f>
              <c:strCache>
                <c:ptCount val="1"/>
                <c:pt idx="0">
                  <c:v>HYDROSS
Oper. Improv.
Crop
Irrigation
Consumption</c:v>
                </c:pt>
              </c:strCache>
            </c:strRef>
          </c:tx>
          <c:spPr>
            <a:solidFill>
              <a:schemeClr val="accent2"/>
            </a:solidFill>
            <a:ln>
              <a:solidFill>
                <a:schemeClr val="accent2"/>
              </a:solidFill>
              <a:prstDash val="solid"/>
            </a:ln>
          </c:spPr>
          <c:cat>
            <c:strRef>
              <c:f>PolsonFJBC!$B$21:$B$32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PolsonFJBC!$G$21:$G$32</c:f>
              <c:numCache>
                <c:formatCode>[&gt;=20]#,##0.0_);[&lt;=-20]\(#,##0.0\);#,##0.00_)</c:formatCode>
                <c:ptCount val="12"/>
                <c:pt idx="0">
                  <c:v>0</c:v>
                </c:pt>
                <c:pt idx="1">
                  <c:v>0</c:v>
                </c:pt>
                <c:pt idx="2">
                  <c:v>0</c:v>
                </c:pt>
                <c:pt idx="3">
                  <c:v>2.6868721970387463E-2</c:v>
                </c:pt>
                <c:pt idx="4">
                  <c:v>3.5578774998203687E-2</c:v>
                </c:pt>
                <c:pt idx="5">
                  <c:v>9.7030310616636153E-2</c:v>
                </c:pt>
                <c:pt idx="6">
                  <c:v>0.23780157341196376</c:v>
                </c:pt>
                <c:pt idx="7">
                  <c:v>0.1487505021489714</c:v>
                </c:pt>
                <c:pt idx="8">
                  <c:v>6.7306358195345681E-2</c:v>
                </c:pt>
                <c:pt idx="9">
                  <c:v>1.5073881908310596E-2</c:v>
                </c:pt>
                <c:pt idx="10">
                  <c:v>0</c:v>
                </c:pt>
                <c:pt idx="11">
                  <c:v>0</c:v>
                </c:pt>
              </c:numCache>
            </c:numRef>
          </c:val>
        </c:ser>
        <c:axId val="180747648"/>
        <c:axId val="183108736"/>
      </c:barChart>
      <c:lineChart>
        <c:grouping val="standard"/>
        <c:ser>
          <c:idx val="1"/>
          <c:order val="0"/>
          <c:tx>
            <c:strRef>
              <c:f>PolsonFJBC!$AG$3</c:f>
              <c:strCache>
                <c:ptCount val="1"/>
                <c:pt idx="0">
                  <c:v>HYDROSS
2009 HIA
(Existing)
River
Headgate
Diversion</c:v>
                </c:pt>
              </c:strCache>
            </c:strRef>
          </c:tx>
          <c:spPr>
            <a:ln>
              <a:solidFill>
                <a:schemeClr val="accent3"/>
              </a:solidFill>
              <a:prstDash val="sys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PolsonFJBC!$AH$21:$AH$32</c:f>
              <c:numCache>
                <c:formatCode>[&gt;=20]#,##0.0_);[&lt;=-20]\(#,##0.0\);#,##0.00_)</c:formatCode>
                <c:ptCount val="12"/>
                <c:pt idx="0">
                  <c:v>6.9368404493750603E-3</c:v>
                </c:pt>
                <c:pt idx="1">
                  <c:v>3.66920229894507E-3</c:v>
                </c:pt>
                <c:pt idx="2">
                  <c:v>1.2999738227061021E-2</c:v>
                </c:pt>
                <c:pt idx="3">
                  <c:v>0.12585325721946145</c:v>
                </c:pt>
                <c:pt idx="4">
                  <c:v>0.27575880760900984</c:v>
                </c:pt>
                <c:pt idx="5">
                  <c:v>0.35324923924178653</c:v>
                </c:pt>
                <c:pt idx="6">
                  <c:v>0.41582964068439743</c:v>
                </c:pt>
                <c:pt idx="7">
                  <c:v>0.35802178886326202</c:v>
                </c:pt>
                <c:pt idx="8">
                  <c:v>0.11859117949246116</c:v>
                </c:pt>
                <c:pt idx="9">
                  <c:v>5.7338865603334253E-2</c:v>
                </c:pt>
                <c:pt idx="10">
                  <c:v>1.5898463168189932E-2</c:v>
                </c:pt>
                <c:pt idx="11">
                  <c:v>1.3005674761463566E-2</c:v>
                </c:pt>
              </c:numCache>
            </c:numRef>
          </c:val>
        </c:ser>
        <c:ser>
          <c:idx val="2"/>
          <c:order val="1"/>
          <c:tx>
            <c:strRef>
              <c:f>PolsonFJBC!$AJ$3</c:f>
              <c:strCache>
                <c:ptCount val="1"/>
                <c:pt idx="0">
                  <c:v>HYDROSS
Oper. Improv.
River
Headgate
Diversion</c:v>
                </c:pt>
              </c:strCache>
            </c:strRef>
          </c:tx>
          <c:spPr>
            <a:ln>
              <a:solidFill>
                <a:schemeClr val="accent2"/>
              </a:solidFill>
              <a:prstDash val="sysDash"/>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PolsonFJBC!$AK$21:$AK$32</c:f>
              <c:numCache>
                <c:formatCode>[&gt;=20]#,##0.0_);[&lt;=-20]\(#,##0.0\);#,##0.00_)</c:formatCode>
                <c:ptCount val="12"/>
                <c:pt idx="0">
                  <c:v>0</c:v>
                </c:pt>
                <c:pt idx="1">
                  <c:v>0</c:v>
                </c:pt>
                <c:pt idx="2">
                  <c:v>0</c:v>
                </c:pt>
                <c:pt idx="3">
                  <c:v>8.5505176980113715E-2</c:v>
                </c:pt>
                <c:pt idx="4">
                  <c:v>0.15061666216682029</c:v>
                </c:pt>
                <c:pt idx="5">
                  <c:v>0.31798071189509558</c:v>
                </c:pt>
                <c:pt idx="6">
                  <c:v>0.38925431978196828</c:v>
                </c:pt>
                <c:pt idx="7">
                  <c:v>0.20511362385844284</c:v>
                </c:pt>
                <c:pt idx="8">
                  <c:v>0.1149232491275628</c:v>
                </c:pt>
                <c:pt idx="9">
                  <c:v>8.3532551408879691E-2</c:v>
                </c:pt>
                <c:pt idx="10">
                  <c:v>0</c:v>
                </c:pt>
                <c:pt idx="11">
                  <c:v>0</c:v>
                </c:pt>
              </c:numCache>
            </c:numRef>
          </c:val>
        </c:ser>
        <c:marker val="1"/>
        <c:axId val="180747648"/>
        <c:axId val="183108736"/>
      </c:lineChart>
      <c:catAx>
        <c:axId val="180747648"/>
        <c:scaling>
          <c:orientation val="minMax"/>
        </c:scaling>
        <c:axPos val="b"/>
        <c:tickLblPos val="nextTo"/>
        <c:crossAx val="183108736"/>
        <c:crosses val="autoZero"/>
        <c:auto val="1"/>
        <c:lblAlgn val="ctr"/>
        <c:lblOffset val="100"/>
      </c:catAx>
      <c:valAx>
        <c:axId val="18310873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0747648"/>
        <c:crosses val="autoZero"/>
        <c:crossBetween val="between"/>
      </c:valAx>
    </c:plotArea>
    <c:legend>
      <c:legendPos val="b"/>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PolsonFJBC!$D$4</c:f>
              <c:strCache>
                <c:ptCount val="1"/>
                <c:pt idx="0">
                  <c:v>HYDROSS
2009 HIA
(Existing)
Crop
Irrigation
Consumption</c:v>
                </c:pt>
              </c:strCache>
            </c:strRef>
          </c:tx>
          <c:spPr>
            <a:solidFill>
              <a:schemeClr val="accent3"/>
            </a:solidFill>
            <a:ln>
              <a:solidFill>
                <a:schemeClr val="accent3"/>
              </a:solidFill>
              <a:prstDash val="solid"/>
            </a:ln>
          </c:spPr>
          <c:cat>
            <c:strRef>
              <c:f>PolsonFJBC!$B$36:$B$47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PolsonFJBC!$E$36:$E$47</c:f>
              <c:numCache>
                <c:formatCode>[&gt;=20]#,##0.0_);[&lt;=-20]\(#,##0.0\);#,##0.00_)</c:formatCode>
                <c:ptCount val="12"/>
                <c:pt idx="0">
                  <c:v>0</c:v>
                </c:pt>
                <c:pt idx="1">
                  <c:v>0</c:v>
                </c:pt>
                <c:pt idx="2">
                  <c:v>1.1255151476619776E-3</c:v>
                </c:pt>
                <c:pt idx="3">
                  <c:v>1.1242662619581869E-2</c:v>
                </c:pt>
                <c:pt idx="4">
                  <c:v>4.7802373953632765E-2</c:v>
                </c:pt>
                <c:pt idx="5">
                  <c:v>0.14687261151537798</c:v>
                </c:pt>
                <c:pt idx="6">
                  <c:v>0.24881381715799963</c:v>
                </c:pt>
                <c:pt idx="7">
                  <c:v>0.21613682626844327</c:v>
                </c:pt>
                <c:pt idx="8">
                  <c:v>6.9781182882963533E-2</c:v>
                </c:pt>
                <c:pt idx="9">
                  <c:v>3.3682946354541884E-3</c:v>
                </c:pt>
                <c:pt idx="10">
                  <c:v>0</c:v>
                </c:pt>
                <c:pt idx="11">
                  <c:v>0</c:v>
                </c:pt>
              </c:numCache>
            </c:numRef>
          </c:val>
        </c:ser>
        <c:ser>
          <c:idx val="4"/>
          <c:order val="3"/>
          <c:tx>
            <c:strRef>
              <c:f>PolsonFJBC!$F$4</c:f>
              <c:strCache>
                <c:ptCount val="1"/>
                <c:pt idx="0">
                  <c:v>HYDROSS
Oper. Improv.
Crop
Irrigation
Consumption</c:v>
                </c:pt>
              </c:strCache>
            </c:strRef>
          </c:tx>
          <c:spPr>
            <a:solidFill>
              <a:schemeClr val="accent2"/>
            </a:solidFill>
            <a:ln>
              <a:solidFill>
                <a:schemeClr val="accent2"/>
              </a:solidFill>
              <a:prstDash val="solid"/>
            </a:ln>
          </c:spPr>
          <c:cat>
            <c:strRef>
              <c:f>PolsonFJBC!$B$36:$B$47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PolsonFJBC!$G$36:$G$47</c:f>
              <c:numCache>
                <c:formatCode>[&gt;=20]#,##0.0_);[&lt;=-20]\(#,##0.0\);#,##0.00_)</c:formatCode>
                <c:ptCount val="12"/>
                <c:pt idx="0">
                  <c:v>0</c:v>
                </c:pt>
                <c:pt idx="1">
                  <c:v>0</c:v>
                </c:pt>
                <c:pt idx="2">
                  <c:v>0</c:v>
                </c:pt>
                <c:pt idx="3">
                  <c:v>2.2104691876914277E-2</c:v>
                </c:pt>
                <c:pt idx="4">
                  <c:v>5.6611700984408216E-2</c:v>
                </c:pt>
                <c:pt idx="5">
                  <c:v>0.11292802562931516</c:v>
                </c:pt>
                <c:pt idx="6">
                  <c:v>0.20003588854514456</c:v>
                </c:pt>
                <c:pt idx="7">
                  <c:v>0.15085957031285502</c:v>
                </c:pt>
                <c:pt idx="8">
                  <c:v>7.4197483502656203E-2</c:v>
                </c:pt>
                <c:pt idx="9">
                  <c:v>2.0280726582937763E-2</c:v>
                </c:pt>
                <c:pt idx="10">
                  <c:v>0</c:v>
                </c:pt>
                <c:pt idx="11">
                  <c:v>0</c:v>
                </c:pt>
              </c:numCache>
            </c:numRef>
          </c:val>
        </c:ser>
        <c:axId val="183152640"/>
        <c:axId val="183154176"/>
      </c:barChart>
      <c:lineChart>
        <c:grouping val="standard"/>
        <c:ser>
          <c:idx val="1"/>
          <c:order val="0"/>
          <c:tx>
            <c:strRef>
              <c:f>PolsonFJBC!$AG$3</c:f>
              <c:strCache>
                <c:ptCount val="1"/>
                <c:pt idx="0">
                  <c:v>HYDROSS
2009 HIA
(Existing)
River
Headgate
Diversion</c:v>
                </c:pt>
              </c:strCache>
            </c:strRef>
          </c:tx>
          <c:spPr>
            <a:ln>
              <a:solidFill>
                <a:schemeClr val="accent3"/>
              </a:solidFill>
              <a:prstDash val="sysDot"/>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PolsonFJBC!$AH$36:$AH$47</c:f>
              <c:numCache>
                <c:formatCode>[&gt;=20]#,##0.0_);[&lt;=-20]\(#,##0.0\);#,##0.00_)</c:formatCode>
                <c:ptCount val="12"/>
                <c:pt idx="0">
                  <c:v>0</c:v>
                </c:pt>
                <c:pt idx="1">
                  <c:v>0</c:v>
                </c:pt>
                <c:pt idx="2">
                  <c:v>1.1651296841339845E-2</c:v>
                </c:pt>
                <c:pt idx="3">
                  <c:v>7.7306399066297896E-2</c:v>
                </c:pt>
                <c:pt idx="4">
                  <c:v>0.39344466560508268</c:v>
                </c:pt>
                <c:pt idx="5">
                  <c:v>0.33431932718475366</c:v>
                </c:pt>
                <c:pt idx="6">
                  <c:v>0.42977498403414971</c:v>
                </c:pt>
                <c:pt idx="7">
                  <c:v>0.38960287977029218</c:v>
                </c:pt>
                <c:pt idx="8">
                  <c:v>0.14308871274273907</c:v>
                </c:pt>
                <c:pt idx="9">
                  <c:v>5.5933603102617288E-2</c:v>
                </c:pt>
                <c:pt idx="10">
                  <c:v>2.4090032567360264E-2</c:v>
                </c:pt>
                <c:pt idx="11">
                  <c:v>3.3354842578876592E-3</c:v>
                </c:pt>
              </c:numCache>
            </c:numRef>
          </c:val>
        </c:ser>
        <c:ser>
          <c:idx val="2"/>
          <c:order val="1"/>
          <c:tx>
            <c:strRef>
              <c:f>PolsonFJBC!$AJ$3</c:f>
              <c:strCache>
                <c:ptCount val="1"/>
                <c:pt idx="0">
                  <c:v>HYDROSS
Oper. Improv.
River
Headgate
Diversion</c:v>
                </c:pt>
              </c:strCache>
            </c:strRef>
          </c:tx>
          <c:spPr>
            <a:ln>
              <a:solidFill>
                <a:schemeClr val="accent2"/>
              </a:solidFill>
              <a:prstDash val="sysDot"/>
            </a:ln>
          </c:spPr>
          <c:marker>
            <c:symbol val="none"/>
          </c:marker>
          <c:cat>
            <c:strRef>
              <c:f>PolsonFJBC!$B$6:$B$17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PolsonFJBC!$AK$36:$AK$47</c:f>
              <c:numCache>
                <c:formatCode>[&gt;=20]#,##0.0_);[&lt;=-20]\(#,##0.0\);#,##0.00_)</c:formatCode>
                <c:ptCount val="12"/>
                <c:pt idx="0">
                  <c:v>0</c:v>
                </c:pt>
                <c:pt idx="1">
                  <c:v>0</c:v>
                </c:pt>
                <c:pt idx="2">
                  <c:v>0</c:v>
                </c:pt>
                <c:pt idx="3">
                  <c:v>5.6355945033043496E-2</c:v>
                </c:pt>
                <c:pt idx="4">
                  <c:v>0.22780517850019857</c:v>
                </c:pt>
                <c:pt idx="5">
                  <c:v>0.23134038473136323</c:v>
                </c:pt>
                <c:pt idx="6">
                  <c:v>0.2978401708897423</c:v>
                </c:pt>
                <c:pt idx="7">
                  <c:v>0.22905821129533968</c:v>
                </c:pt>
                <c:pt idx="8">
                  <c:v>0.14937804666949125</c:v>
                </c:pt>
                <c:pt idx="9">
                  <c:v>0.10181241292012827</c:v>
                </c:pt>
                <c:pt idx="10">
                  <c:v>0</c:v>
                </c:pt>
                <c:pt idx="11">
                  <c:v>0</c:v>
                </c:pt>
              </c:numCache>
            </c:numRef>
          </c:val>
        </c:ser>
        <c:marker val="1"/>
        <c:axId val="183152640"/>
        <c:axId val="183154176"/>
      </c:lineChart>
      <c:catAx>
        <c:axId val="183152640"/>
        <c:scaling>
          <c:orientation val="minMax"/>
        </c:scaling>
        <c:axPos val="b"/>
        <c:tickLblPos val="nextTo"/>
        <c:crossAx val="183154176"/>
        <c:crosses val="autoZero"/>
        <c:auto val="1"/>
        <c:lblAlgn val="ctr"/>
        <c:lblOffset val="100"/>
      </c:catAx>
      <c:valAx>
        <c:axId val="18315417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152640"/>
        <c:crosses val="autoZero"/>
        <c:crossBetween val="between"/>
      </c:valAx>
    </c:plotArea>
    <c:legend>
      <c:legendPos val="b"/>
    </c:legend>
    <c:plotVisOnly val="1"/>
    <c:dispBlanksAs val="gap"/>
  </c:chart>
  <c:printSettings>
    <c:headerFooter/>
    <c:pageMargins b="0.750000000000006" l="0.70000000000000062" r="0.70000000000000062" t="0.750000000000006"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PolsonC!$D$4</c:f>
              <c:strCache>
                <c:ptCount val="1"/>
                <c:pt idx="0">
                  <c:v>HYDROSS
2009 HIA
(Existing)
Crop
Irrigation
Consumption</c:v>
                </c:pt>
              </c:strCache>
            </c:strRef>
          </c:tx>
          <c:spPr>
            <a:solidFill>
              <a:schemeClr val="accent3"/>
            </a:solidFill>
            <a:ln>
              <a:solidFill>
                <a:schemeClr val="accent3"/>
              </a:solidFill>
              <a:prstDash val="solid"/>
            </a:ln>
          </c:spP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PolsonC!$E$6:$E$17</c:f>
              <c:numCache>
                <c:formatCode>[&gt;=20]#,##0.0_);[&lt;=-20]\(#,##0.0\);#,##0.00_)</c:formatCode>
                <c:ptCount val="12"/>
                <c:pt idx="0">
                  <c:v>0</c:v>
                </c:pt>
                <c:pt idx="1">
                  <c:v>0</c:v>
                </c:pt>
                <c:pt idx="2">
                  <c:v>0</c:v>
                </c:pt>
                <c:pt idx="3">
                  <c:v>4.9636305515621988E-3</c:v>
                </c:pt>
                <c:pt idx="4">
                  <c:v>5.430924236494019E-2</c:v>
                </c:pt>
                <c:pt idx="5">
                  <c:v>9.6292216740440334E-2</c:v>
                </c:pt>
                <c:pt idx="6">
                  <c:v>0.18644228112888853</c:v>
                </c:pt>
                <c:pt idx="7">
                  <c:v>0.19375709419338918</c:v>
                </c:pt>
                <c:pt idx="8">
                  <c:v>5.7246477880502654E-2</c:v>
                </c:pt>
                <c:pt idx="9">
                  <c:v>3.3165277627994494E-4</c:v>
                </c:pt>
                <c:pt idx="10">
                  <c:v>0</c:v>
                </c:pt>
                <c:pt idx="11">
                  <c:v>0</c:v>
                </c:pt>
              </c:numCache>
            </c:numRef>
          </c:val>
        </c:ser>
        <c:ser>
          <c:idx val="4"/>
          <c:order val="3"/>
          <c:tx>
            <c:strRef>
              <c:f>PolsonC!$F$4</c:f>
              <c:strCache>
                <c:ptCount val="1"/>
                <c:pt idx="0">
                  <c:v>HYDROSS
Oper. Improv.
Crop
Irrigation
Consumption</c:v>
                </c:pt>
              </c:strCache>
            </c:strRef>
          </c:tx>
          <c:spPr>
            <a:solidFill>
              <a:schemeClr val="accent2"/>
            </a:solidFill>
            <a:ln>
              <a:solidFill>
                <a:schemeClr val="accent2"/>
              </a:solidFill>
              <a:prstDash val="solid"/>
            </a:ln>
          </c:spP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PolsonC!$G$6:$G$17</c:f>
              <c:numCache>
                <c:formatCode>[&gt;=20]#,##0.0_);[&lt;=-20]\(#,##0.0\);#,##0.00_)</c:formatCode>
                <c:ptCount val="12"/>
                <c:pt idx="0">
                  <c:v>0</c:v>
                </c:pt>
                <c:pt idx="1">
                  <c:v>0</c:v>
                </c:pt>
                <c:pt idx="2">
                  <c:v>0</c:v>
                </c:pt>
                <c:pt idx="3">
                  <c:v>1.9747108892253562E-2</c:v>
                </c:pt>
                <c:pt idx="4">
                  <c:v>4.1156926019460721E-2</c:v>
                </c:pt>
                <c:pt idx="5">
                  <c:v>9.5457925585787542E-2</c:v>
                </c:pt>
                <c:pt idx="6">
                  <c:v>0.21119438779101651</c:v>
                </c:pt>
                <c:pt idx="7">
                  <c:v>0.1411163450197894</c:v>
                </c:pt>
                <c:pt idx="8">
                  <c:v>7.3420193228962469E-2</c:v>
                </c:pt>
                <c:pt idx="9">
                  <c:v>6.7157317765317035E-3</c:v>
                </c:pt>
                <c:pt idx="10">
                  <c:v>0</c:v>
                </c:pt>
                <c:pt idx="11">
                  <c:v>0</c:v>
                </c:pt>
              </c:numCache>
            </c:numRef>
          </c:val>
        </c:ser>
        <c:axId val="182616832"/>
        <c:axId val="182618368"/>
      </c:barChart>
      <c:lineChart>
        <c:grouping val="standard"/>
        <c:ser>
          <c:idx val="1"/>
          <c:order val="0"/>
          <c:tx>
            <c:strRef>
              <c:f>PolsonC!$AA$3</c:f>
              <c:strCache>
                <c:ptCount val="1"/>
                <c:pt idx="0">
                  <c:v>HYDROSS
2009 HIA
(Existing)
River
Headgate
Diversion</c:v>
                </c:pt>
              </c:strCache>
            </c:strRef>
          </c:tx>
          <c:spPr>
            <a:ln>
              <a:solidFill>
                <a:schemeClr val="accent3"/>
              </a:solidFill>
              <a:prstDash val="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PolsonC!$AB$6:$AB$17</c:f>
              <c:numCache>
                <c:formatCode>[&gt;=20]#,##0.0_);[&lt;=-20]\(#,##0.0\);#,##0.00_)</c:formatCode>
                <c:ptCount val="12"/>
                <c:pt idx="0">
                  <c:v>0</c:v>
                </c:pt>
                <c:pt idx="1">
                  <c:v>0</c:v>
                </c:pt>
                <c:pt idx="2">
                  <c:v>1.3325726141832309E-2</c:v>
                </c:pt>
                <c:pt idx="3">
                  <c:v>2.4853435646345619E-2</c:v>
                </c:pt>
                <c:pt idx="4">
                  <c:v>0.3458759167540561</c:v>
                </c:pt>
                <c:pt idx="5">
                  <c:v>0.37092063076607401</c:v>
                </c:pt>
                <c:pt idx="6">
                  <c:v>0.62023922852878643</c:v>
                </c:pt>
                <c:pt idx="7">
                  <c:v>0.5854743855678578</c:v>
                </c:pt>
                <c:pt idx="8">
                  <c:v>0.16038372164340708</c:v>
                </c:pt>
                <c:pt idx="9">
                  <c:v>1.2213123648172149E-2</c:v>
                </c:pt>
                <c:pt idx="10">
                  <c:v>1.2904913737353392E-2</c:v>
                </c:pt>
                <c:pt idx="11">
                  <c:v>0</c:v>
                </c:pt>
              </c:numCache>
            </c:numRef>
          </c:val>
        </c:ser>
        <c:ser>
          <c:idx val="2"/>
          <c:order val="1"/>
          <c:tx>
            <c:strRef>
              <c:f>PolsonC!$AD$3</c:f>
              <c:strCache>
                <c:ptCount val="1"/>
                <c:pt idx="0">
                  <c:v>HYDROSS
Oper. Improv.
River
Headgate
Diversion</c:v>
                </c:pt>
              </c:strCache>
            </c:strRef>
          </c:tx>
          <c:spPr>
            <a:ln>
              <a:solidFill>
                <a:schemeClr val="accent2"/>
              </a:solidFill>
              <a:prstDash val="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PolsonC!$AE$6:$AE$17</c:f>
              <c:numCache>
                <c:formatCode>[&gt;=20]#,##0.0_);[&lt;=-20]\(#,##0.0\);#,##0.00_)</c:formatCode>
                <c:ptCount val="12"/>
                <c:pt idx="0">
                  <c:v>0</c:v>
                </c:pt>
                <c:pt idx="1">
                  <c:v>0</c:v>
                </c:pt>
                <c:pt idx="2">
                  <c:v>0</c:v>
                </c:pt>
                <c:pt idx="3">
                  <c:v>7.5354112189545852E-2</c:v>
                </c:pt>
                <c:pt idx="4">
                  <c:v>0.14128138892008732</c:v>
                </c:pt>
                <c:pt idx="5">
                  <c:v>0.28831388070390279</c:v>
                </c:pt>
                <c:pt idx="6">
                  <c:v>0.6236567356016619</c:v>
                </c:pt>
                <c:pt idx="7">
                  <c:v>0.38866488732498516</c:v>
                </c:pt>
                <c:pt idx="8">
                  <c:v>0.21040620233151536</c:v>
                </c:pt>
                <c:pt idx="9">
                  <c:v>3.3687308182380644E-2</c:v>
                </c:pt>
                <c:pt idx="10">
                  <c:v>0</c:v>
                </c:pt>
                <c:pt idx="11">
                  <c:v>0</c:v>
                </c:pt>
              </c:numCache>
            </c:numRef>
          </c:val>
        </c:ser>
        <c:marker val="1"/>
        <c:axId val="182616832"/>
        <c:axId val="182618368"/>
      </c:lineChart>
      <c:catAx>
        <c:axId val="182616832"/>
        <c:scaling>
          <c:orientation val="minMax"/>
        </c:scaling>
        <c:axPos val="b"/>
        <c:tickLblPos val="nextTo"/>
        <c:crossAx val="182618368"/>
        <c:crosses val="autoZero"/>
        <c:auto val="1"/>
        <c:lblAlgn val="ctr"/>
        <c:lblOffset val="100"/>
      </c:catAx>
      <c:valAx>
        <c:axId val="18261836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616832"/>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PolsonC!$D$4</c:f>
              <c:strCache>
                <c:ptCount val="1"/>
                <c:pt idx="0">
                  <c:v>HYDROSS
2009 HIA
(Existing)
Crop
Irrigation
Consumption</c:v>
                </c:pt>
              </c:strCache>
            </c:strRef>
          </c:tx>
          <c:spPr>
            <a:solidFill>
              <a:schemeClr val="accent3"/>
            </a:solidFill>
            <a:ln>
              <a:solidFill>
                <a:schemeClr val="accent3"/>
              </a:solidFill>
              <a:prstDash val="solid"/>
            </a:ln>
          </c:spPr>
          <c:cat>
            <c:strRef>
              <c:f>PolsonC!$B$21:$B$32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PolsonC!$E$21:$E$32</c:f>
              <c:numCache>
                <c:formatCode>[&gt;=20]#,##0.0_);[&lt;=-20]\(#,##0.0\);#,##0.00_)</c:formatCode>
                <c:ptCount val="12"/>
                <c:pt idx="0">
                  <c:v>0</c:v>
                </c:pt>
                <c:pt idx="1">
                  <c:v>0</c:v>
                </c:pt>
                <c:pt idx="2">
                  <c:v>1.855400147020671E-5</c:v>
                </c:pt>
                <c:pt idx="3">
                  <c:v>5.938479148224359E-3</c:v>
                </c:pt>
                <c:pt idx="4">
                  <c:v>5.227212511388693E-2</c:v>
                </c:pt>
                <c:pt idx="5">
                  <c:v>8.2335987160445739E-2</c:v>
                </c:pt>
                <c:pt idx="6">
                  <c:v>0.17834897521134899</c:v>
                </c:pt>
                <c:pt idx="7">
                  <c:v>0.17399807727512051</c:v>
                </c:pt>
                <c:pt idx="8">
                  <c:v>4.5948745543009817E-2</c:v>
                </c:pt>
                <c:pt idx="9">
                  <c:v>5.7208171199804017E-4</c:v>
                </c:pt>
                <c:pt idx="10">
                  <c:v>0</c:v>
                </c:pt>
                <c:pt idx="11">
                  <c:v>0</c:v>
                </c:pt>
              </c:numCache>
            </c:numRef>
          </c:val>
        </c:ser>
        <c:ser>
          <c:idx val="4"/>
          <c:order val="3"/>
          <c:tx>
            <c:strRef>
              <c:f>PolsonC!$F$4</c:f>
              <c:strCache>
                <c:ptCount val="1"/>
                <c:pt idx="0">
                  <c:v>HYDROSS
Oper. Improv.
Crop
Irrigation
Consumption</c:v>
                </c:pt>
              </c:strCache>
            </c:strRef>
          </c:tx>
          <c:spPr>
            <a:solidFill>
              <a:schemeClr val="accent2"/>
            </a:solidFill>
            <a:ln>
              <a:solidFill>
                <a:schemeClr val="accent2"/>
              </a:solidFill>
              <a:prstDash val="solid"/>
            </a:ln>
          </c:spPr>
          <c:cat>
            <c:strRef>
              <c:f>PolsonC!$B$21:$B$32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PolsonC!$G$21:$G$32</c:f>
              <c:numCache>
                <c:formatCode>[&gt;=20]#,##0.0_);[&lt;=-20]\(#,##0.0\);#,##0.00_)</c:formatCode>
                <c:ptCount val="12"/>
                <c:pt idx="0">
                  <c:v>0</c:v>
                </c:pt>
                <c:pt idx="1">
                  <c:v>0</c:v>
                </c:pt>
                <c:pt idx="2">
                  <c:v>0</c:v>
                </c:pt>
                <c:pt idx="3">
                  <c:v>2.9402692873676379E-2</c:v>
                </c:pt>
                <c:pt idx="4">
                  <c:v>3.3789572610253837E-2</c:v>
                </c:pt>
                <c:pt idx="5">
                  <c:v>7.7866388705558107E-2</c:v>
                </c:pt>
                <c:pt idx="6">
                  <c:v>0.18314638664352517</c:v>
                </c:pt>
                <c:pt idx="7">
                  <c:v>0.12481178349870005</c:v>
                </c:pt>
                <c:pt idx="8">
                  <c:v>5.8675489565559742E-2</c:v>
                </c:pt>
                <c:pt idx="9">
                  <c:v>1.4950381464532748E-2</c:v>
                </c:pt>
                <c:pt idx="10">
                  <c:v>0</c:v>
                </c:pt>
                <c:pt idx="11">
                  <c:v>0</c:v>
                </c:pt>
              </c:numCache>
            </c:numRef>
          </c:val>
        </c:ser>
        <c:axId val="182527104"/>
        <c:axId val="182528640"/>
      </c:barChart>
      <c:lineChart>
        <c:grouping val="standard"/>
        <c:ser>
          <c:idx val="1"/>
          <c:order val="0"/>
          <c:tx>
            <c:strRef>
              <c:f>PolsonC!$AA$3</c:f>
              <c:strCache>
                <c:ptCount val="1"/>
                <c:pt idx="0">
                  <c:v>HYDROSS
2009 HIA
(Existing)
River
Headgate
Diversion</c:v>
                </c:pt>
              </c:strCache>
            </c:strRef>
          </c:tx>
          <c:spPr>
            <a:ln>
              <a:solidFill>
                <a:schemeClr val="accent3"/>
              </a:solidFill>
              <a:prstDash val="sys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PolsonC!$AB$21:$AB$32</c:f>
              <c:numCache>
                <c:formatCode>[&gt;=20]#,##0.0_);[&lt;=-20]\(#,##0.0\);#,##0.00_)</c:formatCode>
                <c:ptCount val="12"/>
                <c:pt idx="0">
                  <c:v>0</c:v>
                </c:pt>
                <c:pt idx="1">
                  <c:v>0</c:v>
                </c:pt>
                <c:pt idx="2">
                  <c:v>1.335122992392194E-2</c:v>
                </c:pt>
                <c:pt idx="3">
                  <c:v>2.8235874745982957E-2</c:v>
                </c:pt>
                <c:pt idx="4">
                  <c:v>0.3397178160369973</c:v>
                </c:pt>
                <c:pt idx="5">
                  <c:v>0.33029948184281388</c:v>
                </c:pt>
                <c:pt idx="6">
                  <c:v>0.59640913213878721</c:v>
                </c:pt>
                <c:pt idx="7">
                  <c:v>0.53234363152963338</c:v>
                </c:pt>
                <c:pt idx="8">
                  <c:v>0.12954646112428173</c:v>
                </c:pt>
                <c:pt idx="9">
                  <c:v>1.2543610157750285E-2</c:v>
                </c:pt>
                <c:pt idx="10">
                  <c:v>1.2904913737353394E-2</c:v>
                </c:pt>
                <c:pt idx="11">
                  <c:v>0</c:v>
                </c:pt>
              </c:numCache>
            </c:numRef>
          </c:val>
        </c:ser>
        <c:ser>
          <c:idx val="2"/>
          <c:order val="1"/>
          <c:tx>
            <c:strRef>
              <c:f>PolsonC!$AD$3</c:f>
              <c:strCache>
                <c:ptCount val="1"/>
                <c:pt idx="0">
                  <c:v>HYDROSS
Oper. Improv.
River
Headgate
Diversion</c:v>
                </c:pt>
              </c:strCache>
            </c:strRef>
          </c:tx>
          <c:spPr>
            <a:ln>
              <a:solidFill>
                <a:schemeClr val="accent2"/>
              </a:solidFill>
              <a:prstDash val="sysDash"/>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PolsonC!$AE$21:$AE$32</c:f>
              <c:numCache>
                <c:formatCode>[&gt;=20]#,##0.0_);[&lt;=-20]\(#,##0.0\);#,##0.00_)</c:formatCode>
                <c:ptCount val="12"/>
                <c:pt idx="0">
                  <c:v>0</c:v>
                </c:pt>
                <c:pt idx="1">
                  <c:v>0</c:v>
                </c:pt>
                <c:pt idx="2">
                  <c:v>0</c:v>
                </c:pt>
                <c:pt idx="3">
                  <c:v>0.10969601744584681</c:v>
                </c:pt>
                <c:pt idx="4">
                  <c:v>0.11724407429009302</c:v>
                </c:pt>
                <c:pt idx="5">
                  <c:v>0.23696201544396264</c:v>
                </c:pt>
                <c:pt idx="6">
                  <c:v>0.54578731290242566</c:v>
                </c:pt>
                <c:pt idx="7">
                  <c:v>0.3447006176135739</c:v>
                </c:pt>
                <c:pt idx="8">
                  <c:v>0.16921865689632745</c:v>
                </c:pt>
                <c:pt idx="9">
                  <c:v>5.818794152053932E-2</c:v>
                </c:pt>
                <c:pt idx="10">
                  <c:v>0</c:v>
                </c:pt>
                <c:pt idx="11">
                  <c:v>0</c:v>
                </c:pt>
              </c:numCache>
            </c:numRef>
          </c:val>
        </c:ser>
        <c:marker val="1"/>
        <c:axId val="182527104"/>
        <c:axId val="182528640"/>
      </c:lineChart>
      <c:catAx>
        <c:axId val="182527104"/>
        <c:scaling>
          <c:orientation val="minMax"/>
        </c:scaling>
        <c:axPos val="b"/>
        <c:tickLblPos val="nextTo"/>
        <c:crossAx val="182528640"/>
        <c:crosses val="autoZero"/>
        <c:auto val="1"/>
        <c:lblAlgn val="ctr"/>
        <c:lblOffset val="100"/>
      </c:catAx>
      <c:valAx>
        <c:axId val="1825286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527104"/>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PolsonC!$D$4</c:f>
              <c:strCache>
                <c:ptCount val="1"/>
                <c:pt idx="0">
                  <c:v>HYDROSS
2009 HIA
(Existing)
Crop
Irrigation
Consumption</c:v>
                </c:pt>
              </c:strCache>
            </c:strRef>
          </c:tx>
          <c:spPr>
            <a:solidFill>
              <a:schemeClr val="accent3"/>
            </a:solidFill>
            <a:ln>
              <a:solidFill>
                <a:schemeClr val="accent3"/>
              </a:solidFill>
              <a:prstDash val="solid"/>
            </a:ln>
          </c:spPr>
          <c:cat>
            <c:strRef>
              <c:f>PolsonC!$B$36:$B$47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PolsonC!$E$36:$E$47</c:f>
              <c:numCache>
                <c:formatCode>[&gt;=20]#,##0.0_);[&lt;=-20]\(#,##0.0\);#,##0.00_)</c:formatCode>
                <c:ptCount val="12"/>
                <c:pt idx="0">
                  <c:v>0</c:v>
                </c:pt>
                <c:pt idx="1">
                  <c:v>0</c:v>
                </c:pt>
                <c:pt idx="2">
                  <c:v>7.1896755697050988E-5</c:v>
                </c:pt>
                <c:pt idx="3">
                  <c:v>6.2053475360374991E-3</c:v>
                </c:pt>
                <c:pt idx="4">
                  <c:v>7.6260036782141563E-2</c:v>
                </c:pt>
                <c:pt idx="5">
                  <c:v>0.11676739579964962</c:v>
                </c:pt>
                <c:pt idx="6">
                  <c:v>0.18287602670781292</c:v>
                </c:pt>
                <c:pt idx="7">
                  <c:v>0.19999111435644096</c:v>
                </c:pt>
                <c:pt idx="8">
                  <c:v>5.8576919334895013E-2</c:v>
                </c:pt>
                <c:pt idx="9">
                  <c:v>6.4475155108968316E-4</c:v>
                </c:pt>
                <c:pt idx="10">
                  <c:v>0</c:v>
                </c:pt>
                <c:pt idx="11">
                  <c:v>0</c:v>
                </c:pt>
              </c:numCache>
            </c:numRef>
          </c:val>
        </c:ser>
        <c:ser>
          <c:idx val="4"/>
          <c:order val="3"/>
          <c:tx>
            <c:strRef>
              <c:f>PolsonC!$F$4</c:f>
              <c:strCache>
                <c:ptCount val="1"/>
                <c:pt idx="0">
                  <c:v>HYDROSS
Oper. Improv.
Crop
Irrigation
Consumption</c:v>
                </c:pt>
              </c:strCache>
            </c:strRef>
          </c:tx>
          <c:spPr>
            <a:solidFill>
              <a:schemeClr val="accent2"/>
            </a:solidFill>
            <a:ln>
              <a:solidFill>
                <a:schemeClr val="accent2"/>
              </a:solidFill>
              <a:prstDash val="solid"/>
            </a:ln>
          </c:spPr>
          <c:cat>
            <c:strRef>
              <c:f>PolsonC!$B$36:$B$47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PolsonC!$G$36:$G$47</c:f>
              <c:numCache>
                <c:formatCode>[&gt;=20]#,##0.0_);[&lt;=-20]\(#,##0.0\);#,##0.00_)</c:formatCode>
                <c:ptCount val="12"/>
                <c:pt idx="0">
                  <c:v>0</c:v>
                </c:pt>
                <c:pt idx="1">
                  <c:v>0</c:v>
                </c:pt>
                <c:pt idx="2">
                  <c:v>0</c:v>
                </c:pt>
                <c:pt idx="3">
                  <c:v>2.6341306220751273E-2</c:v>
                </c:pt>
                <c:pt idx="4">
                  <c:v>4.4813069478502707E-2</c:v>
                </c:pt>
                <c:pt idx="5">
                  <c:v>9.4698336241966899E-2</c:v>
                </c:pt>
                <c:pt idx="6">
                  <c:v>0.16576853224523533</c:v>
                </c:pt>
                <c:pt idx="7">
                  <c:v>0.13200524383281459</c:v>
                </c:pt>
                <c:pt idx="8">
                  <c:v>6.3963235890513365E-2</c:v>
                </c:pt>
                <c:pt idx="9">
                  <c:v>1.8819469071022547E-2</c:v>
                </c:pt>
                <c:pt idx="10">
                  <c:v>0</c:v>
                </c:pt>
                <c:pt idx="11">
                  <c:v>0</c:v>
                </c:pt>
              </c:numCache>
            </c:numRef>
          </c:val>
        </c:ser>
        <c:axId val="182572544"/>
        <c:axId val="182574080"/>
      </c:barChart>
      <c:lineChart>
        <c:grouping val="standard"/>
        <c:ser>
          <c:idx val="1"/>
          <c:order val="0"/>
          <c:tx>
            <c:strRef>
              <c:f>PolsonC!$AA$3</c:f>
              <c:strCache>
                <c:ptCount val="1"/>
                <c:pt idx="0">
                  <c:v>HYDROSS
2009 HIA
(Existing)
River
Headgate
Diversion</c:v>
                </c:pt>
              </c:strCache>
            </c:strRef>
          </c:tx>
          <c:spPr>
            <a:ln>
              <a:solidFill>
                <a:schemeClr val="accent3"/>
              </a:solidFill>
              <a:prstDash val="sysDot"/>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PolsonC!$AB$36:$AB$47</c:f>
              <c:numCache>
                <c:formatCode>[&gt;=20]#,##0.0_);[&lt;=-20]\(#,##0.0\);#,##0.00_)</c:formatCode>
                <c:ptCount val="12"/>
                <c:pt idx="0">
                  <c:v>0</c:v>
                </c:pt>
                <c:pt idx="1">
                  <c:v>0</c:v>
                </c:pt>
                <c:pt idx="2">
                  <c:v>1.3424553297429632E-2</c:v>
                </c:pt>
                <c:pt idx="3">
                  <c:v>2.9029679963522726E-2</c:v>
                </c:pt>
                <c:pt idx="4">
                  <c:v>0.41661065637964823</c:v>
                </c:pt>
                <c:pt idx="5">
                  <c:v>0.43023605196103365</c:v>
                </c:pt>
                <c:pt idx="6">
                  <c:v>0.60990382083696326</c:v>
                </c:pt>
                <c:pt idx="7">
                  <c:v>0.60264799483246323</c:v>
                </c:pt>
                <c:pt idx="8">
                  <c:v>0.16352706278595414</c:v>
                </c:pt>
                <c:pt idx="9">
                  <c:v>1.2643499970934677E-2</c:v>
                </c:pt>
                <c:pt idx="10">
                  <c:v>1.2904913737353394E-2</c:v>
                </c:pt>
                <c:pt idx="11">
                  <c:v>0</c:v>
                </c:pt>
              </c:numCache>
            </c:numRef>
          </c:val>
        </c:ser>
        <c:ser>
          <c:idx val="2"/>
          <c:order val="1"/>
          <c:tx>
            <c:strRef>
              <c:f>PolsonC!$AD$3</c:f>
              <c:strCache>
                <c:ptCount val="1"/>
                <c:pt idx="0">
                  <c:v>HYDROSS
Oper. Improv.
River
Headgate
Diversion</c:v>
                </c:pt>
              </c:strCache>
            </c:strRef>
          </c:tx>
          <c:spPr>
            <a:ln>
              <a:solidFill>
                <a:schemeClr val="accent2"/>
              </a:solidFill>
              <a:prstDash val="sysDot"/>
            </a:ln>
          </c:spPr>
          <c:marker>
            <c:symbol val="none"/>
          </c:marker>
          <c:cat>
            <c:strRef>
              <c:f>PolsonC!$B$6:$B$17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PolsonC!$AE$36:$AE$47</c:f>
              <c:numCache>
                <c:formatCode>[&gt;=20]#,##0.0_);[&lt;=-20]\(#,##0.0\);#,##0.00_)</c:formatCode>
                <c:ptCount val="12"/>
                <c:pt idx="0">
                  <c:v>0</c:v>
                </c:pt>
                <c:pt idx="1">
                  <c:v>0</c:v>
                </c:pt>
                <c:pt idx="2">
                  <c:v>0</c:v>
                </c:pt>
                <c:pt idx="3">
                  <c:v>9.9793111387627656E-2</c:v>
                </c:pt>
                <c:pt idx="4">
                  <c:v>0.15550931135956542</c:v>
                </c:pt>
                <c:pt idx="5">
                  <c:v>0.28436079447828039</c:v>
                </c:pt>
                <c:pt idx="6">
                  <c:v>0.48883417949859947</c:v>
                </c:pt>
                <c:pt idx="7">
                  <c:v>0.36333963169890104</c:v>
                </c:pt>
                <c:pt idx="8">
                  <c:v>0.18293544103620221</c:v>
                </c:pt>
                <c:pt idx="9">
                  <c:v>6.9230016512593737E-2</c:v>
                </c:pt>
                <c:pt idx="10">
                  <c:v>0</c:v>
                </c:pt>
                <c:pt idx="11">
                  <c:v>0</c:v>
                </c:pt>
              </c:numCache>
            </c:numRef>
          </c:val>
        </c:ser>
        <c:marker val="1"/>
        <c:axId val="182572544"/>
        <c:axId val="182574080"/>
      </c:lineChart>
      <c:catAx>
        <c:axId val="182572544"/>
        <c:scaling>
          <c:orientation val="minMax"/>
        </c:scaling>
        <c:axPos val="b"/>
        <c:tickLblPos val="nextTo"/>
        <c:crossAx val="182574080"/>
        <c:crosses val="autoZero"/>
        <c:auto val="1"/>
        <c:lblAlgn val="ctr"/>
        <c:lblOffset val="100"/>
      </c:catAx>
      <c:valAx>
        <c:axId val="18257408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2572544"/>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TwinFdr!$D$4</c:f>
              <c:strCache>
                <c:ptCount val="1"/>
                <c:pt idx="0">
                  <c:v>HYDROSS
2009 HIA
(Existing)
Crop
Irrigation
Consumption</c:v>
                </c:pt>
              </c:strCache>
            </c:strRef>
          </c:tx>
          <c:spPr>
            <a:solidFill>
              <a:schemeClr val="accent3"/>
            </a:solidFill>
            <a:ln>
              <a:solidFill>
                <a:schemeClr val="accent3"/>
              </a:solidFill>
              <a:prstDash val="solid"/>
            </a:ln>
          </c:spP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TwinFdr!$E$6:$E$17</c:f>
              <c:numCache>
                <c:formatCode>[&gt;=20]#,##0.0_);[&lt;=-20]\(#,##0.0\);#,##0.00_)</c:formatCode>
                <c:ptCount val="12"/>
                <c:pt idx="0">
                  <c:v>0</c:v>
                </c:pt>
                <c:pt idx="1">
                  <c:v>0</c:v>
                </c:pt>
                <c:pt idx="2">
                  <c:v>0</c:v>
                </c:pt>
                <c:pt idx="3">
                  <c:v>1.9918896907458759E-2</c:v>
                </c:pt>
                <c:pt idx="4">
                  <c:v>5.0202313219384523E-2</c:v>
                </c:pt>
                <c:pt idx="5">
                  <c:v>0.15165820780660649</c:v>
                </c:pt>
                <c:pt idx="6">
                  <c:v>0.24728203570384835</c:v>
                </c:pt>
                <c:pt idx="7">
                  <c:v>0.17890043177532131</c:v>
                </c:pt>
                <c:pt idx="8">
                  <c:v>9.2152430419431774E-2</c:v>
                </c:pt>
                <c:pt idx="9">
                  <c:v>9.4805186173946513E-3</c:v>
                </c:pt>
                <c:pt idx="10">
                  <c:v>0</c:v>
                </c:pt>
                <c:pt idx="11">
                  <c:v>0</c:v>
                </c:pt>
              </c:numCache>
            </c:numRef>
          </c:val>
        </c:ser>
        <c:ser>
          <c:idx val="4"/>
          <c:order val="3"/>
          <c:tx>
            <c:strRef>
              <c:f>TwinFdr!$F$4</c:f>
              <c:strCache>
                <c:ptCount val="1"/>
                <c:pt idx="0">
                  <c:v>HYDROSS
Oper. Improv.
Crop
Irrigation
Consumption</c:v>
                </c:pt>
              </c:strCache>
            </c:strRef>
          </c:tx>
          <c:spPr>
            <a:solidFill>
              <a:schemeClr val="accent2"/>
            </a:solidFill>
            <a:ln>
              <a:solidFill>
                <a:schemeClr val="accent2"/>
              </a:solidFill>
              <a:prstDash val="solid"/>
            </a:ln>
          </c:spP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TwinFdr!$G$6:$G$17</c:f>
              <c:numCache>
                <c:formatCode>[&gt;=20]#,##0.0_);[&lt;=-20]\(#,##0.0\);#,##0.00_)</c:formatCode>
                <c:ptCount val="12"/>
                <c:pt idx="0">
                  <c:v>0</c:v>
                </c:pt>
                <c:pt idx="1">
                  <c:v>0</c:v>
                </c:pt>
                <c:pt idx="2">
                  <c:v>0</c:v>
                </c:pt>
                <c:pt idx="3">
                  <c:v>1.7038679513252393E-2</c:v>
                </c:pt>
                <c:pt idx="4">
                  <c:v>4.3292923750941514E-2</c:v>
                </c:pt>
                <c:pt idx="5">
                  <c:v>0.13164111797797864</c:v>
                </c:pt>
                <c:pt idx="6">
                  <c:v>0.25412248028860013</c:v>
                </c:pt>
                <c:pt idx="7">
                  <c:v>0.18376161417547779</c:v>
                </c:pt>
                <c:pt idx="8">
                  <c:v>9.1118208873199519E-2</c:v>
                </c:pt>
                <c:pt idx="9">
                  <c:v>9.1478840154530523E-3</c:v>
                </c:pt>
                <c:pt idx="10">
                  <c:v>0</c:v>
                </c:pt>
                <c:pt idx="11">
                  <c:v>0</c:v>
                </c:pt>
              </c:numCache>
            </c:numRef>
          </c:val>
        </c:ser>
        <c:axId val="183904512"/>
        <c:axId val="183922688"/>
      </c:barChart>
      <c:lineChart>
        <c:grouping val="standard"/>
        <c:ser>
          <c:idx val="1"/>
          <c:order val="0"/>
          <c:tx>
            <c:strRef>
              <c:f>TwinFdr!$X$3</c:f>
              <c:strCache>
                <c:ptCount val="1"/>
                <c:pt idx="0">
                  <c:v>HYDROSS
2009 HIA
(Existing)
River
Headgate
Diversion</c:v>
                </c:pt>
              </c:strCache>
            </c:strRef>
          </c:tx>
          <c:spPr>
            <a:ln>
              <a:solidFill>
                <a:schemeClr val="accent3"/>
              </a:solidFill>
              <a:prstDash val="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TwinFdr!$Y$6:$Y$17</c:f>
              <c:numCache>
                <c:formatCode>[&gt;=20]#,##0.0_);[&lt;=-20]\(#,##0.0\);#,##0.00_)</c:formatCode>
                <c:ptCount val="12"/>
                <c:pt idx="0">
                  <c:v>4.9277892618466615E-2</c:v>
                </c:pt>
                <c:pt idx="1">
                  <c:v>0</c:v>
                </c:pt>
                <c:pt idx="2">
                  <c:v>0</c:v>
                </c:pt>
                <c:pt idx="3">
                  <c:v>0.24350935817806774</c:v>
                </c:pt>
                <c:pt idx="4">
                  <c:v>0.35664128413963642</c:v>
                </c:pt>
                <c:pt idx="5">
                  <c:v>1.0979346288716727</c:v>
                </c:pt>
                <c:pt idx="6">
                  <c:v>0.69399113383829447</c:v>
                </c:pt>
                <c:pt idx="7">
                  <c:v>0.55385822430548814</c:v>
                </c:pt>
                <c:pt idx="8">
                  <c:v>0.24608213482404259</c:v>
                </c:pt>
                <c:pt idx="9">
                  <c:v>0.10664290909680632</c:v>
                </c:pt>
                <c:pt idx="10">
                  <c:v>0</c:v>
                </c:pt>
                <c:pt idx="11">
                  <c:v>0</c:v>
                </c:pt>
              </c:numCache>
            </c:numRef>
          </c:val>
        </c:ser>
        <c:ser>
          <c:idx val="2"/>
          <c:order val="1"/>
          <c:tx>
            <c:strRef>
              <c:f>TwinFdr!$AA$3</c:f>
              <c:strCache>
                <c:ptCount val="1"/>
                <c:pt idx="0">
                  <c:v>HYDROSS
Oper. Improv.
River
Headgate
Diversion</c:v>
                </c:pt>
              </c:strCache>
            </c:strRef>
          </c:tx>
          <c:spPr>
            <a:ln>
              <a:solidFill>
                <a:schemeClr val="accent2"/>
              </a:solidFill>
              <a:prstDash val="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TwinFdr!$AB$6:$AB$17</c:f>
              <c:numCache>
                <c:formatCode>[&gt;=20]#,##0.0_);[&lt;=-20]\(#,##0.0\);#,##0.00_)</c:formatCode>
                <c:ptCount val="12"/>
                <c:pt idx="0">
                  <c:v>0</c:v>
                </c:pt>
                <c:pt idx="1">
                  <c:v>0</c:v>
                </c:pt>
                <c:pt idx="2">
                  <c:v>0</c:v>
                </c:pt>
                <c:pt idx="3">
                  <c:v>0.20424158527208944</c:v>
                </c:pt>
                <c:pt idx="4">
                  <c:v>0.58313343413239282</c:v>
                </c:pt>
                <c:pt idx="5">
                  <c:v>1.1665478541086682</c:v>
                </c:pt>
                <c:pt idx="6">
                  <c:v>0.88752891113334986</c:v>
                </c:pt>
                <c:pt idx="7">
                  <c:v>0.37210428456901695</c:v>
                </c:pt>
                <c:pt idx="8">
                  <c:v>0.15743109984278983</c:v>
                </c:pt>
                <c:pt idx="9">
                  <c:v>0.30768827985895464</c:v>
                </c:pt>
                <c:pt idx="10">
                  <c:v>0</c:v>
                </c:pt>
                <c:pt idx="11">
                  <c:v>0</c:v>
                </c:pt>
              </c:numCache>
            </c:numRef>
          </c:val>
        </c:ser>
        <c:marker val="1"/>
        <c:axId val="183904512"/>
        <c:axId val="183922688"/>
      </c:lineChart>
      <c:catAx>
        <c:axId val="183904512"/>
        <c:scaling>
          <c:orientation val="minMax"/>
        </c:scaling>
        <c:axPos val="b"/>
        <c:tickLblPos val="nextTo"/>
        <c:crossAx val="183922688"/>
        <c:crosses val="autoZero"/>
        <c:auto val="1"/>
        <c:lblAlgn val="ctr"/>
        <c:lblOffset val="100"/>
      </c:catAx>
      <c:valAx>
        <c:axId val="1839226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904512"/>
        <c:crosses val="autoZero"/>
        <c:crossBetween val="between"/>
      </c:valAx>
    </c:plotArea>
    <c:legend>
      <c:legendPos val="b"/>
    </c:legend>
    <c:plotVisOnly val="1"/>
    <c:dispBlanksAs val="gap"/>
  </c:chart>
  <c:printSettings>
    <c:headerFooter/>
    <c:pageMargins b="0.75000000000000488" l="0.70000000000000062" r="0.70000000000000062" t="0.75000000000000488"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TwinFdr!$D$4</c:f>
              <c:strCache>
                <c:ptCount val="1"/>
                <c:pt idx="0">
                  <c:v>HYDROSS
2009 HIA
(Existing)
Crop
Irrigation
Consumption</c:v>
                </c:pt>
              </c:strCache>
            </c:strRef>
          </c:tx>
          <c:spPr>
            <a:solidFill>
              <a:schemeClr val="accent3"/>
            </a:solidFill>
            <a:ln>
              <a:solidFill>
                <a:schemeClr val="accent3"/>
              </a:solidFill>
              <a:prstDash val="solid"/>
            </a:ln>
          </c:spPr>
          <c:cat>
            <c:strRef>
              <c:f>TwinFdr!$B$21:$B$32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TwinFdr!$E$21:$E$32</c:f>
              <c:numCache>
                <c:formatCode>[&gt;=20]#,##0.0_);[&lt;=-20]\(#,##0.0\);#,##0.00_)</c:formatCode>
                <c:ptCount val="12"/>
                <c:pt idx="0">
                  <c:v>0</c:v>
                </c:pt>
                <c:pt idx="1">
                  <c:v>0</c:v>
                </c:pt>
                <c:pt idx="2">
                  <c:v>2.1111403176435968E-5</c:v>
                </c:pt>
                <c:pt idx="3">
                  <c:v>2.8662305942280367E-2</c:v>
                </c:pt>
                <c:pt idx="4">
                  <c:v>4.5244214951025465E-2</c:v>
                </c:pt>
                <c:pt idx="5">
                  <c:v>0.13536929678804194</c:v>
                </c:pt>
                <c:pt idx="6">
                  <c:v>0.26743960608601025</c:v>
                </c:pt>
                <c:pt idx="7">
                  <c:v>0.15489249245192926</c:v>
                </c:pt>
                <c:pt idx="8">
                  <c:v>7.9854861867617324E-2</c:v>
                </c:pt>
                <c:pt idx="9">
                  <c:v>1.419902084085854E-2</c:v>
                </c:pt>
                <c:pt idx="10">
                  <c:v>0</c:v>
                </c:pt>
                <c:pt idx="11">
                  <c:v>0</c:v>
                </c:pt>
              </c:numCache>
            </c:numRef>
          </c:val>
        </c:ser>
        <c:ser>
          <c:idx val="4"/>
          <c:order val="3"/>
          <c:tx>
            <c:strRef>
              <c:f>TwinFdr!$F$4</c:f>
              <c:strCache>
                <c:ptCount val="1"/>
                <c:pt idx="0">
                  <c:v>HYDROSS
Oper. Improv.
Crop
Irrigation
Consumption</c:v>
                </c:pt>
              </c:strCache>
            </c:strRef>
          </c:tx>
          <c:spPr>
            <a:solidFill>
              <a:schemeClr val="accent2"/>
            </a:solidFill>
            <a:ln>
              <a:solidFill>
                <a:schemeClr val="accent2"/>
              </a:solidFill>
              <a:prstDash val="solid"/>
            </a:ln>
          </c:spPr>
          <c:cat>
            <c:strRef>
              <c:f>TwinFdr!$B$21:$B$32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TwinFdr!$G$21:$G$32</c:f>
              <c:numCache>
                <c:formatCode>[&gt;=20]#,##0.0_);[&lt;=-20]\(#,##0.0\);#,##0.00_)</c:formatCode>
                <c:ptCount val="12"/>
                <c:pt idx="0">
                  <c:v>0</c:v>
                </c:pt>
                <c:pt idx="1">
                  <c:v>0</c:v>
                </c:pt>
                <c:pt idx="2">
                  <c:v>0</c:v>
                </c:pt>
                <c:pt idx="3">
                  <c:v>2.5122134125684124E-2</c:v>
                </c:pt>
                <c:pt idx="4">
                  <c:v>3.696076141225578E-2</c:v>
                </c:pt>
                <c:pt idx="5">
                  <c:v>0.11026252546865922</c:v>
                </c:pt>
                <c:pt idx="6">
                  <c:v>0.2734681589498193</c:v>
                </c:pt>
                <c:pt idx="7">
                  <c:v>0.16703929311152968</c:v>
                </c:pt>
                <c:pt idx="8">
                  <c:v>7.288879506393911E-2</c:v>
                </c:pt>
                <c:pt idx="9">
                  <c:v>1.5167397503360963E-2</c:v>
                </c:pt>
                <c:pt idx="10">
                  <c:v>0</c:v>
                </c:pt>
                <c:pt idx="11">
                  <c:v>0</c:v>
                </c:pt>
              </c:numCache>
            </c:numRef>
          </c:val>
        </c:ser>
        <c:axId val="183958144"/>
        <c:axId val="183771520"/>
      </c:barChart>
      <c:lineChart>
        <c:grouping val="standard"/>
        <c:ser>
          <c:idx val="1"/>
          <c:order val="0"/>
          <c:tx>
            <c:strRef>
              <c:f>TwinFdr!$X$3</c:f>
              <c:strCache>
                <c:ptCount val="1"/>
                <c:pt idx="0">
                  <c:v>HYDROSS
2009 HIA
(Existing)
River
Headgate
Diversion</c:v>
                </c:pt>
              </c:strCache>
            </c:strRef>
          </c:tx>
          <c:spPr>
            <a:ln>
              <a:solidFill>
                <a:schemeClr val="accent3"/>
              </a:solidFill>
              <a:prstDash val="sys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TwinFdr!$Y$21:$Y$32</c:f>
              <c:numCache>
                <c:formatCode>[&gt;=20]#,##0.0_);[&lt;=-20]\(#,##0.0\);#,##0.00_)</c:formatCode>
                <c:ptCount val="12"/>
                <c:pt idx="0">
                  <c:v>0</c:v>
                </c:pt>
                <c:pt idx="1">
                  <c:v>0</c:v>
                </c:pt>
                <c:pt idx="2">
                  <c:v>4.6830974215696461E-5</c:v>
                </c:pt>
                <c:pt idx="3">
                  <c:v>0.65779957157722646</c:v>
                </c:pt>
                <c:pt idx="4">
                  <c:v>0.93966057070206122</c:v>
                </c:pt>
                <c:pt idx="5">
                  <c:v>1.2465439447375199</c:v>
                </c:pt>
                <c:pt idx="6">
                  <c:v>0.74347391196895463</c:v>
                </c:pt>
                <c:pt idx="7">
                  <c:v>0.56416103863294154</c:v>
                </c:pt>
                <c:pt idx="8">
                  <c:v>0.3407538761369614</c:v>
                </c:pt>
                <c:pt idx="9">
                  <c:v>0.23644373494327442</c:v>
                </c:pt>
                <c:pt idx="10">
                  <c:v>0</c:v>
                </c:pt>
                <c:pt idx="11">
                  <c:v>0</c:v>
                </c:pt>
              </c:numCache>
            </c:numRef>
          </c:val>
        </c:ser>
        <c:ser>
          <c:idx val="2"/>
          <c:order val="1"/>
          <c:tx>
            <c:strRef>
              <c:f>TwinFdr!$AA$3</c:f>
              <c:strCache>
                <c:ptCount val="1"/>
                <c:pt idx="0">
                  <c:v>HYDROSS
Oper. Improv.
River
Headgate
Diversion</c:v>
                </c:pt>
              </c:strCache>
            </c:strRef>
          </c:tx>
          <c:spPr>
            <a:ln>
              <a:solidFill>
                <a:schemeClr val="accent2"/>
              </a:solidFill>
              <a:prstDash val="sysDash"/>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TwinFdr!$AB$21:$AB$32</c:f>
              <c:numCache>
                <c:formatCode>[&gt;=20]#,##0.0_);[&lt;=-20]\(#,##0.0\);#,##0.00_)</c:formatCode>
                <c:ptCount val="12"/>
                <c:pt idx="0">
                  <c:v>0</c:v>
                </c:pt>
                <c:pt idx="1">
                  <c:v>0</c:v>
                </c:pt>
                <c:pt idx="2">
                  <c:v>0</c:v>
                </c:pt>
                <c:pt idx="3">
                  <c:v>0.26870442095613212</c:v>
                </c:pt>
                <c:pt idx="4">
                  <c:v>0.69536679021233372</c:v>
                </c:pt>
                <c:pt idx="5">
                  <c:v>1.5277288139967535</c:v>
                </c:pt>
                <c:pt idx="6">
                  <c:v>1.1259775959622591</c:v>
                </c:pt>
                <c:pt idx="7">
                  <c:v>0.45101154879014421</c:v>
                </c:pt>
                <c:pt idx="8">
                  <c:v>0.31148744262311595</c:v>
                </c:pt>
                <c:pt idx="9">
                  <c:v>0.38979175805424526</c:v>
                </c:pt>
                <c:pt idx="10">
                  <c:v>0</c:v>
                </c:pt>
                <c:pt idx="11">
                  <c:v>0</c:v>
                </c:pt>
              </c:numCache>
            </c:numRef>
          </c:val>
        </c:ser>
        <c:marker val="1"/>
        <c:axId val="183958144"/>
        <c:axId val="183771520"/>
      </c:lineChart>
      <c:catAx>
        <c:axId val="183958144"/>
        <c:scaling>
          <c:orientation val="minMax"/>
        </c:scaling>
        <c:axPos val="b"/>
        <c:tickLblPos val="nextTo"/>
        <c:crossAx val="183771520"/>
        <c:crosses val="autoZero"/>
        <c:auto val="1"/>
        <c:lblAlgn val="ctr"/>
        <c:lblOffset val="100"/>
      </c:catAx>
      <c:valAx>
        <c:axId val="18377152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958144"/>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TwinFdr!$D$4</c:f>
              <c:strCache>
                <c:ptCount val="1"/>
                <c:pt idx="0">
                  <c:v>HYDROSS
2009 HIA
(Existing)
Crop
Irrigation
Consumption</c:v>
                </c:pt>
              </c:strCache>
            </c:strRef>
          </c:tx>
          <c:spPr>
            <a:solidFill>
              <a:schemeClr val="accent3"/>
            </a:solidFill>
            <a:ln>
              <a:solidFill>
                <a:schemeClr val="accent3"/>
              </a:solidFill>
              <a:prstDash val="solid"/>
            </a:ln>
          </c:spPr>
          <c:cat>
            <c:strRef>
              <c:f>TwinFdr!$B$36:$B$47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TwinFdr!$E$36:$E$47</c:f>
              <c:numCache>
                <c:formatCode>[&gt;=20]#,##0.0_);[&lt;=-20]\(#,##0.0\);#,##0.00_)</c:formatCode>
                <c:ptCount val="12"/>
                <c:pt idx="0">
                  <c:v>0</c:v>
                </c:pt>
                <c:pt idx="1">
                  <c:v>0</c:v>
                </c:pt>
                <c:pt idx="2">
                  <c:v>3.6021331669793867E-4</c:v>
                </c:pt>
                <c:pt idx="3">
                  <c:v>2.8584737458138203E-2</c:v>
                </c:pt>
                <c:pt idx="4">
                  <c:v>9.2888983884185997E-2</c:v>
                </c:pt>
                <c:pt idx="5">
                  <c:v>0.20625390330867269</c:v>
                </c:pt>
                <c:pt idx="6">
                  <c:v>0.25859980661312204</c:v>
                </c:pt>
                <c:pt idx="7">
                  <c:v>0.18247869168241987</c:v>
                </c:pt>
                <c:pt idx="8">
                  <c:v>0.1140191809159619</c:v>
                </c:pt>
                <c:pt idx="9">
                  <c:v>2.1473877843801344E-2</c:v>
                </c:pt>
                <c:pt idx="10">
                  <c:v>0</c:v>
                </c:pt>
                <c:pt idx="11">
                  <c:v>0</c:v>
                </c:pt>
              </c:numCache>
            </c:numRef>
          </c:val>
        </c:ser>
        <c:ser>
          <c:idx val="4"/>
          <c:order val="3"/>
          <c:tx>
            <c:strRef>
              <c:f>TwinFdr!$F$4</c:f>
              <c:strCache>
                <c:ptCount val="1"/>
                <c:pt idx="0">
                  <c:v>HYDROSS
Oper. Improv.
Crop
Irrigation
Consumption</c:v>
                </c:pt>
              </c:strCache>
            </c:strRef>
          </c:tx>
          <c:spPr>
            <a:solidFill>
              <a:schemeClr val="accent2"/>
            </a:solidFill>
            <a:ln>
              <a:solidFill>
                <a:schemeClr val="accent2"/>
              </a:solidFill>
              <a:prstDash val="solid"/>
            </a:ln>
          </c:spPr>
          <c:cat>
            <c:strRef>
              <c:f>TwinFdr!$B$36:$B$47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TwinFdr!$G$36:$G$47</c:f>
              <c:numCache>
                <c:formatCode>[&gt;=20]#,##0.0_);[&lt;=-20]\(#,##0.0\);#,##0.00_)</c:formatCode>
                <c:ptCount val="12"/>
                <c:pt idx="0">
                  <c:v>0</c:v>
                </c:pt>
                <c:pt idx="1">
                  <c:v>0</c:v>
                </c:pt>
                <c:pt idx="2">
                  <c:v>0</c:v>
                </c:pt>
                <c:pt idx="3">
                  <c:v>2.192700077624533E-2</c:v>
                </c:pt>
                <c:pt idx="4">
                  <c:v>7.3228382847111986E-2</c:v>
                </c:pt>
                <c:pt idx="5">
                  <c:v>0.1466060429361096</c:v>
                </c:pt>
                <c:pt idx="6">
                  <c:v>0.24310428600596573</c:v>
                </c:pt>
                <c:pt idx="7">
                  <c:v>0.18501234187609061</c:v>
                </c:pt>
                <c:pt idx="8">
                  <c:v>8.7287325148812656E-2</c:v>
                </c:pt>
                <c:pt idx="9">
                  <c:v>2.5063134708502074E-2</c:v>
                </c:pt>
                <c:pt idx="10">
                  <c:v>0</c:v>
                </c:pt>
                <c:pt idx="11">
                  <c:v>0</c:v>
                </c:pt>
              </c:numCache>
            </c:numRef>
          </c:val>
        </c:ser>
        <c:axId val="183819264"/>
        <c:axId val="183960320"/>
      </c:barChart>
      <c:lineChart>
        <c:grouping val="standard"/>
        <c:ser>
          <c:idx val="1"/>
          <c:order val="0"/>
          <c:tx>
            <c:strRef>
              <c:f>TwinFdr!$X$3</c:f>
              <c:strCache>
                <c:ptCount val="1"/>
                <c:pt idx="0">
                  <c:v>HYDROSS
2009 HIA
(Existing)
River
Headgate
Diversion</c:v>
                </c:pt>
              </c:strCache>
            </c:strRef>
          </c:tx>
          <c:spPr>
            <a:ln>
              <a:solidFill>
                <a:schemeClr val="accent3"/>
              </a:solidFill>
              <a:prstDash val="sysDot"/>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TwinFdr!$Y$36:$Y$47</c:f>
              <c:numCache>
                <c:formatCode>[&gt;=20]#,##0.0_);[&lt;=-20]\(#,##0.0\);#,##0.00_)</c:formatCode>
                <c:ptCount val="12"/>
                <c:pt idx="0">
                  <c:v>0</c:v>
                </c:pt>
                <c:pt idx="1">
                  <c:v>0</c:v>
                </c:pt>
                <c:pt idx="2">
                  <c:v>7.9905349755532093E-4</c:v>
                </c:pt>
                <c:pt idx="3">
                  <c:v>0.40307419507449949</c:v>
                </c:pt>
                <c:pt idx="4">
                  <c:v>1.5380726131020077</c:v>
                </c:pt>
                <c:pt idx="5">
                  <c:v>1.0510626775535374</c:v>
                </c:pt>
                <c:pt idx="6">
                  <c:v>0.80830846883469798</c:v>
                </c:pt>
                <c:pt idx="7">
                  <c:v>0.65483751245808364</c:v>
                </c:pt>
                <c:pt idx="8">
                  <c:v>0.38243051625304275</c:v>
                </c:pt>
                <c:pt idx="9">
                  <c:v>0.21816794725559893</c:v>
                </c:pt>
                <c:pt idx="10">
                  <c:v>0</c:v>
                </c:pt>
                <c:pt idx="11">
                  <c:v>0</c:v>
                </c:pt>
              </c:numCache>
            </c:numRef>
          </c:val>
        </c:ser>
        <c:ser>
          <c:idx val="2"/>
          <c:order val="1"/>
          <c:tx>
            <c:strRef>
              <c:f>TwinFdr!$AA$3</c:f>
              <c:strCache>
                <c:ptCount val="1"/>
                <c:pt idx="0">
                  <c:v>HYDROSS
Oper. Improv.
River
Headgate
Diversion</c:v>
                </c:pt>
              </c:strCache>
            </c:strRef>
          </c:tx>
          <c:spPr>
            <a:ln>
              <a:solidFill>
                <a:schemeClr val="accent2"/>
              </a:solidFill>
              <a:prstDash val="sysDot"/>
            </a:ln>
          </c:spPr>
          <c:marker>
            <c:symbol val="none"/>
          </c:marker>
          <c:cat>
            <c:strRef>
              <c:f>TwinFdr!$B$6:$B$17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TwinFdr!$AB$36:$AB$47</c:f>
              <c:numCache>
                <c:formatCode>[&gt;=20]#,##0.0_);[&lt;=-20]\(#,##0.0\);#,##0.00_)</c:formatCode>
                <c:ptCount val="12"/>
                <c:pt idx="0">
                  <c:v>0</c:v>
                </c:pt>
                <c:pt idx="1">
                  <c:v>0</c:v>
                </c:pt>
                <c:pt idx="2">
                  <c:v>0</c:v>
                </c:pt>
                <c:pt idx="3">
                  <c:v>9.3015095132727585E-2</c:v>
                </c:pt>
                <c:pt idx="4">
                  <c:v>1.0975921718583794</c:v>
                </c:pt>
                <c:pt idx="5">
                  <c:v>0.75146151623325086</c:v>
                </c:pt>
                <c:pt idx="6">
                  <c:v>0.70470371564967915</c:v>
                </c:pt>
                <c:pt idx="7">
                  <c:v>0.56928610051355877</c:v>
                </c:pt>
                <c:pt idx="8">
                  <c:v>0.50909366426935521</c:v>
                </c:pt>
                <c:pt idx="9">
                  <c:v>0.50218316867137003</c:v>
                </c:pt>
                <c:pt idx="10">
                  <c:v>0</c:v>
                </c:pt>
                <c:pt idx="11">
                  <c:v>0</c:v>
                </c:pt>
              </c:numCache>
            </c:numRef>
          </c:val>
        </c:ser>
        <c:marker val="1"/>
        <c:axId val="183819264"/>
        <c:axId val="183960320"/>
      </c:lineChart>
      <c:catAx>
        <c:axId val="183819264"/>
        <c:scaling>
          <c:orientation val="minMax"/>
        </c:scaling>
        <c:axPos val="b"/>
        <c:tickLblPos val="nextTo"/>
        <c:crossAx val="183960320"/>
        <c:crosses val="autoZero"/>
        <c:auto val="1"/>
        <c:lblAlgn val="ctr"/>
        <c:lblOffset val="100"/>
      </c:catAx>
      <c:valAx>
        <c:axId val="18396032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819264"/>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'487600'!$B$4</c:f>
              <c:strCache>
                <c:ptCount val="1"/>
                <c:pt idx="0">
                  <c:v>Interim
Instream
Flow</c:v>
                </c:pt>
              </c:strCache>
            </c:strRef>
          </c:tx>
          <c:spPr>
            <a:ln>
              <a:solidFill>
                <a:schemeClr val="tx1"/>
              </a:solidFill>
              <a:prstDash val="dash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'487600'!$B$23:$B$34</c:f>
              <c:numCache>
                <c:formatCode>[&gt;=20]#,##0_);[&lt;=-20]\(#,##0\);#,##0.0_)</c:formatCode>
                <c:ptCount val="12"/>
                <c:pt idx="0">
                  <c:v>22</c:v>
                </c:pt>
                <c:pt idx="1">
                  <c:v>22</c:v>
                </c:pt>
                <c:pt idx="2">
                  <c:v>22</c:v>
                </c:pt>
                <c:pt idx="3">
                  <c:v>22</c:v>
                </c:pt>
                <c:pt idx="4">
                  <c:v>22</c:v>
                </c:pt>
                <c:pt idx="5">
                  <c:v>22</c:v>
                </c:pt>
                <c:pt idx="6">
                  <c:v>22</c:v>
                </c:pt>
                <c:pt idx="7">
                  <c:v>22</c:v>
                </c:pt>
                <c:pt idx="8">
                  <c:v>22</c:v>
                </c:pt>
                <c:pt idx="9">
                  <c:v>22</c:v>
                </c:pt>
                <c:pt idx="10">
                  <c:v>22</c:v>
                </c:pt>
                <c:pt idx="11">
                  <c:v>22</c:v>
                </c:pt>
              </c:numCache>
            </c:numRef>
          </c:val>
        </c:ser>
        <c:ser>
          <c:idx val="1"/>
          <c:order val="1"/>
          <c:tx>
            <c:strRef>
              <c:f>'487600'!$C$4</c:f>
              <c:strCache>
                <c:ptCount val="1"/>
                <c:pt idx="0">
                  <c:v>HYDROSS
Enforceable
Min. Flow
Oper. Improv.</c:v>
                </c:pt>
              </c:strCache>
            </c:strRef>
          </c:tx>
          <c:spPr>
            <a:ln>
              <a:solidFill>
                <a:schemeClr val="tx1"/>
              </a:solidFill>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'487600'!$C$23:$C$34</c:f>
              <c:numCache>
                <c:formatCode>[&gt;=20]#,##0_);[&lt;=-20]\(#,##0\);#,##0.0_)</c:formatCode>
                <c:ptCount val="12"/>
                <c:pt idx="0">
                  <c:v>14</c:v>
                </c:pt>
                <c:pt idx="1">
                  <c:v>14</c:v>
                </c:pt>
                <c:pt idx="2">
                  <c:v>22</c:v>
                </c:pt>
                <c:pt idx="3">
                  <c:v>26</c:v>
                </c:pt>
                <c:pt idx="4">
                  <c:v>39</c:v>
                </c:pt>
                <c:pt idx="5">
                  <c:v>70</c:v>
                </c:pt>
                <c:pt idx="6">
                  <c:v>47</c:v>
                </c:pt>
                <c:pt idx="7">
                  <c:v>27</c:v>
                </c:pt>
                <c:pt idx="8">
                  <c:v>23</c:v>
                </c:pt>
                <c:pt idx="9">
                  <c:v>22</c:v>
                </c:pt>
                <c:pt idx="10">
                  <c:v>22</c:v>
                </c:pt>
                <c:pt idx="11">
                  <c:v>22</c:v>
                </c:pt>
              </c:numCache>
            </c:numRef>
          </c:val>
        </c:ser>
        <c:ser>
          <c:idx val="2"/>
          <c:order val="2"/>
          <c:tx>
            <c:strRef>
              <c:f>'487600'!$D$4</c:f>
              <c:strCache>
                <c:ptCount val="1"/>
                <c:pt idx="0">
                  <c:v>RWRCC
Dry Year
Hydrograph</c:v>
                </c:pt>
              </c:strCache>
            </c:strRef>
          </c:tx>
          <c:spPr>
            <a:ln>
              <a:solidFill>
                <a:sysClr val="windowText" lastClr="000000"/>
              </a:solidFill>
              <a:prstDash val="lg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'487600'!$D$23:$D$34</c:f>
              <c:numCache>
                <c:formatCode>[&gt;=20]#,##0_);[&lt;=-20]\(#,##0\);#,##0.0_)</c:formatCode>
                <c:ptCount val="12"/>
                <c:pt idx="0">
                  <c:v>10.4</c:v>
                </c:pt>
                <c:pt idx="1">
                  <c:v>9.9</c:v>
                </c:pt>
                <c:pt idx="2">
                  <c:v>10.3</c:v>
                </c:pt>
                <c:pt idx="3">
                  <c:v>11.5</c:v>
                </c:pt>
                <c:pt idx="4">
                  <c:v>16.899999999999999</c:v>
                </c:pt>
                <c:pt idx="5">
                  <c:v>49.6</c:v>
                </c:pt>
                <c:pt idx="6">
                  <c:v>25.2</c:v>
                </c:pt>
                <c:pt idx="7">
                  <c:v>22</c:v>
                </c:pt>
                <c:pt idx="8">
                  <c:v>22</c:v>
                </c:pt>
                <c:pt idx="9">
                  <c:v>13.2</c:v>
                </c:pt>
                <c:pt idx="10">
                  <c:v>12.9</c:v>
                </c:pt>
                <c:pt idx="11">
                  <c:v>11.1</c:v>
                </c:pt>
              </c:numCache>
            </c:numRef>
          </c:val>
        </c:ser>
        <c:ser>
          <c:idx val="3"/>
          <c:order val="3"/>
          <c:tx>
            <c:strRef>
              <c:f>'487600'!$E$5</c:f>
              <c:strCache>
                <c:ptCount val="1"/>
                <c:pt idx="0">
                  <c:v>HYDROSS
Natural
Flow</c:v>
                </c:pt>
              </c:strCache>
            </c:strRef>
          </c:tx>
          <c:spPr>
            <a:ln>
              <a:solidFill>
                <a:schemeClr val="accent1"/>
              </a:solidFill>
              <a:prstDash val="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'487600'!$E$23:$E$34</c:f>
              <c:numCache>
                <c:formatCode>[&gt;=20]#,##0_);[&lt;=-20]\(#,##0\);#,##0.0_)</c:formatCode>
                <c:ptCount val="12"/>
                <c:pt idx="0">
                  <c:v>31.339650537634409</c:v>
                </c:pt>
                <c:pt idx="1">
                  <c:v>25.622470238095239</c:v>
                </c:pt>
                <c:pt idx="2">
                  <c:v>26.037768817204302</c:v>
                </c:pt>
                <c:pt idx="3">
                  <c:v>51.030069444444443</c:v>
                </c:pt>
                <c:pt idx="4">
                  <c:v>128.52997311827957</c:v>
                </c:pt>
                <c:pt idx="5">
                  <c:v>339.16972222222222</c:v>
                </c:pt>
                <c:pt idx="6">
                  <c:v>285.3136088709677</c:v>
                </c:pt>
                <c:pt idx="7">
                  <c:v>113.31552419354838</c:v>
                </c:pt>
                <c:pt idx="8">
                  <c:v>69.150659722222215</c:v>
                </c:pt>
                <c:pt idx="9">
                  <c:v>46.395530913978497</c:v>
                </c:pt>
                <c:pt idx="10">
                  <c:v>44.614548611111111</c:v>
                </c:pt>
                <c:pt idx="11">
                  <c:v>32.250403225806451</c:v>
                </c:pt>
              </c:numCache>
            </c:numRef>
          </c:val>
        </c:ser>
        <c:ser>
          <c:idx val="4"/>
          <c:order val="4"/>
          <c:tx>
            <c:strRef>
              <c:f>'487600'!$G$5</c:f>
              <c:strCache>
                <c:ptCount val="1"/>
                <c:pt idx="0">
                  <c:v>HYDROSS
2009 HIA
(Existing)</c:v>
                </c:pt>
              </c:strCache>
            </c:strRef>
          </c:tx>
          <c:spPr>
            <a:ln>
              <a:solidFill>
                <a:schemeClr val="accent3"/>
              </a:solidFill>
              <a:prstDash val="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'487600'!$G$23:$G$34</c:f>
              <c:numCache>
                <c:formatCode>[&gt;=20]#,##0_);[&lt;=-20]\(#,##0\);#,##0.0_)</c:formatCode>
                <c:ptCount val="12"/>
                <c:pt idx="0">
                  <c:v>18.473032594086025</c:v>
                </c:pt>
                <c:pt idx="1">
                  <c:v>36.018882068452385</c:v>
                </c:pt>
                <c:pt idx="2">
                  <c:v>20.371626680107525</c:v>
                </c:pt>
                <c:pt idx="3">
                  <c:v>38.835160069444441</c:v>
                </c:pt>
                <c:pt idx="4">
                  <c:v>12.000345766129032</c:v>
                </c:pt>
                <c:pt idx="5">
                  <c:v>183.05926145833334</c:v>
                </c:pt>
                <c:pt idx="6">
                  <c:v>148.2145507392473</c:v>
                </c:pt>
                <c:pt idx="7">
                  <c:v>34.665768145161287</c:v>
                </c:pt>
                <c:pt idx="8">
                  <c:v>64.544677083333326</c:v>
                </c:pt>
                <c:pt idx="9">
                  <c:v>19.71852755376344</c:v>
                </c:pt>
                <c:pt idx="10">
                  <c:v>22.45201215277778</c:v>
                </c:pt>
                <c:pt idx="11">
                  <c:v>18.419566532258063</c:v>
                </c:pt>
              </c:numCache>
            </c:numRef>
          </c:val>
        </c:ser>
        <c:ser>
          <c:idx val="5"/>
          <c:order val="5"/>
          <c:tx>
            <c:strRef>
              <c:f>'487600'!$H$5</c:f>
              <c:strCache>
                <c:ptCount val="1"/>
                <c:pt idx="0">
                  <c:v>HYDROSS
Achievable
Management
Target
Oper. Improv.</c:v>
                </c:pt>
              </c:strCache>
            </c:strRef>
          </c:tx>
          <c:spPr>
            <a:ln>
              <a:solidFill>
                <a:schemeClr val="accent2"/>
              </a:solidFill>
              <a:prstDash val="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'487600'!$H$23:$H$34</c:f>
              <c:numCache>
                <c:formatCode>[&gt;=20]#,##0_);[&lt;=-20]\(#,##0\);#,##0.0_)</c:formatCode>
                <c:ptCount val="12"/>
                <c:pt idx="0">
                  <c:v>25.030817876344084</c:v>
                </c:pt>
                <c:pt idx="1">
                  <c:v>21.922202008928569</c:v>
                </c:pt>
                <c:pt idx="2">
                  <c:v>24.361983870967737</c:v>
                </c:pt>
                <c:pt idx="3">
                  <c:v>26.000043055555555</c:v>
                </c:pt>
                <c:pt idx="4">
                  <c:v>39.000056451612906</c:v>
                </c:pt>
                <c:pt idx="5">
                  <c:v>141.21935208333335</c:v>
                </c:pt>
                <c:pt idx="6">
                  <c:v>170.27745329301075</c:v>
                </c:pt>
                <c:pt idx="7">
                  <c:v>46.837083333333332</c:v>
                </c:pt>
                <c:pt idx="8">
                  <c:v>24.000013888888883</c:v>
                </c:pt>
                <c:pt idx="9">
                  <c:v>24.14759106182796</c:v>
                </c:pt>
                <c:pt idx="10">
                  <c:v>26.053190624999999</c:v>
                </c:pt>
                <c:pt idx="11">
                  <c:v>23.166661626344087</c:v>
                </c:pt>
              </c:numCache>
            </c:numRef>
          </c:val>
        </c:ser>
        <c:marker val="1"/>
        <c:axId val="143063680"/>
        <c:axId val="143143296"/>
      </c:lineChart>
      <c:catAx>
        <c:axId val="143063680"/>
        <c:scaling>
          <c:orientation val="minMax"/>
        </c:scaling>
        <c:axPos val="b"/>
        <c:tickLblPos val="nextTo"/>
        <c:crossAx val="143143296"/>
        <c:crosses val="autoZero"/>
        <c:auto val="1"/>
        <c:lblAlgn val="ctr"/>
        <c:lblOffset val="100"/>
      </c:catAx>
      <c:valAx>
        <c:axId val="14314329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3063680"/>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LwrTwin!$X$3</c:f>
              <c:strCache>
                <c:ptCount val="1"/>
                <c:pt idx="0">
                  <c:v>HYDROSS
2009 HIA
(Existing)
River
Headgate
Diversion</c:v>
                </c:pt>
              </c:strCache>
            </c:strRef>
          </c:tx>
          <c:spPr>
            <a:ln>
              <a:solidFill>
                <a:schemeClr val="accent3"/>
              </a:solidFill>
              <a:prstDash val="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LwrTwin!$X$6:$X$17</c:f>
              <c:numCache>
                <c:formatCode>[&gt;=20]#,##0_);[&lt;=-20]\(#,##0\);#,##0.0_)</c:formatCode>
                <c:ptCount val="12"/>
                <c:pt idx="0">
                  <c:v>0</c:v>
                </c:pt>
                <c:pt idx="1">
                  <c:v>2.4750000000000001</c:v>
                </c:pt>
                <c:pt idx="2">
                  <c:v>0</c:v>
                </c:pt>
                <c:pt idx="3">
                  <c:v>0</c:v>
                </c:pt>
                <c:pt idx="4">
                  <c:v>0</c:v>
                </c:pt>
                <c:pt idx="5">
                  <c:v>14.177499999999998</c:v>
                </c:pt>
                <c:pt idx="6">
                  <c:v>192.46250000000001</c:v>
                </c:pt>
                <c:pt idx="7">
                  <c:v>113.50749999999999</c:v>
                </c:pt>
                <c:pt idx="8">
                  <c:v>6.5124999999999993</c:v>
                </c:pt>
                <c:pt idx="9">
                  <c:v>34.68</c:v>
                </c:pt>
                <c:pt idx="10">
                  <c:v>0</c:v>
                </c:pt>
                <c:pt idx="11">
                  <c:v>0</c:v>
                </c:pt>
              </c:numCache>
            </c:numRef>
          </c:val>
        </c:ser>
        <c:ser>
          <c:idx val="2"/>
          <c:order val="1"/>
          <c:tx>
            <c:strRef>
              <c:f>LwrTwin!$AA$3</c:f>
              <c:strCache>
                <c:ptCount val="1"/>
                <c:pt idx="0">
                  <c:v>HYDROSS
Oper. Improv.
River
Headgate
Diversion</c:v>
                </c:pt>
              </c:strCache>
            </c:strRef>
          </c:tx>
          <c:spPr>
            <a:ln>
              <a:solidFill>
                <a:schemeClr val="accent2"/>
              </a:solidFill>
              <a:prstDash val="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LwrTwin!$AA$6:$AA$17</c:f>
              <c:numCache>
                <c:formatCode>[&gt;=20]#,##0_);[&lt;=-20]\(#,##0\);#,##0.0_)</c:formatCode>
                <c:ptCount val="12"/>
                <c:pt idx="0">
                  <c:v>0</c:v>
                </c:pt>
                <c:pt idx="1">
                  <c:v>0</c:v>
                </c:pt>
                <c:pt idx="2">
                  <c:v>0</c:v>
                </c:pt>
                <c:pt idx="3">
                  <c:v>0</c:v>
                </c:pt>
                <c:pt idx="4">
                  <c:v>0</c:v>
                </c:pt>
                <c:pt idx="5">
                  <c:v>31.43</c:v>
                </c:pt>
                <c:pt idx="6">
                  <c:v>159.3425</c:v>
                </c:pt>
                <c:pt idx="7">
                  <c:v>0</c:v>
                </c:pt>
                <c:pt idx="8">
                  <c:v>0</c:v>
                </c:pt>
                <c:pt idx="9">
                  <c:v>0</c:v>
                </c:pt>
                <c:pt idx="10">
                  <c:v>0</c:v>
                </c:pt>
                <c:pt idx="11">
                  <c:v>0</c:v>
                </c:pt>
              </c:numCache>
            </c:numRef>
          </c:val>
        </c:ser>
        <c:marker val="1"/>
        <c:axId val="184055680"/>
        <c:axId val="184057216"/>
      </c:lineChart>
      <c:catAx>
        <c:axId val="184055680"/>
        <c:scaling>
          <c:orientation val="minMax"/>
        </c:scaling>
        <c:axPos val="b"/>
        <c:tickLblPos val="nextTo"/>
        <c:crossAx val="184057216"/>
        <c:crosses val="autoZero"/>
        <c:auto val="1"/>
        <c:lblAlgn val="ctr"/>
        <c:lblOffset val="100"/>
      </c:catAx>
      <c:valAx>
        <c:axId val="184057216"/>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84055680"/>
        <c:crosses val="autoZero"/>
        <c:crossBetween val="between"/>
      </c:valAx>
    </c:plotArea>
    <c:legend>
      <c:legendPos val="b"/>
    </c:legend>
    <c:plotVisOnly val="1"/>
    <c:dispBlanksAs val="gap"/>
  </c:chart>
  <c:printSettings>
    <c:headerFooter/>
    <c:pageMargins b="0.75000000000000422" l="0.70000000000000062" r="0.70000000000000062" t="0.75000000000000422"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LwrTwin!$X$3</c:f>
              <c:strCache>
                <c:ptCount val="1"/>
                <c:pt idx="0">
                  <c:v>HYDROSS
2009 HIA
(Existing)
River
Headgate
Diversion</c:v>
                </c:pt>
              </c:strCache>
            </c:strRef>
          </c:tx>
          <c:spPr>
            <a:ln>
              <a:solidFill>
                <a:schemeClr val="accent3"/>
              </a:solidFill>
              <a:prstDash val="sys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LwrTwin!$X$21:$X$32</c:f>
              <c:numCache>
                <c:formatCode>[&gt;=20]#,##0_);[&lt;=-20]\(#,##0\);#,##0.0_)</c:formatCode>
                <c:ptCount val="12"/>
                <c:pt idx="0">
                  <c:v>13.6325</c:v>
                </c:pt>
                <c:pt idx="1">
                  <c:v>7.2108333333333334</c:v>
                </c:pt>
                <c:pt idx="2">
                  <c:v>5.2749999999999995</c:v>
                </c:pt>
                <c:pt idx="3">
                  <c:v>30.260833333333334</c:v>
                </c:pt>
                <c:pt idx="4">
                  <c:v>0</c:v>
                </c:pt>
                <c:pt idx="5">
                  <c:v>74.739166666666662</c:v>
                </c:pt>
                <c:pt idx="6">
                  <c:v>136.75750000000002</c:v>
                </c:pt>
                <c:pt idx="7">
                  <c:v>120.33</c:v>
                </c:pt>
                <c:pt idx="8">
                  <c:v>27.143333333333327</c:v>
                </c:pt>
                <c:pt idx="9">
                  <c:v>35.529166666666669</c:v>
                </c:pt>
                <c:pt idx="10">
                  <c:v>21.124166666666667</c:v>
                </c:pt>
                <c:pt idx="11">
                  <c:v>25.559166666666666</c:v>
                </c:pt>
              </c:numCache>
            </c:numRef>
          </c:val>
        </c:ser>
        <c:ser>
          <c:idx val="2"/>
          <c:order val="1"/>
          <c:tx>
            <c:strRef>
              <c:f>LwrTwin!$AA$3</c:f>
              <c:strCache>
                <c:ptCount val="1"/>
                <c:pt idx="0">
                  <c:v>HYDROSS
Oper. Improv.
River
Headgate
Diversion</c:v>
                </c:pt>
              </c:strCache>
            </c:strRef>
          </c:tx>
          <c:spPr>
            <a:ln>
              <a:solidFill>
                <a:schemeClr val="accent2"/>
              </a:solidFill>
              <a:prstDash val="sysDash"/>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LwrTwin!$AA$21:$AA$32</c:f>
              <c:numCache>
                <c:formatCode>[&gt;=20]#,##0_);[&lt;=-20]\(#,##0\);#,##0.0_)</c:formatCode>
                <c:ptCount val="12"/>
                <c:pt idx="0">
                  <c:v>0</c:v>
                </c:pt>
                <c:pt idx="1">
                  <c:v>0</c:v>
                </c:pt>
                <c:pt idx="2">
                  <c:v>0</c:v>
                </c:pt>
                <c:pt idx="3">
                  <c:v>0</c:v>
                </c:pt>
                <c:pt idx="4">
                  <c:v>0</c:v>
                </c:pt>
                <c:pt idx="5">
                  <c:v>0</c:v>
                </c:pt>
                <c:pt idx="6">
                  <c:v>15.205</c:v>
                </c:pt>
                <c:pt idx="7">
                  <c:v>0</c:v>
                </c:pt>
                <c:pt idx="8">
                  <c:v>0</c:v>
                </c:pt>
                <c:pt idx="9">
                  <c:v>2.9058333333333337</c:v>
                </c:pt>
                <c:pt idx="10">
                  <c:v>0</c:v>
                </c:pt>
                <c:pt idx="11">
                  <c:v>0</c:v>
                </c:pt>
              </c:numCache>
            </c:numRef>
          </c:val>
        </c:ser>
        <c:marker val="1"/>
        <c:axId val="182350208"/>
        <c:axId val="182351744"/>
      </c:lineChart>
      <c:catAx>
        <c:axId val="182350208"/>
        <c:scaling>
          <c:orientation val="minMax"/>
        </c:scaling>
        <c:axPos val="b"/>
        <c:tickLblPos val="nextTo"/>
        <c:crossAx val="182351744"/>
        <c:crosses val="autoZero"/>
        <c:auto val="1"/>
        <c:lblAlgn val="ctr"/>
        <c:lblOffset val="100"/>
      </c:catAx>
      <c:valAx>
        <c:axId val="182351744"/>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82350208"/>
        <c:crosses val="autoZero"/>
        <c:crossBetween val="between"/>
      </c:valAx>
    </c:plotArea>
    <c:legend>
      <c:legendPos val="b"/>
    </c:legend>
    <c:plotVisOnly val="1"/>
    <c:dispBlanksAs val="gap"/>
  </c:chart>
  <c:printSettings>
    <c:headerFooter/>
    <c:pageMargins b="0.75000000000000444" l="0.70000000000000062" r="0.70000000000000062" t="0.75000000000000444"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LwrTwin!$X$3</c:f>
              <c:strCache>
                <c:ptCount val="1"/>
                <c:pt idx="0">
                  <c:v>HYDROSS
2009 HIA
(Existing)
River
Headgate
Diversion</c:v>
                </c:pt>
              </c:strCache>
            </c:strRef>
          </c:tx>
          <c:spPr>
            <a:ln>
              <a:solidFill>
                <a:schemeClr val="accent3"/>
              </a:solidFill>
              <a:prstDash val="sysDot"/>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LwrTwin!$X$36:$X$47</c:f>
              <c:numCache>
                <c:formatCode>[&gt;=20]#,##0_);[&lt;=-20]\(#,##0\);#,##0.0_)</c:formatCode>
                <c:ptCount val="12"/>
                <c:pt idx="0">
                  <c:v>0</c:v>
                </c:pt>
                <c:pt idx="1">
                  <c:v>0</c:v>
                </c:pt>
                <c:pt idx="2">
                  <c:v>2.7050000000000001</c:v>
                </c:pt>
                <c:pt idx="3">
                  <c:v>7.2824999999999998</c:v>
                </c:pt>
                <c:pt idx="4">
                  <c:v>0.35</c:v>
                </c:pt>
                <c:pt idx="5">
                  <c:v>14.172499999999999</c:v>
                </c:pt>
                <c:pt idx="6">
                  <c:v>134.99250000000001</c:v>
                </c:pt>
                <c:pt idx="7">
                  <c:v>102.94999999999999</c:v>
                </c:pt>
                <c:pt idx="8">
                  <c:v>37.799999999999997</c:v>
                </c:pt>
                <c:pt idx="9">
                  <c:v>37.892499999999998</c:v>
                </c:pt>
                <c:pt idx="10">
                  <c:v>37.222499999999997</c:v>
                </c:pt>
                <c:pt idx="11">
                  <c:v>6.5549999999999997</c:v>
                </c:pt>
              </c:numCache>
            </c:numRef>
          </c:val>
        </c:ser>
        <c:ser>
          <c:idx val="2"/>
          <c:order val="1"/>
          <c:tx>
            <c:strRef>
              <c:f>LwrTwin!$AA$3</c:f>
              <c:strCache>
                <c:ptCount val="1"/>
                <c:pt idx="0">
                  <c:v>HYDROSS
Oper. Improv.
River
Headgate
Diversion</c:v>
                </c:pt>
              </c:strCache>
            </c:strRef>
          </c:tx>
          <c:spPr>
            <a:ln>
              <a:solidFill>
                <a:schemeClr val="accent2"/>
              </a:solidFill>
              <a:prstDash val="sysDot"/>
            </a:ln>
          </c:spPr>
          <c:marker>
            <c:symbol val="none"/>
          </c:marker>
          <c:cat>
            <c:strRef>
              <c:f>LwrTwin!$B$6:$B$17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LwrTwin!$AA$36:$AA$47</c:f>
              <c:numCache>
                <c:formatCode>[&gt;=20]#,##0_);[&lt;=-20]\(#,##0\);#,##0.0_)</c:formatCode>
                <c:ptCount val="12"/>
                <c:pt idx="0">
                  <c:v>0</c:v>
                </c:pt>
                <c:pt idx="1">
                  <c:v>0</c:v>
                </c:pt>
                <c:pt idx="2">
                  <c:v>0</c:v>
                </c:pt>
                <c:pt idx="3">
                  <c:v>0</c:v>
                </c:pt>
                <c:pt idx="4">
                  <c:v>6.9050000000000002</c:v>
                </c:pt>
                <c:pt idx="5">
                  <c:v>13.004999999999999</c:v>
                </c:pt>
                <c:pt idx="6">
                  <c:v>0</c:v>
                </c:pt>
                <c:pt idx="7">
                  <c:v>0</c:v>
                </c:pt>
                <c:pt idx="8">
                  <c:v>0</c:v>
                </c:pt>
                <c:pt idx="9">
                  <c:v>0</c:v>
                </c:pt>
                <c:pt idx="10">
                  <c:v>0</c:v>
                </c:pt>
                <c:pt idx="11">
                  <c:v>0</c:v>
                </c:pt>
              </c:numCache>
            </c:numRef>
          </c:val>
        </c:ser>
        <c:marker val="1"/>
        <c:axId val="183691904"/>
        <c:axId val="184029568"/>
      </c:lineChart>
      <c:catAx>
        <c:axId val="183691904"/>
        <c:scaling>
          <c:orientation val="minMax"/>
        </c:scaling>
        <c:axPos val="b"/>
        <c:tickLblPos val="nextTo"/>
        <c:crossAx val="184029568"/>
        <c:crosses val="autoZero"/>
        <c:auto val="1"/>
        <c:lblAlgn val="ctr"/>
        <c:lblOffset val="100"/>
      </c:catAx>
      <c:valAx>
        <c:axId val="184029568"/>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83691904"/>
        <c:crosses val="autoZero"/>
        <c:crossBetween val="between"/>
      </c:valAx>
    </c:plotArea>
    <c:legend>
      <c:legendPos val="b"/>
    </c:legend>
    <c:plotVisOnly val="1"/>
    <c:dispBlanksAs val="gap"/>
  </c:chart>
  <c:printSettings>
    <c:headerFooter/>
    <c:pageMargins b="0.75000000000000466" l="0.70000000000000062" r="0.70000000000000062" t="0.75000000000000466"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PolsonD!$D$4</c:f>
              <c:strCache>
                <c:ptCount val="1"/>
                <c:pt idx="0">
                  <c:v>HYDROSS
2009 HIA
(Existing)
Crop
Irrigation
Consumption</c:v>
                </c:pt>
              </c:strCache>
            </c:strRef>
          </c:tx>
          <c:spPr>
            <a:solidFill>
              <a:schemeClr val="accent3"/>
            </a:solidFill>
            <a:ln>
              <a:solidFill>
                <a:schemeClr val="accent3"/>
              </a:solidFill>
              <a:prstDash val="solid"/>
            </a:ln>
          </c:spP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PolsonD!$E$6:$E$17</c:f>
              <c:numCache>
                <c:formatCode>[&gt;=20]#,##0.0_);[&lt;=-20]\(#,##0.0\);#,##0.00_)</c:formatCode>
                <c:ptCount val="12"/>
                <c:pt idx="0">
                  <c:v>0</c:v>
                </c:pt>
                <c:pt idx="1">
                  <c:v>0</c:v>
                </c:pt>
                <c:pt idx="2">
                  <c:v>0</c:v>
                </c:pt>
                <c:pt idx="3">
                  <c:v>1.3338072485935503E-2</c:v>
                </c:pt>
                <c:pt idx="4">
                  <c:v>9.4167344051842797E-3</c:v>
                </c:pt>
                <c:pt idx="5">
                  <c:v>0.10755044329416844</c:v>
                </c:pt>
                <c:pt idx="6">
                  <c:v>0.20111188050917603</c:v>
                </c:pt>
                <c:pt idx="7">
                  <c:v>0.15312224171742031</c:v>
                </c:pt>
                <c:pt idx="8">
                  <c:v>9.4313592174909339E-2</c:v>
                </c:pt>
                <c:pt idx="9">
                  <c:v>0</c:v>
                </c:pt>
                <c:pt idx="10">
                  <c:v>0</c:v>
                </c:pt>
                <c:pt idx="11">
                  <c:v>0</c:v>
                </c:pt>
              </c:numCache>
            </c:numRef>
          </c:val>
        </c:ser>
        <c:ser>
          <c:idx val="4"/>
          <c:order val="3"/>
          <c:tx>
            <c:strRef>
              <c:f>PolsonD!$F$4</c:f>
              <c:strCache>
                <c:ptCount val="1"/>
                <c:pt idx="0">
                  <c:v>HYDROSS
Oper. Improv.
Crop
Irrigation
Consumption</c:v>
                </c:pt>
              </c:strCache>
            </c:strRef>
          </c:tx>
          <c:spPr>
            <a:solidFill>
              <a:schemeClr val="accent2"/>
            </a:solidFill>
            <a:ln>
              <a:solidFill>
                <a:schemeClr val="accent2"/>
              </a:solidFill>
              <a:prstDash val="solid"/>
            </a:ln>
          </c:spP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PolsonD!$G$6:$G$17</c:f>
              <c:numCache>
                <c:formatCode>[&gt;=20]#,##0.0_);[&lt;=-20]\(#,##0.0\);#,##0.00_)</c:formatCode>
                <c:ptCount val="12"/>
                <c:pt idx="0">
                  <c:v>0</c:v>
                </c:pt>
                <c:pt idx="1">
                  <c:v>0</c:v>
                </c:pt>
                <c:pt idx="2">
                  <c:v>0</c:v>
                </c:pt>
                <c:pt idx="3">
                  <c:v>1.2763725685673716E-2</c:v>
                </c:pt>
                <c:pt idx="4">
                  <c:v>3.3241947105858947E-2</c:v>
                </c:pt>
                <c:pt idx="5">
                  <c:v>0.10765300127202307</c:v>
                </c:pt>
                <c:pt idx="6">
                  <c:v>0.21461910478109711</c:v>
                </c:pt>
                <c:pt idx="7">
                  <c:v>0.13580690455616887</c:v>
                </c:pt>
                <c:pt idx="8">
                  <c:v>8.1076878660061122E-2</c:v>
                </c:pt>
                <c:pt idx="9">
                  <c:v>6.6482646892973831E-3</c:v>
                </c:pt>
                <c:pt idx="10">
                  <c:v>0</c:v>
                </c:pt>
                <c:pt idx="11">
                  <c:v>0</c:v>
                </c:pt>
              </c:numCache>
            </c:numRef>
          </c:val>
        </c:ser>
        <c:axId val="183496064"/>
        <c:axId val="183538816"/>
      </c:barChart>
      <c:lineChart>
        <c:grouping val="standard"/>
        <c:ser>
          <c:idx val="1"/>
          <c:order val="0"/>
          <c:tx>
            <c:strRef>
              <c:f>PolsonD!$X$3</c:f>
              <c:strCache>
                <c:ptCount val="1"/>
                <c:pt idx="0">
                  <c:v>HYDROSS
2009 HIA
(Existing)
River
Headgate
Diversion</c:v>
                </c:pt>
              </c:strCache>
            </c:strRef>
          </c:tx>
          <c:spPr>
            <a:ln>
              <a:solidFill>
                <a:schemeClr val="accent3"/>
              </a:solidFill>
              <a:prstDash val="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PolsonD!$Y$6:$Y$17</c:f>
              <c:numCache>
                <c:formatCode>[&gt;=20]#,##0.0_);[&lt;=-20]\(#,##0.0\);#,##0.00_)</c:formatCode>
                <c:ptCount val="12"/>
                <c:pt idx="0">
                  <c:v>0</c:v>
                </c:pt>
                <c:pt idx="1">
                  <c:v>0</c:v>
                </c:pt>
                <c:pt idx="2">
                  <c:v>1.5095011310101578E-2</c:v>
                </c:pt>
                <c:pt idx="3">
                  <c:v>2.2901910175026623E-2</c:v>
                </c:pt>
                <c:pt idx="4">
                  <c:v>1.5217734979289394E-2</c:v>
                </c:pt>
                <c:pt idx="5">
                  <c:v>0.16190041140172884</c:v>
                </c:pt>
                <c:pt idx="6">
                  <c:v>0.30274255684054802</c:v>
                </c:pt>
                <c:pt idx="7">
                  <c:v>0.33560739761418562</c:v>
                </c:pt>
                <c:pt idx="8">
                  <c:v>0.14930728943847887</c:v>
                </c:pt>
                <c:pt idx="9">
                  <c:v>0</c:v>
                </c:pt>
                <c:pt idx="10">
                  <c:v>0</c:v>
                </c:pt>
                <c:pt idx="11">
                  <c:v>0</c:v>
                </c:pt>
              </c:numCache>
            </c:numRef>
          </c:val>
        </c:ser>
        <c:ser>
          <c:idx val="2"/>
          <c:order val="1"/>
          <c:tx>
            <c:strRef>
              <c:f>PolsonD!$AA$3</c:f>
              <c:strCache>
                <c:ptCount val="1"/>
                <c:pt idx="0">
                  <c:v>HYDROSS
Oper. Improv.
River
Headgate
Diversion</c:v>
                </c:pt>
              </c:strCache>
            </c:strRef>
          </c:tx>
          <c:spPr>
            <a:ln>
              <a:solidFill>
                <a:schemeClr val="accent2"/>
              </a:solidFill>
              <a:prstDash val="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PolsonD!$AB$6:$AB$17</c:f>
              <c:numCache>
                <c:formatCode>[&gt;=20]#,##0.0_);[&lt;=-20]\(#,##0.0\);#,##0.00_)</c:formatCode>
                <c:ptCount val="12"/>
                <c:pt idx="0">
                  <c:v>0</c:v>
                </c:pt>
                <c:pt idx="1">
                  <c:v>0</c:v>
                </c:pt>
                <c:pt idx="2">
                  <c:v>0</c:v>
                </c:pt>
                <c:pt idx="3">
                  <c:v>2.2408226274005821E-2</c:v>
                </c:pt>
                <c:pt idx="4">
                  <c:v>5.4927209361961236E-2</c:v>
                </c:pt>
                <c:pt idx="5">
                  <c:v>0.16569647725415282</c:v>
                </c:pt>
                <c:pt idx="6">
                  <c:v>0.3266653040808174</c:v>
                </c:pt>
                <c:pt idx="7">
                  <c:v>0.19345712899739151</c:v>
                </c:pt>
                <c:pt idx="8">
                  <c:v>0.11549412914538623</c:v>
                </c:pt>
                <c:pt idx="9">
                  <c:v>1.0119124336830111E-2</c:v>
                </c:pt>
                <c:pt idx="10">
                  <c:v>0</c:v>
                </c:pt>
                <c:pt idx="11">
                  <c:v>0</c:v>
                </c:pt>
              </c:numCache>
            </c:numRef>
          </c:val>
        </c:ser>
        <c:marker val="1"/>
        <c:axId val="183496064"/>
        <c:axId val="183538816"/>
      </c:lineChart>
      <c:catAx>
        <c:axId val="183496064"/>
        <c:scaling>
          <c:orientation val="minMax"/>
        </c:scaling>
        <c:axPos val="b"/>
        <c:tickLblPos val="nextTo"/>
        <c:crossAx val="183538816"/>
        <c:crosses val="autoZero"/>
        <c:auto val="1"/>
        <c:lblAlgn val="ctr"/>
        <c:lblOffset val="100"/>
      </c:catAx>
      <c:valAx>
        <c:axId val="18353881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496064"/>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PolsonD!$D$4</c:f>
              <c:strCache>
                <c:ptCount val="1"/>
                <c:pt idx="0">
                  <c:v>HYDROSS
2009 HIA
(Existing)
Crop
Irrigation
Consumption</c:v>
                </c:pt>
              </c:strCache>
            </c:strRef>
          </c:tx>
          <c:spPr>
            <a:solidFill>
              <a:schemeClr val="accent3"/>
            </a:solidFill>
            <a:ln>
              <a:solidFill>
                <a:schemeClr val="accent3"/>
              </a:solidFill>
              <a:prstDash val="solid"/>
            </a:ln>
          </c:spPr>
          <c:cat>
            <c:strRef>
              <c:f>PolsonD!$B$21:$B$32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PolsonD!$E$21:$E$32</c:f>
              <c:numCache>
                <c:formatCode>[&gt;=20]#,##0.0_);[&lt;=-20]\(#,##0.0\);#,##0.00_)</c:formatCode>
                <c:ptCount val="12"/>
                <c:pt idx="0">
                  <c:v>0</c:v>
                </c:pt>
                <c:pt idx="1">
                  <c:v>0</c:v>
                </c:pt>
                <c:pt idx="2">
                  <c:v>1.3861675623754672E-4</c:v>
                </c:pt>
                <c:pt idx="3">
                  <c:v>1.1623773070903967E-2</c:v>
                </c:pt>
                <c:pt idx="4">
                  <c:v>8.2540254466751464E-3</c:v>
                </c:pt>
                <c:pt idx="5">
                  <c:v>0.10165900272069758</c:v>
                </c:pt>
                <c:pt idx="6">
                  <c:v>0.29913003595231719</c:v>
                </c:pt>
                <c:pt idx="7">
                  <c:v>0.20681652180524404</c:v>
                </c:pt>
                <c:pt idx="8">
                  <c:v>7.6031866109979945E-2</c:v>
                </c:pt>
                <c:pt idx="9">
                  <c:v>0</c:v>
                </c:pt>
                <c:pt idx="10">
                  <c:v>0</c:v>
                </c:pt>
                <c:pt idx="11">
                  <c:v>0</c:v>
                </c:pt>
              </c:numCache>
            </c:numRef>
          </c:val>
        </c:ser>
        <c:ser>
          <c:idx val="4"/>
          <c:order val="3"/>
          <c:tx>
            <c:strRef>
              <c:f>PolsonD!$F$4</c:f>
              <c:strCache>
                <c:ptCount val="1"/>
                <c:pt idx="0">
                  <c:v>HYDROSS
Oper. Improv.
Crop
Irrigation
Consumption</c:v>
                </c:pt>
              </c:strCache>
            </c:strRef>
          </c:tx>
          <c:spPr>
            <a:solidFill>
              <a:schemeClr val="accent2"/>
            </a:solidFill>
            <a:ln>
              <a:solidFill>
                <a:schemeClr val="accent2"/>
              </a:solidFill>
              <a:prstDash val="solid"/>
            </a:ln>
          </c:spPr>
          <c:cat>
            <c:strRef>
              <c:f>PolsonD!$B$21:$B$32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PolsonD!$G$21:$G$32</c:f>
              <c:numCache>
                <c:formatCode>[&gt;=20]#,##0.0_);[&lt;=-20]\(#,##0.0\);#,##0.00_)</c:formatCode>
                <c:ptCount val="12"/>
                <c:pt idx="0">
                  <c:v>0</c:v>
                </c:pt>
                <c:pt idx="1">
                  <c:v>0</c:v>
                </c:pt>
                <c:pt idx="2">
                  <c:v>0</c:v>
                </c:pt>
                <c:pt idx="3">
                  <c:v>2.5206531208476362E-2</c:v>
                </c:pt>
                <c:pt idx="4">
                  <c:v>3.6705177431974177E-2</c:v>
                </c:pt>
                <c:pt idx="5">
                  <c:v>0.10959378879474495</c:v>
                </c:pt>
                <c:pt idx="6">
                  <c:v>0.27429039559630952</c:v>
                </c:pt>
                <c:pt idx="7">
                  <c:v>0.16388528229987767</c:v>
                </c:pt>
                <c:pt idx="8">
                  <c:v>7.3084321214872544E-2</c:v>
                </c:pt>
                <c:pt idx="9">
                  <c:v>1.5152228397896993E-2</c:v>
                </c:pt>
                <c:pt idx="10">
                  <c:v>0</c:v>
                </c:pt>
                <c:pt idx="11">
                  <c:v>0</c:v>
                </c:pt>
              </c:numCache>
            </c:numRef>
          </c:val>
        </c:ser>
        <c:axId val="183578624"/>
        <c:axId val="183580160"/>
      </c:barChart>
      <c:lineChart>
        <c:grouping val="standard"/>
        <c:ser>
          <c:idx val="1"/>
          <c:order val="0"/>
          <c:tx>
            <c:strRef>
              <c:f>PolsonD!$X$3</c:f>
              <c:strCache>
                <c:ptCount val="1"/>
                <c:pt idx="0">
                  <c:v>HYDROSS
2009 HIA
(Existing)
River
Headgate
Diversion</c:v>
                </c:pt>
              </c:strCache>
            </c:strRef>
          </c:tx>
          <c:spPr>
            <a:ln>
              <a:solidFill>
                <a:schemeClr val="accent3"/>
              </a:solidFill>
              <a:prstDash val="sys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PolsonD!$Y$21:$Y$32</c:f>
              <c:numCache>
                <c:formatCode>[&gt;=20]#,##0.0_);[&lt;=-20]\(#,##0.0\);#,##0.00_)</c:formatCode>
                <c:ptCount val="12"/>
                <c:pt idx="0">
                  <c:v>0</c:v>
                </c:pt>
                <c:pt idx="1">
                  <c:v>0</c:v>
                </c:pt>
                <c:pt idx="2">
                  <c:v>1.533302085034462E-2</c:v>
                </c:pt>
                <c:pt idx="3">
                  <c:v>1.9958401564052142E-2</c:v>
                </c:pt>
                <c:pt idx="4">
                  <c:v>1.333876122604258E-2</c:v>
                </c:pt>
                <c:pt idx="5">
                  <c:v>0.15303176685337586</c:v>
                </c:pt>
                <c:pt idx="6">
                  <c:v>0.45029359619496795</c:v>
                </c:pt>
                <c:pt idx="7">
                  <c:v>0.42457461997722085</c:v>
                </c:pt>
                <c:pt idx="8">
                  <c:v>0.12720308311317305</c:v>
                </c:pt>
                <c:pt idx="9">
                  <c:v>0</c:v>
                </c:pt>
                <c:pt idx="10">
                  <c:v>0</c:v>
                </c:pt>
                <c:pt idx="11">
                  <c:v>0</c:v>
                </c:pt>
              </c:numCache>
            </c:numRef>
          </c:val>
        </c:ser>
        <c:ser>
          <c:idx val="2"/>
          <c:order val="1"/>
          <c:tx>
            <c:strRef>
              <c:f>PolsonD!$AA$3</c:f>
              <c:strCache>
                <c:ptCount val="1"/>
                <c:pt idx="0">
                  <c:v>HYDROSS
Oper. Improv.
River
Headgate
Diversion</c:v>
                </c:pt>
              </c:strCache>
            </c:strRef>
          </c:tx>
          <c:spPr>
            <a:ln>
              <a:solidFill>
                <a:schemeClr val="accent2"/>
              </a:solidFill>
              <a:prstDash val="sysDash"/>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PolsonD!$AB$21:$AB$32</c:f>
              <c:numCache>
                <c:formatCode>[&gt;=20]#,##0.0_);[&lt;=-20]\(#,##0.0\);#,##0.00_)</c:formatCode>
                <c:ptCount val="12"/>
                <c:pt idx="0">
                  <c:v>0</c:v>
                </c:pt>
                <c:pt idx="1">
                  <c:v>0</c:v>
                </c:pt>
                <c:pt idx="2">
                  <c:v>0</c:v>
                </c:pt>
                <c:pt idx="3">
                  <c:v>4.4253039340723964E-2</c:v>
                </c:pt>
                <c:pt idx="4">
                  <c:v>6.0649665287465584E-2</c:v>
                </c:pt>
                <c:pt idx="5">
                  <c:v>0.16868368292249492</c:v>
                </c:pt>
                <c:pt idx="6">
                  <c:v>0.41748918660016671</c:v>
                </c:pt>
                <c:pt idx="7">
                  <c:v>0.23345481809099389</c:v>
                </c:pt>
                <c:pt idx="8">
                  <c:v>0.1041087196793056</c:v>
                </c:pt>
                <c:pt idx="9">
                  <c:v>2.3062752508214605E-2</c:v>
                </c:pt>
                <c:pt idx="10">
                  <c:v>0</c:v>
                </c:pt>
                <c:pt idx="11">
                  <c:v>0</c:v>
                </c:pt>
              </c:numCache>
            </c:numRef>
          </c:val>
        </c:ser>
        <c:marker val="1"/>
        <c:axId val="183578624"/>
        <c:axId val="183580160"/>
      </c:lineChart>
      <c:catAx>
        <c:axId val="183578624"/>
        <c:scaling>
          <c:orientation val="minMax"/>
        </c:scaling>
        <c:axPos val="b"/>
        <c:tickLblPos val="nextTo"/>
        <c:crossAx val="183580160"/>
        <c:crosses val="autoZero"/>
        <c:auto val="1"/>
        <c:lblAlgn val="ctr"/>
        <c:lblOffset val="100"/>
      </c:catAx>
      <c:valAx>
        <c:axId val="18358016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578624"/>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PolsonD!$D$4</c:f>
              <c:strCache>
                <c:ptCount val="1"/>
                <c:pt idx="0">
                  <c:v>HYDROSS
2009 HIA
(Existing)
Crop
Irrigation
Consumption</c:v>
                </c:pt>
              </c:strCache>
            </c:strRef>
          </c:tx>
          <c:spPr>
            <a:solidFill>
              <a:schemeClr val="accent3"/>
            </a:solidFill>
            <a:ln>
              <a:solidFill>
                <a:schemeClr val="accent3"/>
              </a:solidFill>
              <a:prstDash val="solid"/>
            </a:ln>
          </c:spPr>
          <c:cat>
            <c:strRef>
              <c:f>PolsonD!$B$36:$B$47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PolsonD!$E$36:$E$47</c:f>
              <c:numCache>
                <c:formatCode>[&gt;=20]#,##0.0_);[&lt;=-20]\(#,##0.0\);#,##0.00_)</c:formatCode>
                <c:ptCount val="12"/>
                <c:pt idx="0">
                  <c:v>0</c:v>
                </c:pt>
                <c:pt idx="1">
                  <c:v>0</c:v>
                </c:pt>
                <c:pt idx="2">
                  <c:v>2.2904253081438386E-3</c:v>
                </c:pt>
                <c:pt idx="3">
                  <c:v>1.0141223545207082E-2</c:v>
                </c:pt>
                <c:pt idx="4">
                  <c:v>8.5831048748133097E-3</c:v>
                </c:pt>
                <c:pt idx="5">
                  <c:v>0.15434969038654531</c:v>
                </c:pt>
                <c:pt idx="6">
                  <c:v>0.30339467555393329</c:v>
                </c:pt>
                <c:pt idx="7">
                  <c:v>0.24095411301698272</c:v>
                </c:pt>
                <c:pt idx="8">
                  <c:v>6.5531900639847054E-2</c:v>
                </c:pt>
                <c:pt idx="9">
                  <c:v>0</c:v>
                </c:pt>
                <c:pt idx="10">
                  <c:v>0</c:v>
                </c:pt>
                <c:pt idx="11">
                  <c:v>0</c:v>
                </c:pt>
              </c:numCache>
            </c:numRef>
          </c:val>
        </c:ser>
        <c:ser>
          <c:idx val="4"/>
          <c:order val="3"/>
          <c:tx>
            <c:strRef>
              <c:f>PolsonD!$F$4</c:f>
              <c:strCache>
                <c:ptCount val="1"/>
                <c:pt idx="0">
                  <c:v>HYDROSS
Oper. Improv.
Crop
Irrigation
Consumption</c:v>
                </c:pt>
              </c:strCache>
            </c:strRef>
          </c:tx>
          <c:spPr>
            <a:solidFill>
              <a:schemeClr val="accent2"/>
            </a:solidFill>
            <a:ln>
              <a:solidFill>
                <a:schemeClr val="accent2"/>
              </a:solidFill>
              <a:prstDash val="solid"/>
            </a:ln>
          </c:spPr>
          <c:cat>
            <c:strRef>
              <c:f>PolsonD!$B$36:$B$47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PolsonD!$G$36:$G$47</c:f>
              <c:numCache>
                <c:formatCode>[&gt;=20]#,##0.0_);[&lt;=-20]\(#,##0.0\);#,##0.00_)</c:formatCode>
                <c:ptCount val="12"/>
                <c:pt idx="0">
                  <c:v>0</c:v>
                </c:pt>
                <c:pt idx="1">
                  <c:v>0</c:v>
                </c:pt>
                <c:pt idx="2">
                  <c:v>0</c:v>
                </c:pt>
                <c:pt idx="3">
                  <c:v>1.8454498078763485E-2</c:v>
                </c:pt>
                <c:pt idx="4">
                  <c:v>6.1656190523973177E-2</c:v>
                </c:pt>
                <c:pt idx="5">
                  <c:v>0.11817964433410635</c:v>
                </c:pt>
                <c:pt idx="6">
                  <c:v>0.21633614557874639</c:v>
                </c:pt>
                <c:pt idx="7">
                  <c:v>0.15650688429907281</c:v>
                </c:pt>
                <c:pt idx="8">
                  <c:v>7.8993566283363265E-2</c:v>
                </c:pt>
                <c:pt idx="9">
                  <c:v>2.0040083418455396E-2</c:v>
                </c:pt>
                <c:pt idx="10">
                  <c:v>0</c:v>
                </c:pt>
                <c:pt idx="11">
                  <c:v>0</c:v>
                </c:pt>
              </c:numCache>
            </c:numRef>
          </c:val>
        </c:ser>
        <c:axId val="183628160"/>
        <c:axId val="183629696"/>
      </c:barChart>
      <c:lineChart>
        <c:grouping val="standard"/>
        <c:ser>
          <c:idx val="1"/>
          <c:order val="0"/>
          <c:tx>
            <c:strRef>
              <c:f>PolsonD!$X$3</c:f>
              <c:strCache>
                <c:ptCount val="1"/>
                <c:pt idx="0">
                  <c:v>HYDROSS
2009 HIA
(Existing)
River
Headgate
Diversion</c:v>
                </c:pt>
              </c:strCache>
            </c:strRef>
          </c:tx>
          <c:spPr>
            <a:ln>
              <a:solidFill>
                <a:schemeClr val="accent3"/>
              </a:solidFill>
              <a:prstDash val="sysDot"/>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PolsonD!$Y$36:$Y$47</c:f>
              <c:numCache>
                <c:formatCode>[&gt;=20]#,##0.0_);[&lt;=-20]\(#,##0.0\);#,##0.00_)</c:formatCode>
                <c:ptCount val="12"/>
                <c:pt idx="0">
                  <c:v>0</c:v>
                </c:pt>
                <c:pt idx="1">
                  <c:v>0</c:v>
                </c:pt>
                <c:pt idx="2">
                  <c:v>1.9027747072711192E-2</c:v>
                </c:pt>
                <c:pt idx="3">
                  <c:v>1.7412815153171501E-2</c:v>
                </c:pt>
                <c:pt idx="4">
                  <c:v>1.3870563792523124E-2</c:v>
                </c:pt>
                <c:pt idx="5">
                  <c:v>0.23234937586413565</c:v>
                </c:pt>
                <c:pt idx="6">
                  <c:v>0.45671334570816396</c:v>
                </c:pt>
                <c:pt idx="7">
                  <c:v>0.36495230042157267</c:v>
                </c:pt>
                <c:pt idx="8">
                  <c:v>0.10328033514444776</c:v>
                </c:pt>
                <c:pt idx="9">
                  <c:v>0</c:v>
                </c:pt>
                <c:pt idx="10">
                  <c:v>0</c:v>
                </c:pt>
                <c:pt idx="11">
                  <c:v>0</c:v>
                </c:pt>
              </c:numCache>
            </c:numRef>
          </c:val>
        </c:ser>
        <c:ser>
          <c:idx val="2"/>
          <c:order val="1"/>
          <c:tx>
            <c:strRef>
              <c:f>PolsonD!$AA$3</c:f>
              <c:strCache>
                <c:ptCount val="1"/>
                <c:pt idx="0">
                  <c:v>HYDROSS
Oper. Improv.
River
Headgate
Diversion</c:v>
                </c:pt>
              </c:strCache>
            </c:strRef>
          </c:tx>
          <c:spPr>
            <a:ln>
              <a:solidFill>
                <a:schemeClr val="accent2"/>
              </a:solidFill>
              <a:prstDash val="sysDot"/>
            </a:ln>
          </c:spPr>
          <c:marker>
            <c:symbol val="none"/>
          </c:marker>
          <c:cat>
            <c:strRef>
              <c:f>PolsonD!$B$6:$B$17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PolsonD!$AB$36:$AB$47</c:f>
              <c:numCache>
                <c:formatCode>[&gt;=20]#,##0.0_);[&lt;=-20]\(#,##0.0\);#,##0.00_)</c:formatCode>
                <c:ptCount val="12"/>
                <c:pt idx="0">
                  <c:v>0</c:v>
                </c:pt>
                <c:pt idx="1">
                  <c:v>0</c:v>
                </c:pt>
                <c:pt idx="2">
                  <c:v>0</c:v>
                </c:pt>
                <c:pt idx="3">
                  <c:v>3.2399048593334777E-2</c:v>
                </c:pt>
                <c:pt idx="4">
                  <c:v>0.10187738024450294</c:v>
                </c:pt>
                <c:pt idx="5">
                  <c:v>0.18189879072511364</c:v>
                </c:pt>
                <c:pt idx="6">
                  <c:v>0.32927876039383014</c:v>
                </c:pt>
                <c:pt idx="7">
                  <c:v>0.22294427962830884</c:v>
                </c:pt>
                <c:pt idx="8">
                  <c:v>0.11252644769709866</c:v>
                </c:pt>
                <c:pt idx="9">
                  <c:v>3.0502410073752508E-2</c:v>
                </c:pt>
                <c:pt idx="10">
                  <c:v>0</c:v>
                </c:pt>
                <c:pt idx="11">
                  <c:v>0</c:v>
                </c:pt>
              </c:numCache>
            </c:numRef>
          </c:val>
        </c:ser>
        <c:marker val="1"/>
        <c:axId val="183628160"/>
        <c:axId val="183629696"/>
      </c:lineChart>
      <c:catAx>
        <c:axId val="183628160"/>
        <c:scaling>
          <c:orientation val="minMax"/>
        </c:scaling>
        <c:axPos val="b"/>
        <c:tickLblPos val="nextTo"/>
        <c:crossAx val="183629696"/>
        <c:crosses val="autoZero"/>
        <c:auto val="1"/>
        <c:lblAlgn val="ctr"/>
        <c:lblOffset val="100"/>
      </c:catAx>
      <c:valAx>
        <c:axId val="18362969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83628160"/>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'999411'!$C$4</c:f>
              <c:strCache>
                <c:ptCount val="1"/>
                <c:pt idx="0">
                  <c:v>HYDROSS
Enforceable
Min. Flow
Oper. Improv.</c:v>
                </c:pt>
              </c:strCache>
            </c:strRef>
          </c:tx>
          <c:spPr>
            <a:ln>
              <a:solidFill>
                <a:schemeClr val="tx1"/>
              </a:solidFill>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'999411'!$C$23:$C$34</c:f>
              <c:numCache>
                <c:formatCode>[&gt;=20]#,##0_);[&lt;=-20]\(#,##0\);#,##0.0_)</c:formatCode>
                <c:ptCount val="12"/>
                <c:pt idx="0">
                  <c:v>0.9</c:v>
                </c:pt>
                <c:pt idx="1">
                  <c:v>1</c:v>
                </c:pt>
                <c:pt idx="2">
                  <c:v>1.7</c:v>
                </c:pt>
                <c:pt idx="3">
                  <c:v>2.4</c:v>
                </c:pt>
                <c:pt idx="4">
                  <c:v>2</c:v>
                </c:pt>
                <c:pt idx="5">
                  <c:v>1</c:v>
                </c:pt>
                <c:pt idx="6">
                  <c:v>0.5</c:v>
                </c:pt>
                <c:pt idx="7">
                  <c:v>0.4</c:v>
                </c:pt>
                <c:pt idx="8">
                  <c:v>0.4</c:v>
                </c:pt>
                <c:pt idx="9">
                  <c:v>0.4</c:v>
                </c:pt>
                <c:pt idx="10">
                  <c:v>0.4</c:v>
                </c:pt>
                <c:pt idx="11">
                  <c:v>0.4</c:v>
                </c:pt>
              </c:numCache>
            </c:numRef>
          </c:val>
        </c:ser>
        <c:ser>
          <c:idx val="3"/>
          <c:order val="1"/>
          <c:tx>
            <c:strRef>
              <c:f>'999411'!$J$5</c:f>
              <c:strCache>
                <c:ptCount val="1"/>
                <c:pt idx="0">
                  <c:v>HYDROSS
Natural
Flow</c:v>
                </c:pt>
              </c:strCache>
            </c:strRef>
          </c:tx>
          <c:spPr>
            <a:ln>
              <a:solidFill>
                <a:schemeClr val="accent1"/>
              </a:solidFill>
              <a:prstDash val="sys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'999411'!$J$23:$J$34</c:f>
              <c:numCache>
                <c:formatCode>[&gt;=20]#,##0_);[&lt;=-20]\(#,##0\);#,##0.0_)</c:formatCode>
                <c:ptCount val="12"/>
                <c:pt idx="0">
                  <c:v>0.91752912186379931</c:v>
                </c:pt>
                <c:pt idx="1">
                  <c:v>1.2244047619047618</c:v>
                </c:pt>
                <c:pt idx="2">
                  <c:v>2.0397065412186381</c:v>
                </c:pt>
                <c:pt idx="3">
                  <c:v>4.0095254629629631</c:v>
                </c:pt>
                <c:pt idx="4">
                  <c:v>4.3816420250896053</c:v>
                </c:pt>
                <c:pt idx="5">
                  <c:v>2.8135300925925928</c:v>
                </c:pt>
                <c:pt idx="6">
                  <c:v>1.5951724910394265</c:v>
                </c:pt>
                <c:pt idx="7">
                  <c:v>1.1126904121863799</c:v>
                </c:pt>
                <c:pt idx="8">
                  <c:v>1.0069328703703704</c:v>
                </c:pt>
                <c:pt idx="9">
                  <c:v>0.95683243727598566</c:v>
                </c:pt>
                <c:pt idx="10">
                  <c:v>1.1021643518518518</c:v>
                </c:pt>
                <c:pt idx="11">
                  <c:v>1.219758064516129</c:v>
                </c:pt>
              </c:numCache>
            </c:numRef>
          </c:val>
        </c:ser>
        <c:ser>
          <c:idx val="4"/>
          <c:order val="2"/>
          <c:tx>
            <c:strRef>
              <c:f>'999411'!$L$5</c:f>
              <c:strCache>
                <c:ptCount val="1"/>
                <c:pt idx="0">
                  <c:v>HYDROSS
2009 HIA
(Existing)</c:v>
                </c:pt>
              </c:strCache>
            </c:strRef>
          </c:tx>
          <c:spPr>
            <a:ln>
              <a:solidFill>
                <a:schemeClr val="accent3"/>
              </a:solidFill>
              <a:prstDash val="sys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'999411'!$L$23:$L$34</c:f>
              <c:numCache>
                <c:formatCode>[&gt;=20]#,##0_);[&lt;=-20]\(#,##0\);#,##0.0_)</c:formatCode>
                <c:ptCount val="12"/>
                <c:pt idx="0">
                  <c:v>2.5062640008960573</c:v>
                </c:pt>
                <c:pt idx="1">
                  <c:v>2.5822636408730162</c:v>
                </c:pt>
                <c:pt idx="2">
                  <c:v>0.83214605734767033</c:v>
                </c:pt>
                <c:pt idx="3">
                  <c:v>1.1252299768518519</c:v>
                </c:pt>
                <c:pt idx="4">
                  <c:v>2.2326045026881722</c:v>
                </c:pt>
                <c:pt idx="5">
                  <c:v>1.632071527777778</c:v>
                </c:pt>
                <c:pt idx="6">
                  <c:v>0.69507235663082456</c:v>
                </c:pt>
                <c:pt idx="7">
                  <c:v>7.044861783154122</c:v>
                </c:pt>
                <c:pt idx="8">
                  <c:v>2.5210013888888887</c:v>
                </c:pt>
                <c:pt idx="9">
                  <c:v>1.7512744175627242</c:v>
                </c:pt>
                <c:pt idx="10">
                  <c:v>1.0531761574074072</c:v>
                </c:pt>
                <c:pt idx="11">
                  <c:v>3.1221469534050184</c:v>
                </c:pt>
              </c:numCache>
            </c:numRef>
          </c:val>
        </c:ser>
        <c:ser>
          <c:idx val="5"/>
          <c:order val="3"/>
          <c:tx>
            <c:strRef>
              <c:f>'999411'!$M$5</c:f>
              <c:strCache>
                <c:ptCount val="1"/>
                <c:pt idx="0">
                  <c:v>HYDROSS
Achievable
Management
Target
Oper. Improv.</c:v>
                </c:pt>
              </c:strCache>
            </c:strRef>
          </c:tx>
          <c:spPr>
            <a:ln>
              <a:solidFill>
                <a:schemeClr val="accent2"/>
              </a:solidFill>
              <a:prstDash val="sysDash"/>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'999411'!$M$23:$M$34</c:f>
              <c:numCache>
                <c:formatCode>[&gt;=20]#,##0_);[&lt;=-20]\(#,##0\);#,##0.0_)</c:formatCode>
                <c:ptCount val="12"/>
                <c:pt idx="0">
                  <c:v>2.6210838933691756</c:v>
                </c:pt>
                <c:pt idx="1">
                  <c:v>2.7154926835317457</c:v>
                </c:pt>
                <c:pt idx="2">
                  <c:v>2.9400370743727602</c:v>
                </c:pt>
                <c:pt idx="3">
                  <c:v>3.0200143518518519</c:v>
                </c:pt>
                <c:pt idx="4">
                  <c:v>2.6019607974910399</c:v>
                </c:pt>
                <c:pt idx="5">
                  <c:v>1.2653743055555557</c:v>
                </c:pt>
                <c:pt idx="6">
                  <c:v>1.0454410842293904</c:v>
                </c:pt>
                <c:pt idx="7">
                  <c:v>1.4449660618279567</c:v>
                </c:pt>
                <c:pt idx="8">
                  <c:v>2.4929081018518517</c:v>
                </c:pt>
                <c:pt idx="9">
                  <c:v>2.2091309363799287</c:v>
                </c:pt>
                <c:pt idx="10">
                  <c:v>3.2307280092592592</c:v>
                </c:pt>
                <c:pt idx="11">
                  <c:v>3.0358558467741936</c:v>
                </c:pt>
              </c:numCache>
            </c:numRef>
          </c:val>
        </c:ser>
        <c:marker val="1"/>
        <c:axId val="65237376"/>
        <c:axId val="65238912"/>
      </c:lineChart>
      <c:catAx>
        <c:axId val="65237376"/>
        <c:scaling>
          <c:orientation val="minMax"/>
        </c:scaling>
        <c:axPos val="b"/>
        <c:tickLblPos val="nextTo"/>
        <c:crossAx val="65238912"/>
        <c:crosses val="autoZero"/>
        <c:auto val="1"/>
        <c:lblAlgn val="ctr"/>
        <c:lblOffset val="100"/>
      </c:catAx>
      <c:valAx>
        <c:axId val="6523891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237376"/>
        <c:crosses val="autoZero"/>
        <c:crossBetween val="between"/>
      </c:valAx>
    </c:plotArea>
    <c:legend>
      <c:legendPos val="b"/>
    </c:legend>
    <c:plotVisOnly val="1"/>
  </c:chart>
  <c:printSettings>
    <c:headerFooter/>
    <c:pageMargins b="0.75000000000000266" l="0.70000000000000062" r="0.70000000000000062" t="0.75000000000000266"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'487600'!$B$4</c:f>
              <c:strCache>
                <c:ptCount val="1"/>
                <c:pt idx="0">
                  <c:v>Interim
Instream
Flow</c:v>
                </c:pt>
              </c:strCache>
            </c:strRef>
          </c:tx>
          <c:spPr>
            <a:ln>
              <a:solidFill>
                <a:schemeClr val="tx1"/>
              </a:solidFill>
              <a:prstDash val="dash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'487600'!$B$23:$B$34</c:f>
              <c:numCache>
                <c:formatCode>[&gt;=20]#,##0_);[&lt;=-20]\(#,##0\);#,##0.0_)</c:formatCode>
                <c:ptCount val="12"/>
                <c:pt idx="0">
                  <c:v>22</c:v>
                </c:pt>
                <c:pt idx="1">
                  <c:v>22</c:v>
                </c:pt>
                <c:pt idx="2">
                  <c:v>22</c:v>
                </c:pt>
                <c:pt idx="3">
                  <c:v>22</c:v>
                </c:pt>
                <c:pt idx="4">
                  <c:v>22</c:v>
                </c:pt>
                <c:pt idx="5">
                  <c:v>22</c:v>
                </c:pt>
                <c:pt idx="6">
                  <c:v>22</c:v>
                </c:pt>
                <c:pt idx="7">
                  <c:v>22</c:v>
                </c:pt>
                <c:pt idx="8">
                  <c:v>22</c:v>
                </c:pt>
                <c:pt idx="9">
                  <c:v>22</c:v>
                </c:pt>
                <c:pt idx="10">
                  <c:v>22</c:v>
                </c:pt>
                <c:pt idx="11">
                  <c:v>22</c:v>
                </c:pt>
              </c:numCache>
            </c:numRef>
          </c:val>
        </c:ser>
        <c:ser>
          <c:idx val="1"/>
          <c:order val="1"/>
          <c:tx>
            <c:strRef>
              <c:f>'487600'!$C$4</c:f>
              <c:strCache>
                <c:ptCount val="1"/>
                <c:pt idx="0">
                  <c:v>HYDROSS
Enforceable
Min. Flow
Oper. Improv.</c:v>
                </c:pt>
              </c:strCache>
            </c:strRef>
          </c:tx>
          <c:spPr>
            <a:ln>
              <a:solidFill>
                <a:schemeClr val="tx1"/>
              </a:solidFill>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'487600'!$C$23:$C$34</c:f>
              <c:numCache>
                <c:formatCode>[&gt;=20]#,##0_);[&lt;=-20]\(#,##0\);#,##0.0_)</c:formatCode>
                <c:ptCount val="12"/>
                <c:pt idx="0">
                  <c:v>14</c:v>
                </c:pt>
                <c:pt idx="1">
                  <c:v>14</c:v>
                </c:pt>
                <c:pt idx="2">
                  <c:v>22</c:v>
                </c:pt>
                <c:pt idx="3">
                  <c:v>26</c:v>
                </c:pt>
                <c:pt idx="4">
                  <c:v>39</c:v>
                </c:pt>
                <c:pt idx="5">
                  <c:v>70</c:v>
                </c:pt>
                <c:pt idx="6">
                  <c:v>47</c:v>
                </c:pt>
                <c:pt idx="7">
                  <c:v>27</c:v>
                </c:pt>
                <c:pt idx="8">
                  <c:v>23</c:v>
                </c:pt>
                <c:pt idx="9">
                  <c:v>22</c:v>
                </c:pt>
                <c:pt idx="10">
                  <c:v>22</c:v>
                </c:pt>
                <c:pt idx="11">
                  <c:v>22</c:v>
                </c:pt>
              </c:numCache>
            </c:numRef>
          </c:val>
        </c:ser>
        <c:ser>
          <c:idx val="2"/>
          <c:order val="2"/>
          <c:tx>
            <c:strRef>
              <c:f>'487600'!$D$4</c:f>
              <c:strCache>
                <c:ptCount val="1"/>
                <c:pt idx="0">
                  <c:v>RWRCC
Dry Year
Hydrograph</c:v>
                </c:pt>
              </c:strCache>
            </c:strRef>
          </c:tx>
          <c:spPr>
            <a:ln>
              <a:solidFill>
                <a:sysClr val="windowText" lastClr="000000"/>
              </a:solidFill>
              <a:prstDash val="lg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'487600'!$D$23:$D$34</c:f>
              <c:numCache>
                <c:formatCode>[&gt;=20]#,##0_);[&lt;=-20]\(#,##0\);#,##0.0_)</c:formatCode>
                <c:ptCount val="12"/>
                <c:pt idx="0">
                  <c:v>10.4</c:v>
                </c:pt>
                <c:pt idx="1">
                  <c:v>9.9</c:v>
                </c:pt>
                <c:pt idx="2">
                  <c:v>10.3</c:v>
                </c:pt>
                <c:pt idx="3">
                  <c:v>11.5</c:v>
                </c:pt>
                <c:pt idx="4">
                  <c:v>16.899999999999999</c:v>
                </c:pt>
                <c:pt idx="5">
                  <c:v>49.6</c:v>
                </c:pt>
                <c:pt idx="6">
                  <c:v>25.2</c:v>
                </c:pt>
                <c:pt idx="7">
                  <c:v>22</c:v>
                </c:pt>
                <c:pt idx="8">
                  <c:v>22</c:v>
                </c:pt>
                <c:pt idx="9">
                  <c:v>13.2</c:v>
                </c:pt>
                <c:pt idx="10">
                  <c:v>12.9</c:v>
                </c:pt>
                <c:pt idx="11">
                  <c:v>11.1</c:v>
                </c:pt>
              </c:numCache>
            </c:numRef>
          </c:val>
        </c:ser>
        <c:ser>
          <c:idx val="3"/>
          <c:order val="3"/>
          <c:tx>
            <c:strRef>
              <c:f>'487600'!$J$5</c:f>
              <c:strCache>
                <c:ptCount val="1"/>
                <c:pt idx="0">
                  <c:v>HYDROSS
Natural
Flow</c:v>
                </c:pt>
              </c:strCache>
            </c:strRef>
          </c:tx>
          <c:spPr>
            <a:ln>
              <a:solidFill>
                <a:schemeClr val="accent1"/>
              </a:solidFill>
              <a:prstDash val="sys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'487600'!$J$23:$J$34</c:f>
              <c:numCache>
                <c:formatCode>[&gt;=20]#,##0_);[&lt;=-20]\(#,##0\);#,##0.0_)</c:formatCode>
                <c:ptCount val="12"/>
                <c:pt idx="0">
                  <c:v>23.861178315412186</c:v>
                </c:pt>
                <c:pt idx="1">
                  <c:v>24.417571924603177</c:v>
                </c:pt>
                <c:pt idx="2">
                  <c:v>25.694881272401432</c:v>
                </c:pt>
                <c:pt idx="3">
                  <c:v>41.942465277777778</c:v>
                </c:pt>
                <c:pt idx="4">
                  <c:v>138.35444668458783</c:v>
                </c:pt>
                <c:pt idx="5">
                  <c:v>272.22899305555558</c:v>
                </c:pt>
                <c:pt idx="6">
                  <c:v>189.4853494623656</c:v>
                </c:pt>
                <c:pt idx="7">
                  <c:v>85.830309139784944</c:v>
                </c:pt>
                <c:pt idx="8">
                  <c:v>62.037708333333327</c:v>
                </c:pt>
                <c:pt idx="9">
                  <c:v>45.029401881720425</c:v>
                </c:pt>
                <c:pt idx="10">
                  <c:v>40.805289351851847</c:v>
                </c:pt>
                <c:pt idx="11">
                  <c:v>30.9005376344086</c:v>
                </c:pt>
              </c:numCache>
            </c:numRef>
          </c:val>
        </c:ser>
        <c:ser>
          <c:idx val="4"/>
          <c:order val="4"/>
          <c:tx>
            <c:strRef>
              <c:f>'487600'!$L$5</c:f>
              <c:strCache>
                <c:ptCount val="1"/>
                <c:pt idx="0">
                  <c:v>HYDROSS
2009 HIA
(Existing)</c:v>
                </c:pt>
              </c:strCache>
            </c:strRef>
          </c:tx>
          <c:spPr>
            <a:ln>
              <a:solidFill>
                <a:schemeClr val="accent3"/>
              </a:solidFill>
              <a:prstDash val="sys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'487600'!$L$23:$L$34</c:f>
              <c:numCache>
                <c:formatCode>[&gt;=20]#,##0_);[&lt;=-20]\(#,##0\);#,##0.0_)</c:formatCode>
                <c:ptCount val="12"/>
                <c:pt idx="0">
                  <c:v>19.818940748207883</c:v>
                </c:pt>
                <c:pt idx="1">
                  <c:v>37.460873759920638</c:v>
                </c:pt>
                <c:pt idx="2">
                  <c:v>14.377884632616491</c:v>
                </c:pt>
                <c:pt idx="3">
                  <c:v>26.397844560185185</c:v>
                </c:pt>
                <c:pt idx="4">
                  <c:v>19.843254592293903</c:v>
                </c:pt>
                <c:pt idx="5">
                  <c:v>104.15429317129629</c:v>
                </c:pt>
                <c:pt idx="6">
                  <c:v>34.576522513440871</c:v>
                </c:pt>
                <c:pt idx="7">
                  <c:v>29.932469870071685</c:v>
                </c:pt>
                <c:pt idx="8">
                  <c:v>34.379447106481486</c:v>
                </c:pt>
                <c:pt idx="9">
                  <c:v>24.134512544802867</c:v>
                </c:pt>
                <c:pt idx="10">
                  <c:v>18.303952893518517</c:v>
                </c:pt>
                <c:pt idx="11">
                  <c:v>27.437373431899644</c:v>
                </c:pt>
              </c:numCache>
            </c:numRef>
          </c:val>
        </c:ser>
        <c:ser>
          <c:idx val="5"/>
          <c:order val="5"/>
          <c:tx>
            <c:strRef>
              <c:f>'487600'!$M$5</c:f>
              <c:strCache>
                <c:ptCount val="1"/>
                <c:pt idx="0">
                  <c:v>HYDROSS
Achievable
Management
Target
Oper. Improv.</c:v>
                </c:pt>
              </c:strCache>
            </c:strRef>
          </c:tx>
          <c:spPr>
            <a:ln>
              <a:solidFill>
                <a:schemeClr val="accent2"/>
              </a:solidFill>
              <a:prstDash val="sys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'487600'!$M$23:$M$34</c:f>
              <c:numCache>
                <c:formatCode>[&gt;=20]#,##0_);[&lt;=-20]\(#,##0\);#,##0.0_)</c:formatCode>
                <c:ptCount val="12"/>
                <c:pt idx="0">
                  <c:v>18.622249663978501</c:v>
                </c:pt>
                <c:pt idx="1">
                  <c:v>20.199482514880952</c:v>
                </c:pt>
                <c:pt idx="2">
                  <c:v>23.391666330645162</c:v>
                </c:pt>
                <c:pt idx="3">
                  <c:v>25.703817129629631</c:v>
                </c:pt>
                <c:pt idx="4">
                  <c:v>50.15852520161291</c:v>
                </c:pt>
                <c:pt idx="5">
                  <c:v>84.832945949074073</c:v>
                </c:pt>
                <c:pt idx="6">
                  <c:v>68.285200716845864</c:v>
                </c:pt>
                <c:pt idx="7">
                  <c:v>43.490067204301063</c:v>
                </c:pt>
                <c:pt idx="8">
                  <c:v>30.132907291666662</c:v>
                </c:pt>
                <c:pt idx="9">
                  <c:v>25.037784050179209</c:v>
                </c:pt>
                <c:pt idx="10">
                  <c:v>31.026304629629632</c:v>
                </c:pt>
                <c:pt idx="11">
                  <c:v>27.848987567204301</c:v>
                </c:pt>
              </c:numCache>
            </c:numRef>
          </c:val>
        </c:ser>
        <c:marker val="1"/>
        <c:axId val="143212928"/>
        <c:axId val="143214464"/>
      </c:lineChart>
      <c:catAx>
        <c:axId val="143212928"/>
        <c:scaling>
          <c:orientation val="minMax"/>
        </c:scaling>
        <c:axPos val="b"/>
        <c:tickLblPos val="nextTo"/>
        <c:crossAx val="143214464"/>
        <c:crosses val="autoZero"/>
        <c:auto val="1"/>
        <c:lblAlgn val="ctr"/>
        <c:lblOffset val="100"/>
      </c:catAx>
      <c:valAx>
        <c:axId val="14321446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3212928"/>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'487600'!$B$4</c:f>
              <c:strCache>
                <c:ptCount val="1"/>
                <c:pt idx="0">
                  <c:v>Interim
Instream
Flow</c:v>
                </c:pt>
              </c:strCache>
            </c:strRef>
          </c:tx>
          <c:spPr>
            <a:ln>
              <a:solidFill>
                <a:schemeClr val="tx1"/>
              </a:solidFill>
              <a:prstDash val="dash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'487600'!$B$23:$B$34</c:f>
              <c:numCache>
                <c:formatCode>[&gt;=20]#,##0_);[&lt;=-20]\(#,##0\);#,##0.0_)</c:formatCode>
                <c:ptCount val="12"/>
                <c:pt idx="0">
                  <c:v>22</c:v>
                </c:pt>
                <c:pt idx="1">
                  <c:v>22</c:v>
                </c:pt>
                <c:pt idx="2">
                  <c:v>22</c:v>
                </c:pt>
                <c:pt idx="3">
                  <c:v>22</c:v>
                </c:pt>
                <c:pt idx="4">
                  <c:v>22</c:v>
                </c:pt>
                <c:pt idx="5">
                  <c:v>22</c:v>
                </c:pt>
                <c:pt idx="6">
                  <c:v>22</c:v>
                </c:pt>
                <c:pt idx="7">
                  <c:v>22</c:v>
                </c:pt>
                <c:pt idx="8">
                  <c:v>22</c:v>
                </c:pt>
                <c:pt idx="9">
                  <c:v>22</c:v>
                </c:pt>
                <c:pt idx="10">
                  <c:v>22</c:v>
                </c:pt>
                <c:pt idx="11">
                  <c:v>22</c:v>
                </c:pt>
              </c:numCache>
            </c:numRef>
          </c:val>
        </c:ser>
        <c:ser>
          <c:idx val="1"/>
          <c:order val="1"/>
          <c:tx>
            <c:strRef>
              <c:f>'487600'!$C$4</c:f>
              <c:strCache>
                <c:ptCount val="1"/>
                <c:pt idx="0">
                  <c:v>HYDROSS
Enforceable
Min. Flow
Oper. Improv.</c:v>
                </c:pt>
              </c:strCache>
            </c:strRef>
          </c:tx>
          <c:spPr>
            <a:ln>
              <a:solidFill>
                <a:schemeClr val="tx1"/>
              </a:solidFill>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'487600'!$C$23:$C$34</c:f>
              <c:numCache>
                <c:formatCode>[&gt;=20]#,##0_);[&lt;=-20]\(#,##0\);#,##0.0_)</c:formatCode>
                <c:ptCount val="12"/>
                <c:pt idx="0">
                  <c:v>14</c:v>
                </c:pt>
                <c:pt idx="1">
                  <c:v>14</c:v>
                </c:pt>
                <c:pt idx="2">
                  <c:v>22</c:v>
                </c:pt>
                <c:pt idx="3">
                  <c:v>26</c:v>
                </c:pt>
                <c:pt idx="4">
                  <c:v>39</c:v>
                </c:pt>
                <c:pt idx="5">
                  <c:v>70</c:v>
                </c:pt>
                <c:pt idx="6">
                  <c:v>47</c:v>
                </c:pt>
                <c:pt idx="7">
                  <c:v>27</c:v>
                </c:pt>
                <c:pt idx="8">
                  <c:v>23</c:v>
                </c:pt>
                <c:pt idx="9">
                  <c:v>22</c:v>
                </c:pt>
                <c:pt idx="10">
                  <c:v>22</c:v>
                </c:pt>
                <c:pt idx="11">
                  <c:v>22</c:v>
                </c:pt>
              </c:numCache>
            </c:numRef>
          </c:val>
        </c:ser>
        <c:ser>
          <c:idx val="2"/>
          <c:order val="2"/>
          <c:tx>
            <c:strRef>
              <c:f>'487600'!$D$4</c:f>
              <c:strCache>
                <c:ptCount val="1"/>
                <c:pt idx="0">
                  <c:v>RWRCC
Dry Year
Hydrograph</c:v>
                </c:pt>
              </c:strCache>
            </c:strRef>
          </c:tx>
          <c:spPr>
            <a:ln>
              <a:solidFill>
                <a:sysClr val="windowText" lastClr="000000"/>
              </a:solidFill>
              <a:prstDash val="lgDash"/>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'487600'!$D$23:$D$34</c:f>
              <c:numCache>
                <c:formatCode>[&gt;=20]#,##0_);[&lt;=-20]\(#,##0\);#,##0.0_)</c:formatCode>
                <c:ptCount val="12"/>
                <c:pt idx="0">
                  <c:v>10.4</c:v>
                </c:pt>
                <c:pt idx="1">
                  <c:v>9.9</c:v>
                </c:pt>
                <c:pt idx="2">
                  <c:v>10.3</c:v>
                </c:pt>
                <c:pt idx="3">
                  <c:v>11.5</c:v>
                </c:pt>
                <c:pt idx="4">
                  <c:v>16.899999999999999</c:v>
                </c:pt>
                <c:pt idx="5">
                  <c:v>49.6</c:v>
                </c:pt>
                <c:pt idx="6">
                  <c:v>25.2</c:v>
                </c:pt>
                <c:pt idx="7">
                  <c:v>22</c:v>
                </c:pt>
                <c:pt idx="8">
                  <c:v>22</c:v>
                </c:pt>
                <c:pt idx="9">
                  <c:v>13.2</c:v>
                </c:pt>
                <c:pt idx="10">
                  <c:v>12.9</c:v>
                </c:pt>
                <c:pt idx="11">
                  <c:v>11.1</c:v>
                </c:pt>
              </c:numCache>
            </c:numRef>
          </c:val>
        </c:ser>
        <c:ser>
          <c:idx val="3"/>
          <c:order val="3"/>
          <c:tx>
            <c:strRef>
              <c:f>'487600'!$O$5</c:f>
              <c:strCache>
                <c:ptCount val="1"/>
                <c:pt idx="0">
                  <c:v>HYDROSS
Natural
Flow</c:v>
                </c:pt>
              </c:strCache>
            </c:strRef>
          </c:tx>
          <c:spPr>
            <a:ln>
              <a:solidFill>
                <a:schemeClr val="accent1"/>
              </a:solidFill>
              <a:prstDash val="sys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'487600'!$O$23:$O$34</c:f>
              <c:numCache>
                <c:formatCode>[&gt;=20]#,##0_);[&lt;=-20]\(#,##0\);#,##0.0_)</c:formatCode>
                <c:ptCount val="12"/>
                <c:pt idx="0">
                  <c:v>21.061155913978496</c:v>
                </c:pt>
                <c:pt idx="1">
                  <c:v>19.995610119047619</c:v>
                </c:pt>
                <c:pt idx="2">
                  <c:v>23.939784946236561</c:v>
                </c:pt>
                <c:pt idx="3">
                  <c:v>54.462604166666665</c:v>
                </c:pt>
                <c:pt idx="4">
                  <c:v>155.37278225806452</c:v>
                </c:pt>
                <c:pt idx="5">
                  <c:v>190.14645833333333</c:v>
                </c:pt>
                <c:pt idx="6">
                  <c:v>104.04129704301074</c:v>
                </c:pt>
                <c:pt idx="7">
                  <c:v>61.451411290322582</c:v>
                </c:pt>
                <c:pt idx="8">
                  <c:v>36.539479166666666</c:v>
                </c:pt>
                <c:pt idx="9">
                  <c:v>35.572211021505375</c:v>
                </c:pt>
                <c:pt idx="10">
                  <c:v>32.3675</c:v>
                </c:pt>
                <c:pt idx="11">
                  <c:v>25.91985887096774</c:v>
                </c:pt>
              </c:numCache>
            </c:numRef>
          </c:val>
        </c:ser>
        <c:ser>
          <c:idx val="4"/>
          <c:order val="4"/>
          <c:tx>
            <c:strRef>
              <c:f>'487600'!$Q$5</c:f>
              <c:strCache>
                <c:ptCount val="1"/>
                <c:pt idx="0">
                  <c:v>HYDROSS
2009 HIA
(Existing)</c:v>
                </c:pt>
              </c:strCache>
            </c:strRef>
          </c:tx>
          <c:spPr>
            <a:ln>
              <a:solidFill>
                <a:schemeClr val="accent3"/>
              </a:solidFill>
              <a:prstDash val="sys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'487600'!$Q$23:$Q$34</c:f>
              <c:numCache>
                <c:formatCode>[&gt;=20]#,##0_);[&lt;=-20]\(#,##0\);#,##0.0_)</c:formatCode>
                <c:ptCount val="12"/>
                <c:pt idx="0">
                  <c:v>20.67119926075269</c:v>
                </c:pt>
                <c:pt idx="1">
                  <c:v>22.522340401785709</c:v>
                </c:pt>
                <c:pt idx="2">
                  <c:v>19.067664650537633</c:v>
                </c:pt>
                <c:pt idx="3">
                  <c:v>25.275765625000005</c:v>
                </c:pt>
                <c:pt idx="4">
                  <c:v>22.666642137096773</c:v>
                </c:pt>
                <c:pt idx="5">
                  <c:v>23.128939930555553</c:v>
                </c:pt>
                <c:pt idx="6">
                  <c:v>30.183807795698925</c:v>
                </c:pt>
                <c:pt idx="7">
                  <c:v>22.00004435483871</c:v>
                </c:pt>
                <c:pt idx="8">
                  <c:v>19.796356249999999</c:v>
                </c:pt>
                <c:pt idx="9">
                  <c:v>19.440463373655916</c:v>
                </c:pt>
                <c:pt idx="10">
                  <c:v>16.778876736111108</c:v>
                </c:pt>
                <c:pt idx="11">
                  <c:v>19.727635080645165</c:v>
                </c:pt>
              </c:numCache>
            </c:numRef>
          </c:val>
        </c:ser>
        <c:ser>
          <c:idx val="5"/>
          <c:order val="5"/>
          <c:tx>
            <c:strRef>
              <c:f>'487600'!$R$5</c:f>
              <c:strCache>
                <c:ptCount val="1"/>
                <c:pt idx="0">
                  <c:v>HYDROSS
Achievable
Management
Target
Oper. Improv.</c:v>
                </c:pt>
              </c:strCache>
            </c:strRef>
          </c:tx>
          <c:spPr>
            <a:ln>
              <a:solidFill>
                <a:schemeClr val="accent2"/>
              </a:solidFill>
              <a:prstDash val="sysDot"/>
            </a:ln>
          </c:spPr>
          <c:marker>
            <c:symbol val="none"/>
          </c:marker>
          <c:cat>
            <c:strRef>
              <c:f>'487600'!$A$23:$A$34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'487600'!$R$23:$R$34</c:f>
              <c:numCache>
                <c:formatCode>[&gt;=20]#,##0_);[&lt;=-20]\(#,##0\);#,##0.0_)</c:formatCode>
                <c:ptCount val="12"/>
                <c:pt idx="0">
                  <c:v>16.384766129032258</c:v>
                </c:pt>
                <c:pt idx="1">
                  <c:v>16.400586681547619</c:v>
                </c:pt>
                <c:pt idx="2">
                  <c:v>22.185935483870963</c:v>
                </c:pt>
                <c:pt idx="3">
                  <c:v>26.000043055555555</c:v>
                </c:pt>
                <c:pt idx="4">
                  <c:v>39.000056451612906</c:v>
                </c:pt>
                <c:pt idx="5">
                  <c:v>71.943953124999993</c:v>
                </c:pt>
                <c:pt idx="6">
                  <c:v>48.071600470430106</c:v>
                </c:pt>
                <c:pt idx="7">
                  <c:v>27.000076612903225</c:v>
                </c:pt>
                <c:pt idx="8">
                  <c:v>23.086127777777776</c:v>
                </c:pt>
                <c:pt idx="9">
                  <c:v>23.118033938172044</c:v>
                </c:pt>
                <c:pt idx="10">
                  <c:v>26.003698263888893</c:v>
                </c:pt>
                <c:pt idx="11">
                  <c:v>22.518685483870968</c:v>
                </c:pt>
              </c:numCache>
            </c:numRef>
          </c:val>
        </c:ser>
        <c:marker val="1"/>
        <c:axId val="143251328"/>
        <c:axId val="143252864"/>
      </c:lineChart>
      <c:catAx>
        <c:axId val="143251328"/>
        <c:scaling>
          <c:orientation val="minMax"/>
        </c:scaling>
        <c:axPos val="b"/>
        <c:tickLblPos val="nextTo"/>
        <c:crossAx val="143252864"/>
        <c:crosses val="autoZero"/>
        <c:auto val="1"/>
        <c:lblAlgn val="ctr"/>
        <c:lblOffset val="100"/>
      </c:catAx>
      <c:valAx>
        <c:axId val="14325286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3251328"/>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'999412'!$C$4</c:f>
              <c:strCache>
                <c:ptCount val="1"/>
                <c:pt idx="0">
                  <c:v>HYDROSS
Enforceable
Min. Flow
Oper. Improv.</c:v>
                </c:pt>
              </c:strCache>
            </c:strRef>
          </c:tx>
          <c:spPr>
            <a:ln>
              <a:solidFill>
                <a:schemeClr val="tx1"/>
              </a:solidFill>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'999412'!$C$23:$C$34</c:f>
              <c:numCache>
                <c:formatCode>[&gt;=20]#,##0_);[&lt;=-20]\(#,##0\);#,##0.0_)</c:formatCode>
                <c:ptCount val="12"/>
              </c:numCache>
            </c:numRef>
          </c:val>
        </c:ser>
        <c:ser>
          <c:idx val="3"/>
          <c:order val="1"/>
          <c:tx>
            <c:strRef>
              <c:f>'999412'!$E$5</c:f>
              <c:strCache>
                <c:ptCount val="1"/>
                <c:pt idx="0">
                  <c:v>HYDROSS
Natural
Flow</c:v>
                </c:pt>
              </c:strCache>
            </c:strRef>
          </c:tx>
          <c:spPr>
            <a:ln>
              <a:solidFill>
                <a:schemeClr val="accent1"/>
              </a:solidFill>
              <a:prstDash val="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'999412'!$E$23:$E$34</c:f>
              <c:numCache>
                <c:formatCode>[&gt;=20]#,##0_);[&lt;=-20]\(#,##0\);#,##0.0_)</c:formatCode>
                <c:ptCount val="12"/>
                <c:pt idx="0">
                  <c:v>92.114340053763442</c:v>
                </c:pt>
                <c:pt idx="1">
                  <c:v>85.120213913690463</c:v>
                </c:pt>
                <c:pt idx="2">
                  <c:v>95.484612903225823</c:v>
                </c:pt>
                <c:pt idx="3">
                  <c:v>138.05011840277777</c:v>
                </c:pt>
                <c:pt idx="4">
                  <c:v>349.42852452956987</c:v>
                </c:pt>
                <c:pt idx="5">
                  <c:v>860.61892812500014</c:v>
                </c:pt>
                <c:pt idx="6">
                  <c:v>664.9821313844086</c:v>
                </c:pt>
                <c:pt idx="7">
                  <c:v>283.47811693548391</c:v>
                </c:pt>
                <c:pt idx="8">
                  <c:v>203.09686145833336</c:v>
                </c:pt>
                <c:pt idx="9">
                  <c:v>142.83907694892477</c:v>
                </c:pt>
                <c:pt idx="10">
                  <c:v>140.65447534722222</c:v>
                </c:pt>
                <c:pt idx="11">
                  <c:v>105.55749697580644</c:v>
                </c:pt>
              </c:numCache>
            </c:numRef>
          </c:val>
        </c:ser>
        <c:ser>
          <c:idx val="4"/>
          <c:order val="2"/>
          <c:tx>
            <c:strRef>
              <c:f>'999412'!$G$5</c:f>
              <c:strCache>
                <c:ptCount val="1"/>
                <c:pt idx="0">
                  <c:v>HYDROSS
2009 HIA
(Existing)</c:v>
                </c:pt>
              </c:strCache>
            </c:strRef>
          </c:tx>
          <c:spPr>
            <a:ln>
              <a:solidFill>
                <a:schemeClr val="accent3"/>
              </a:solidFill>
              <a:prstDash val="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'999412'!$G$23:$G$34</c:f>
              <c:numCache>
                <c:formatCode>[&gt;=20]#,##0_);[&lt;=-20]\(#,##0\);#,##0.0_)</c:formatCode>
                <c:ptCount val="12"/>
                <c:pt idx="0">
                  <c:v>85.316059139784954</c:v>
                </c:pt>
                <c:pt idx="1">
                  <c:v>104.48165438988096</c:v>
                </c:pt>
                <c:pt idx="2">
                  <c:v>86.568994623655911</c:v>
                </c:pt>
                <c:pt idx="3">
                  <c:v>119.83054340277778</c:v>
                </c:pt>
                <c:pt idx="4">
                  <c:v>113.58346438172042</c:v>
                </c:pt>
                <c:pt idx="5">
                  <c:v>536.4144690972222</c:v>
                </c:pt>
                <c:pt idx="6">
                  <c:v>400.12475974462359</c:v>
                </c:pt>
                <c:pt idx="7">
                  <c:v>214.40866599462365</c:v>
                </c:pt>
                <c:pt idx="8">
                  <c:v>249.59350624999996</c:v>
                </c:pt>
                <c:pt idx="9">
                  <c:v>161.45075537634409</c:v>
                </c:pt>
                <c:pt idx="10">
                  <c:v>145.82075520833331</c:v>
                </c:pt>
                <c:pt idx="11">
                  <c:v>116.18024798387097</c:v>
                </c:pt>
              </c:numCache>
            </c:numRef>
          </c:val>
        </c:ser>
        <c:ser>
          <c:idx val="5"/>
          <c:order val="3"/>
          <c:tx>
            <c:strRef>
              <c:f>'999412'!$H$5</c:f>
              <c:strCache>
                <c:ptCount val="1"/>
                <c:pt idx="0">
                  <c:v>HYDROSS
Achievable
Management
Target
Oper. Improv.</c:v>
                </c:pt>
              </c:strCache>
            </c:strRef>
          </c:tx>
          <c:spPr>
            <a:ln>
              <a:solidFill>
                <a:schemeClr val="accent2"/>
              </a:solidFill>
              <a:prstDash val="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'999412'!$H$23:$H$34</c:f>
              <c:numCache>
                <c:formatCode>[&gt;=20]#,##0_);[&lt;=-20]\(#,##0\);#,##0.0_)</c:formatCode>
                <c:ptCount val="12"/>
                <c:pt idx="0">
                  <c:v>90.97894858870967</c:v>
                </c:pt>
                <c:pt idx="1">
                  <c:v>85.67650781250002</c:v>
                </c:pt>
                <c:pt idx="2">
                  <c:v>94.364468413978486</c:v>
                </c:pt>
                <c:pt idx="3">
                  <c:v>117.46427916666669</c:v>
                </c:pt>
                <c:pt idx="4">
                  <c:v>211.86441330645164</c:v>
                </c:pt>
                <c:pt idx="5">
                  <c:v>561.86228159722236</c:v>
                </c:pt>
                <c:pt idx="6">
                  <c:v>454.95792641129037</c:v>
                </c:pt>
                <c:pt idx="7">
                  <c:v>149.63003931451615</c:v>
                </c:pt>
                <c:pt idx="8">
                  <c:v>142.63488402777779</c:v>
                </c:pt>
                <c:pt idx="9">
                  <c:v>146.37609072580648</c:v>
                </c:pt>
                <c:pt idx="10">
                  <c:v>138.49122222222221</c:v>
                </c:pt>
                <c:pt idx="11">
                  <c:v>111.05897177419355</c:v>
                </c:pt>
              </c:numCache>
            </c:numRef>
          </c:val>
        </c:ser>
        <c:marker val="1"/>
        <c:axId val="143432320"/>
        <c:axId val="143446400"/>
      </c:lineChart>
      <c:catAx>
        <c:axId val="143432320"/>
        <c:scaling>
          <c:orientation val="minMax"/>
        </c:scaling>
        <c:axPos val="b"/>
        <c:tickLblPos val="nextTo"/>
        <c:crossAx val="143446400"/>
        <c:crosses val="autoZero"/>
        <c:auto val="1"/>
        <c:lblAlgn val="ctr"/>
        <c:lblOffset val="100"/>
      </c:catAx>
      <c:valAx>
        <c:axId val="14344640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3432320"/>
        <c:crosses val="autoZero"/>
        <c:crossBetween val="between"/>
      </c:valAx>
    </c:plotArea>
    <c:legend>
      <c:legendPos val="b"/>
    </c:legend>
    <c:plotVisOnly val="1"/>
  </c:chart>
  <c:printSettings>
    <c:headerFooter/>
    <c:pageMargins b="0.75000000000000289" l="0.70000000000000062" r="0.70000000000000062" t="0.75000000000000289"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'999412'!$C$4</c:f>
              <c:strCache>
                <c:ptCount val="1"/>
                <c:pt idx="0">
                  <c:v>HYDROSS
Enforceable
Min. Flow
Oper. Improv.</c:v>
                </c:pt>
              </c:strCache>
            </c:strRef>
          </c:tx>
          <c:spPr>
            <a:ln>
              <a:solidFill>
                <a:schemeClr val="tx1"/>
              </a:solidFill>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'999412'!$C$23:$C$34</c:f>
              <c:numCache>
                <c:formatCode>[&gt;=20]#,##0_);[&lt;=-20]\(#,##0\);#,##0.0_)</c:formatCode>
                <c:ptCount val="12"/>
              </c:numCache>
            </c:numRef>
          </c:val>
        </c:ser>
        <c:ser>
          <c:idx val="3"/>
          <c:order val="1"/>
          <c:tx>
            <c:strRef>
              <c:f>'999412'!$J$5</c:f>
              <c:strCache>
                <c:ptCount val="1"/>
                <c:pt idx="0">
                  <c:v>HYDROSS
Natural
Flow</c:v>
                </c:pt>
              </c:strCache>
            </c:strRef>
          </c:tx>
          <c:spPr>
            <a:ln>
              <a:solidFill>
                <a:schemeClr val="accent1"/>
              </a:solidFill>
              <a:prstDash val="sys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'999412'!$J$23:$J$34</c:f>
              <c:numCache>
                <c:formatCode>[&gt;=20]#,##0_);[&lt;=-20]\(#,##0\);#,##0.0_)</c:formatCode>
                <c:ptCount val="12"/>
                <c:pt idx="0">
                  <c:v>84.102535394265232</c:v>
                </c:pt>
                <c:pt idx="1">
                  <c:v>84.153189236111103</c:v>
                </c:pt>
                <c:pt idx="2">
                  <c:v>90.976522625448027</c:v>
                </c:pt>
                <c:pt idx="3">
                  <c:v>118.78896307870372</c:v>
                </c:pt>
                <c:pt idx="4">
                  <c:v>334.97188418458785</c:v>
                </c:pt>
                <c:pt idx="5">
                  <c:v>631.58089907407395</c:v>
                </c:pt>
                <c:pt idx="6">
                  <c:v>445.55657336469534</c:v>
                </c:pt>
                <c:pt idx="7">
                  <c:v>222.83556787634407</c:v>
                </c:pt>
                <c:pt idx="8">
                  <c:v>177.24930081018519</c:v>
                </c:pt>
                <c:pt idx="9">
                  <c:v>131.73435887096778</c:v>
                </c:pt>
                <c:pt idx="10">
                  <c:v>126.48966076388888</c:v>
                </c:pt>
                <c:pt idx="11">
                  <c:v>98.355137320788529</c:v>
                </c:pt>
              </c:numCache>
            </c:numRef>
          </c:val>
        </c:ser>
        <c:ser>
          <c:idx val="4"/>
          <c:order val="2"/>
          <c:tx>
            <c:strRef>
              <c:f>'999412'!$L$5</c:f>
              <c:strCache>
                <c:ptCount val="1"/>
                <c:pt idx="0">
                  <c:v>HYDROSS
2009 HIA
(Existing)</c:v>
                </c:pt>
              </c:strCache>
            </c:strRef>
          </c:tx>
          <c:spPr>
            <a:ln>
              <a:solidFill>
                <a:schemeClr val="accent3"/>
              </a:solidFill>
              <a:prstDash val="sys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'999412'!$L$23:$L$34</c:f>
              <c:numCache>
                <c:formatCode>[&gt;=20]#,##0_);[&lt;=-20]\(#,##0\);#,##0.0_)</c:formatCode>
                <c:ptCount val="12"/>
                <c:pt idx="0">
                  <c:v>99.026451500896073</c:v>
                </c:pt>
                <c:pt idx="1">
                  <c:v>108.73928187003968</c:v>
                </c:pt>
                <c:pt idx="2">
                  <c:v>88.12643593189965</c:v>
                </c:pt>
                <c:pt idx="3">
                  <c:v>101.88321840277779</c:v>
                </c:pt>
                <c:pt idx="4">
                  <c:v>113.57540042562724</c:v>
                </c:pt>
                <c:pt idx="5">
                  <c:v>274.00940162037034</c:v>
                </c:pt>
                <c:pt idx="6">
                  <c:v>204.61131171594982</c:v>
                </c:pt>
                <c:pt idx="7">
                  <c:v>197.19660573476705</c:v>
                </c:pt>
                <c:pt idx="8">
                  <c:v>151.9075033564815</c:v>
                </c:pt>
                <c:pt idx="9">
                  <c:v>140.29372647849465</c:v>
                </c:pt>
                <c:pt idx="10">
                  <c:v>144.23882025462962</c:v>
                </c:pt>
                <c:pt idx="11">
                  <c:v>118.85909419802867</c:v>
                </c:pt>
              </c:numCache>
            </c:numRef>
          </c:val>
        </c:ser>
        <c:ser>
          <c:idx val="5"/>
          <c:order val="3"/>
          <c:tx>
            <c:strRef>
              <c:f>'999412'!$M$5</c:f>
              <c:strCache>
                <c:ptCount val="1"/>
                <c:pt idx="0">
                  <c:v>HYDROSS
Achievable
Management
Target
Oper. Improv.</c:v>
                </c:pt>
              </c:strCache>
            </c:strRef>
          </c:tx>
          <c:spPr>
            <a:ln>
              <a:solidFill>
                <a:schemeClr val="accent2"/>
              </a:solidFill>
              <a:prstDash val="sysDash"/>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'999412'!$M$23:$M$34</c:f>
              <c:numCache>
                <c:formatCode>[&gt;=20]#,##0_);[&lt;=-20]\(#,##0\);#,##0.0_)</c:formatCode>
                <c:ptCount val="12"/>
                <c:pt idx="0">
                  <c:v>88.975536626344109</c:v>
                </c:pt>
                <c:pt idx="1">
                  <c:v>87.489767237103166</c:v>
                </c:pt>
                <c:pt idx="2">
                  <c:v>93.556514224910401</c:v>
                </c:pt>
                <c:pt idx="3">
                  <c:v>112.62140821759263</c:v>
                </c:pt>
                <c:pt idx="4">
                  <c:v>241.06535360663079</c:v>
                </c:pt>
                <c:pt idx="5">
                  <c:v>305.64095833333329</c:v>
                </c:pt>
                <c:pt idx="6">
                  <c:v>183.62841005824373</c:v>
                </c:pt>
                <c:pt idx="7">
                  <c:v>142.75395138888888</c:v>
                </c:pt>
                <c:pt idx="8">
                  <c:v>139.59919849537039</c:v>
                </c:pt>
                <c:pt idx="9">
                  <c:v>133.38822883064518</c:v>
                </c:pt>
                <c:pt idx="10">
                  <c:v>127.95537129629631</c:v>
                </c:pt>
                <c:pt idx="11">
                  <c:v>108.21133814964158</c:v>
                </c:pt>
              </c:numCache>
            </c:numRef>
          </c:val>
        </c:ser>
        <c:marker val="1"/>
        <c:axId val="143493760"/>
        <c:axId val="143507840"/>
      </c:lineChart>
      <c:catAx>
        <c:axId val="143493760"/>
        <c:scaling>
          <c:orientation val="minMax"/>
        </c:scaling>
        <c:axPos val="b"/>
        <c:tickLblPos val="nextTo"/>
        <c:crossAx val="143507840"/>
        <c:crosses val="autoZero"/>
        <c:auto val="1"/>
        <c:lblAlgn val="ctr"/>
        <c:lblOffset val="100"/>
      </c:catAx>
      <c:valAx>
        <c:axId val="14350784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3493760"/>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'999412'!$C$4</c:f>
              <c:strCache>
                <c:ptCount val="1"/>
                <c:pt idx="0">
                  <c:v>HYDROSS
Enforceable
Min. Flow
Oper. Improv.</c:v>
                </c:pt>
              </c:strCache>
            </c:strRef>
          </c:tx>
          <c:spPr>
            <a:ln>
              <a:solidFill>
                <a:schemeClr val="tx1"/>
              </a:solidFill>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'999412'!$C$23:$C$34</c:f>
              <c:numCache>
                <c:formatCode>[&gt;=20]#,##0_);[&lt;=-20]\(#,##0\);#,##0.0_)</c:formatCode>
                <c:ptCount val="12"/>
              </c:numCache>
            </c:numRef>
          </c:val>
        </c:ser>
        <c:ser>
          <c:idx val="3"/>
          <c:order val="1"/>
          <c:tx>
            <c:strRef>
              <c:f>'999412'!$O$5</c:f>
              <c:strCache>
                <c:ptCount val="1"/>
                <c:pt idx="0">
                  <c:v>HYDROSS
Natural
Flow</c:v>
                </c:pt>
              </c:strCache>
            </c:strRef>
          </c:tx>
          <c:spPr>
            <a:ln>
              <a:solidFill>
                <a:schemeClr val="accent1"/>
              </a:solidFill>
              <a:prstDash val="sysDot"/>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'999412'!$O$23:$O$34</c:f>
              <c:numCache>
                <c:formatCode>[&gt;=20]#,##0_);[&lt;=-20]\(#,##0\);#,##0.0_)</c:formatCode>
                <c:ptCount val="12"/>
                <c:pt idx="0">
                  <c:v>79.975958333333324</c:v>
                </c:pt>
                <c:pt idx="1">
                  <c:v>76.811592261904778</c:v>
                </c:pt>
                <c:pt idx="2">
                  <c:v>86.893409610215059</c:v>
                </c:pt>
                <c:pt idx="3">
                  <c:v>138.46710625</c:v>
                </c:pt>
                <c:pt idx="4">
                  <c:v>354.49198420698923</c:v>
                </c:pt>
                <c:pt idx="5">
                  <c:v>429.69919131944448</c:v>
                </c:pt>
                <c:pt idx="6">
                  <c:v>261.21041700268819</c:v>
                </c:pt>
                <c:pt idx="7">
                  <c:v>161.16834072580642</c:v>
                </c:pt>
                <c:pt idx="8">
                  <c:v>124.01491666666668</c:v>
                </c:pt>
                <c:pt idx="9">
                  <c:v>107.86999563172044</c:v>
                </c:pt>
                <c:pt idx="10">
                  <c:v>106.31526354166665</c:v>
                </c:pt>
                <c:pt idx="11">
                  <c:v>85.715001344086019</c:v>
                </c:pt>
              </c:numCache>
            </c:numRef>
          </c:val>
        </c:ser>
        <c:ser>
          <c:idx val="4"/>
          <c:order val="2"/>
          <c:tx>
            <c:strRef>
              <c:f>'999412'!$Q$5</c:f>
              <c:strCache>
                <c:ptCount val="1"/>
                <c:pt idx="0">
                  <c:v>HYDROSS
2009 HIA
(Existing)</c:v>
                </c:pt>
              </c:strCache>
            </c:strRef>
          </c:tx>
          <c:spPr>
            <a:ln>
              <a:solidFill>
                <a:schemeClr val="accent3"/>
              </a:solidFill>
              <a:prstDash val="sysDot"/>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'999412'!$Q$23:$Q$34</c:f>
              <c:numCache>
                <c:formatCode>[&gt;=20]#,##0_);[&lt;=-20]\(#,##0\);#,##0.0_)</c:formatCode>
                <c:ptCount val="12"/>
                <c:pt idx="0">
                  <c:v>97.147265120967745</c:v>
                </c:pt>
                <c:pt idx="1">
                  <c:v>92.033779389880948</c:v>
                </c:pt>
                <c:pt idx="2">
                  <c:v>97.56173891129032</c:v>
                </c:pt>
                <c:pt idx="3">
                  <c:v>99.644718402777769</c:v>
                </c:pt>
                <c:pt idx="4">
                  <c:v>97.904653561827956</c:v>
                </c:pt>
                <c:pt idx="5">
                  <c:v>99.386837152777773</c:v>
                </c:pt>
                <c:pt idx="6">
                  <c:v>169.89697009408599</c:v>
                </c:pt>
                <c:pt idx="7">
                  <c:v>110.18403931451614</c:v>
                </c:pt>
                <c:pt idx="8">
                  <c:v>154.85693437500001</c:v>
                </c:pt>
                <c:pt idx="9">
                  <c:v>123.44382594086024</c:v>
                </c:pt>
                <c:pt idx="10">
                  <c:v>119.49380208333334</c:v>
                </c:pt>
                <c:pt idx="11">
                  <c:v>102.30529670698924</c:v>
                </c:pt>
              </c:numCache>
            </c:numRef>
          </c:val>
        </c:ser>
        <c:ser>
          <c:idx val="5"/>
          <c:order val="3"/>
          <c:tx>
            <c:strRef>
              <c:f>'999412'!$R$5</c:f>
              <c:strCache>
                <c:ptCount val="1"/>
                <c:pt idx="0">
                  <c:v>HYDROSS
Achievable
Management
Target
Oper. Improv.</c:v>
                </c:pt>
              </c:strCache>
            </c:strRef>
          </c:tx>
          <c:spPr>
            <a:ln>
              <a:solidFill>
                <a:schemeClr val="accent2"/>
              </a:solidFill>
              <a:prstDash val="sysDot"/>
            </a:ln>
          </c:spPr>
          <c:marker>
            <c:symbol val="none"/>
          </c:marker>
          <c:cat>
            <c:strRef>
              <c:f>'999412'!$A$23:$A$34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'999412'!$R$23:$R$34</c:f>
              <c:numCache>
                <c:formatCode>[&gt;=20]#,##0_);[&lt;=-20]\(#,##0\);#,##0.0_)</c:formatCode>
                <c:ptCount val="12"/>
                <c:pt idx="0">
                  <c:v>83.895244287634398</c:v>
                </c:pt>
                <c:pt idx="1">
                  <c:v>80.729822544642857</c:v>
                </c:pt>
                <c:pt idx="2">
                  <c:v>90.204524193548409</c:v>
                </c:pt>
                <c:pt idx="3">
                  <c:v>127.10944965277778</c:v>
                </c:pt>
                <c:pt idx="4">
                  <c:v>214.32523454301077</c:v>
                </c:pt>
                <c:pt idx="5">
                  <c:v>181.65536736111108</c:v>
                </c:pt>
                <c:pt idx="6">
                  <c:v>138.56049092741935</c:v>
                </c:pt>
                <c:pt idx="7">
                  <c:v>119.20284912634409</c:v>
                </c:pt>
                <c:pt idx="8">
                  <c:v>124.11915312500001</c:v>
                </c:pt>
                <c:pt idx="9">
                  <c:v>127.58498588709679</c:v>
                </c:pt>
                <c:pt idx="10">
                  <c:v>115.14948194444445</c:v>
                </c:pt>
                <c:pt idx="11">
                  <c:v>98.384750336021497</c:v>
                </c:pt>
              </c:numCache>
            </c:numRef>
          </c:val>
        </c:ser>
        <c:marker val="1"/>
        <c:axId val="143555200"/>
        <c:axId val="143556992"/>
      </c:lineChart>
      <c:catAx>
        <c:axId val="143555200"/>
        <c:scaling>
          <c:orientation val="minMax"/>
        </c:scaling>
        <c:axPos val="b"/>
        <c:tickLblPos val="nextTo"/>
        <c:crossAx val="143556992"/>
        <c:crosses val="autoZero"/>
        <c:auto val="1"/>
        <c:lblAlgn val="ctr"/>
        <c:lblOffset val="100"/>
      </c:catAx>
      <c:valAx>
        <c:axId val="14355699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3555200"/>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'352200'!$B$4</c:f>
              <c:strCache>
                <c:ptCount val="1"/>
                <c:pt idx="0">
                  <c:v>Interim
Instream
Flow</c:v>
                </c:pt>
              </c:strCache>
            </c:strRef>
          </c:tx>
          <c:spPr>
            <a:ln>
              <a:solidFill>
                <a:schemeClr val="tx1"/>
              </a:solidFill>
              <a:prstDash val="dash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'352200'!$B$23:$B$34</c:f>
              <c:numCache>
                <c:formatCode>[&gt;=20]#,##0_);[&lt;=-20]\(#,##0\);#,##0.0_)</c:formatCode>
                <c:ptCount val="12"/>
                <c:pt idx="0">
                  <c:v>24</c:v>
                </c:pt>
                <c:pt idx="1">
                  <c:v>24</c:v>
                </c:pt>
                <c:pt idx="2">
                  <c:v>24</c:v>
                </c:pt>
                <c:pt idx="3">
                  <c:v>24</c:v>
                </c:pt>
                <c:pt idx="4">
                  <c:v>24</c:v>
                </c:pt>
                <c:pt idx="5">
                  <c:v>24</c:v>
                </c:pt>
                <c:pt idx="6">
                  <c:v>24</c:v>
                </c:pt>
                <c:pt idx="7">
                  <c:v>24</c:v>
                </c:pt>
                <c:pt idx="8">
                  <c:v>24</c:v>
                </c:pt>
                <c:pt idx="9">
                  <c:v>24</c:v>
                </c:pt>
                <c:pt idx="10">
                  <c:v>24</c:v>
                </c:pt>
                <c:pt idx="11">
                  <c:v>24</c:v>
                </c:pt>
              </c:numCache>
            </c:numRef>
          </c:val>
        </c:ser>
        <c:ser>
          <c:idx val="1"/>
          <c:order val="1"/>
          <c:tx>
            <c:strRef>
              <c:f>'352200'!$C$4</c:f>
              <c:strCache>
                <c:ptCount val="1"/>
                <c:pt idx="0">
                  <c:v>HYDROSS
Enforceable
Min. Flow
Oper. Improv.</c:v>
                </c:pt>
              </c:strCache>
            </c:strRef>
          </c:tx>
          <c:spPr>
            <a:ln>
              <a:solidFill>
                <a:schemeClr val="tx1"/>
              </a:solidFill>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'352200'!$C$23:$C$34</c:f>
              <c:numCache>
                <c:formatCode>[&gt;=20]#,##0_);[&lt;=-20]\(#,##0\);#,##0.0_)</c:formatCode>
                <c:ptCount val="12"/>
              </c:numCache>
            </c:numRef>
          </c:val>
        </c:ser>
        <c:ser>
          <c:idx val="3"/>
          <c:order val="2"/>
          <c:tx>
            <c:strRef>
              <c:f>'352200'!$E$5</c:f>
              <c:strCache>
                <c:ptCount val="1"/>
                <c:pt idx="0">
                  <c:v>HYDROSS
Natural
Flow</c:v>
                </c:pt>
              </c:strCache>
            </c:strRef>
          </c:tx>
          <c:spPr>
            <a:ln>
              <a:solidFill>
                <a:schemeClr val="accent1"/>
              </a:solidFill>
              <a:prstDash val="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'352200'!$E$23:$E$34</c:f>
              <c:numCache>
                <c:formatCode>[&gt;=20]#,##0_);[&lt;=-20]\(#,##0\);#,##0.0_)</c:formatCode>
                <c:ptCount val="12"/>
                <c:pt idx="0">
                  <c:v>9.1644489247311824</c:v>
                </c:pt>
                <c:pt idx="1">
                  <c:v>7.5129836309523812</c:v>
                </c:pt>
                <c:pt idx="2">
                  <c:v>8.8229166666666679</c:v>
                </c:pt>
                <c:pt idx="3">
                  <c:v>18.679375</c:v>
                </c:pt>
                <c:pt idx="4">
                  <c:v>46.6760752688172</c:v>
                </c:pt>
                <c:pt idx="5">
                  <c:v>93.89684027777777</c:v>
                </c:pt>
                <c:pt idx="6">
                  <c:v>59.780342741935485</c:v>
                </c:pt>
                <c:pt idx="7">
                  <c:v>19.703158602150538</c:v>
                </c:pt>
                <c:pt idx="8">
                  <c:v>11.541215277777779</c:v>
                </c:pt>
                <c:pt idx="9">
                  <c:v>9.9328965053763429</c:v>
                </c:pt>
                <c:pt idx="10">
                  <c:v>10.768159722222221</c:v>
                </c:pt>
                <c:pt idx="11">
                  <c:v>8.1601814516129032</c:v>
                </c:pt>
              </c:numCache>
            </c:numRef>
          </c:val>
        </c:ser>
        <c:ser>
          <c:idx val="4"/>
          <c:order val="3"/>
          <c:tx>
            <c:strRef>
              <c:f>'352200'!$G$5</c:f>
              <c:strCache>
                <c:ptCount val="1"/>
                <c:pt idx="0">
                  <c:v>HYDROSS
2009 HIA
(Existing)</c:v>
                </c:pt>
              </c:strCache>
            </c:strRef>
          </c:tx>
          <c:spPr>
            <a:ln>
              <a:solidFill>
                <a:schemeClr val="accent3"/>
              </a:solidFill>
              <a:prstDash val="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'352200'!$G$23:$G$34</c:f>
              <c:numCache>
                <c:formatCode>[&gt;=20]#,##0_);[&lt;=-20]\(#,##0\);#,##0.0_)</c:formatCode>
                <c:ptCount val="12"/>
                <c:pt idx="0">
                  <c:v>8.3035436827957003</c:v>
                </c:pt>
                <c:pt idx="1">
                  <c:v>4.4494058779761909</c:v>
                </c:pt>
                <c:pt idx="2">
                  <c:v>6.0748424059139792</c:v>
                </c:pt>
                <c:pt idx="3">
                  <c:v>15.649081249999998</c:v>
                </c:pt>
                <c:pt idx="4">
                  <c:v>63.874176075268828</c:v>
                </c:pt>
                <c:pt idx="5">
                  <c:v>142.58560173611107</c:v>
                </c:pt>
                <c:pt idx="6">
                  <c:v>29.214303427419356</c:v>
                </c:pt>
                <c:pt idx="7">
                  <c:v>26.072409946236558</c:v>
                </c:pt>
                <c:pt idx="8">
                  <c:v>16.5936375</c:v>
                </c:pt>
                <c:pt idx="9">
                  <c:v>12.867512432795698</c:v>
                </c:pt>
                <c:pt idx="10">
                  <c:v>14.203425347222224</c:v>
                </c:pt>
                <c:pt idx="11">
                  <c:v>5.0909042338709671</c:v>
                </c:pt>
              </c:numCache>
            </c:numRef>
          </c:val>
        </c:ser>
        <c:ser>
          <c:idx val="5"/>
          <c:order val="4"/>
          <c:tx>
            <c:strRef>
              <c:f>'352200'!$H$5</c:f>
              <c:strCache>
                <c:ptCount val="1"/>
                <c:pt idx="0">
                  <c:v>HYDROSS
Achievable
Management
Target
Oper. Improv.</c:v>
                </c:pt>
              </c:strCache>
            </c:strRef>
          </c:tx>
          <c:spPr>
            <a:ln>
              <a:solidFill>
                <a:schemeClr val="accent2"/>
              </a:solidFill>
              <a:prstDash val="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'352200'!$H$23:$H$34</c:f>
              <c:numCache>
                <c:formatCode>[&gt;=20]#,##0_);[&lt;=-20]\(#,##0\);#,##0.0_)</c:formatCode>
                <c:ptCount val="12"/>
                <c:pt idx="0">
                  <c:v>9.254182459677418</c:v>
                </c:pt>
                <c:pt idx="1">
                  <c:v>7.5867180059523829</c:v>
                </c:pt>
                <c:pt idx="2">
                  <c:v>8.8677224462365594</c:v>
                </c:pt>
                <c:pt idx="3">
                  <c:v>21.851381597222218</c:v>
                </c:pt>
                <c:pt idx="4">
                  <c:v>50.943968077956988</c:v>
                </c:pt>
                <c:pt idx="5">
                  <c:v>94.574566319444457</c:v>
                </c:pt>
                <c:pt idx="6">
                  <c:v>60.535982862903218</c:v>
                </c:pt>
                <c:pt idx="7">
                  <c:v>16.129633400537632</c:v>
                </c:pt>
                <c:pt idx="8">
                  <c:v>6.2983440972222233</c:v>
                </c:pt>
                <c:pt idx="9">
                  <c:v>5.77547311827957</c:v>
                </c:pt>
                <c:pt idx="10">
                  <c:v>9.3266211805555539</c:v>
                </c:pt>
                <c:pt idx="11">
                  <c:v>8.3295651881720438</c:v>
                </c:pt>
              </c:numCache>
            </c:numRef>
          </c:val>
        </c:ser>
        <c:marker val="1"/>
        <c:axId val="161980416"/>
        <c:axId val="161981952"/>
      </c:lineChart>
      <c:catAx>
        <c:axId val="161980416"/>
        <c:scaling>
          <c:orientation val="minMax"/>
        </c:scaling>
        <c:axPos val="b"/>
        <c:tickLblPos val="nextTo"/>
        <c:crossAx val="161981952"/>
        <c:crosses val="autoZero"/>
        <c:auto val="1"/>
        <c:lblAlgn val="ctr"/>
        <c:lblOffset val="100"/>
      </c:catAx>
      <c:valAx>
        <c:axId val="16198195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1980416"/>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'352200'!$B$4</c:f>
              <c:strCache>
                <c:ptCount val="1"/>
                <c:pt idx="0">
                  <c:v>Interim
Instream
Flow</c:v>
                </c:pt>
              </c:strCache>
            </c:strRef>
          </c:tx>
          <c:spPr>
            <a:ln>
              <a:solidFill>
                <a:schemeClr val="tx1"/>
              </a:solidFill>
              <a:prstDash val="dash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'352200'!$B$23:$B$34</c:f>
              <c:numCache>
                <c:formatCode>[&gt;=20]#,##0_);[&lt;=-20]\(#,##0\);#,##0.0_)</c:formatCode>
                <c:ptCount val="12"/>
                <c:pt idx="0">
                  <c:v>24</c:v>
                </c:pt>
                <c:pt idx="1">
                  <c:v>24</c:v>
                </c:pt>
                <c:pt idx="2">
                  <c:v>24</c:v>
                </c:pt>
                <c:pt idx="3">
                  <c:v>24</c:v>
                </c:pt>
                <c:pt idx="4">
                  <c:v>24</c:v>
                </c:pt>
                <c:pt idx="5">
                  <c:v>24</c:v>
                </c:pt>
                <c:pt idx="6">
                  <c:v>24</c:v>
                </c:pt>
                <c:pt idx="7">
                  <c:v>24</c:v>
                </c:pt>
                <c:pt idx="8">
                  <c:v>24</c:v>
                </c:pt>
                <c:pt idx="9">
                  <c:v>24</c:v>
                </c:pt>
                <c:pt idx="10">
                  <c:v>24</c:v>
                </c:pt>
                <c:pt idx="11">
                  <c:v>24</c:v>
                </c:pt>
              </c:numCache>
            </c:numRef>
          </c:val>
        </c:ser>
        <c:ser>
          <c:idx val="1"/>
          <c:order val="1"/>
          <c:tx>
            <c:strRef>
              <c:f>'352200'!$C$4</c:f>
              <c:strCache>
                <c:ptCount val="1"/>
                <c:pt idx="0">
                  <c:v>HYDROSS
Enforceable
Min. Flow
Oper. Improv.</c:v>
                </c:pt>
              </c:strCache>
            </c:strRef>
          </c:tx>
          <c:spPr>
            <a:ln>
              <a:solidFill>
                <a:schemeClr val="tx1"/>
              </a:solidFill>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'352200'!$C$23:$C$34</c:f>
              <c:numCache>
                <c:formatCode>[&gt;=20]#,##0_);[&lt;=-20]\(#,##0\);#,##0.0_)</c:formatCode>
                <c:ptCount val="12"/>
              </c:numCache>
            </c:numRef>
          </c:val>
        </c:ser>
        <c:ser>
          <c:idx val="3"/>
          <c:order val="2"/>
          <c:tx>
            <c:strRef>
              <c:f>'352200'!$J$5</c:f>
              <c:strCache>
                <c:ptCount val="1"/>
                <c:pt idx="0">
                  <c:v>HYDROSS
Natural
Flow</c:v>
                </c:pt>
              </c:strCache>
            </c:strRef>
          </c:tx>
          <c:spPr>
            <a:ln>
              <a:solidFill>
                <a:schemeClr val="accent1"/>
              </a:solidFill>
              <a:prstDash val="sys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'352200'!$J$23:$J$34</c:f>
              <c:numCache>
                <c:formatCode>[&gt;=20]#,##0_);[&lt;=-20]\(#,##0\);#,##0.0_)</c:formatCode>
                <c:ptCount val="12"/>
                <c:pt idx="0">
                  <c:v>6.7303539426523296</c:v>
                </c:pt>
                <c:pt idx="1">
                  <c:v>6.7492311507936504</c:v>
                </c:pt>
                <c:pt idx="2">
                  <c:v>7.8335573476702507</c:v>
                </c:pt>
                <c:pt idx="3">
                  <c:v>14.801493055555556</c:v>
                </c:pt>
                <c:pt idx="4">
                  <c:v>45.089034498207887</c:v>
                </c:pt>
                <c:pt idx="5">
                  <c:v>68.43082175925926</c:v>
                </c:pt>
                <c:pt idx="6">
                  <c:v>35.938138440860214</c:v>
                </c:pt>
                <c:pt idx="7">
                  <c:v>13.146281362007169</c:v>
                </c:pt>
                <c:pt idx="8">
                  <c:v>9.7528240740740753</c:v>
                </c:pt>
                <c:pt idx="9">
                  <c:v>9.0289202508960589</c:v>
                </c:pt>
                <c:pt idx="10">
                  <c:v>9.5385532407407414</c:v>
                </c:pt>
                <c:pt idx="11">
                  <c:v>8.1005488351254478</c:v>
                </c:pt>
              </c:numCache>
            </c:numRef>
          </c:val>
        </c:ser>
        <c:ser>
          <c:idx val="4"/>
          <c:order val="3"/>
          <c:tx>
            <c:strRef>
              <c:f>'352200'!$L$5</c:f>
              <c:strCache>
                <c:ptCount val="1"/>
                <c:pt idx="0">
                  <c:v>HYDROSS
2009 HIA
(Existing)</c:v>
                </c:pt>
              </c:strCache>
            </c:strRef>
          </c:tx>
          <c:spPr>
            <a:ln>
              <a:solidFill>
                <a:schemeClr val="accent3"/>
              </a:solidFill>
              <a:prstDash val="sys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'352200'!$L$23:$L$34</c:f>
              <c:numCache>
                <c:formatCode>[&gt;=20]#,##0_);[&lt;=-20]\(#,##0\);#,##0.0_)</c:formatCode>
                <c:ptCount val="12"/>
                <c:pt idx="0">
                  <c:v>7.1884815188172038</c:v>
                </c:pt>
                <c:pt idx="1">
                  <c:v>6.1633174603174607</c:v>
                </c:pt>
                <c:pt idx="2">
                  <c:v>6.9473760080645164</c:v>
                </c:pt>
                <c:pt idx="3">
                  <c:v>15.283266319444445</c:v>
                </c:pt>
                <c:pt idx="4">
                  <c:v>54.511489359319008</c:v>
                </c:pt>
                <c:pt idx="5">
                  <c:v>97.044408796296295</c:v>
                </c:pt>
                <c:pt idx="6">
                  <c:v>47.456612007168452</c:v>
                </c:pt>
                <c:pt idx="7">
                  <c:v>24.580700044802867</c:v>
                </c:pt>
                <c:pt idx="8">
                  <c:v>21.347439004629628</c:v>
                </c:pt>
                <c:pt idx="9">
                  <c:v>14.257602934587814</c:v>
                </c:pt>
                <c:pt idx="10">
                  <c:v>11.522645138888889</c:v>
                </c:pt>
                <c:pt idx="11">
                  <c:v>8.0219693100358427</c:v>
                </c:pt>
              </c:numCache>
            </c:numRef>
          </c:val>
        </c:ser>
        <c:ser>
          <c:idx val="5"/>
          <c:order val="4"/>
          <c:tx>
            <c:strRef>
              <c:f>'352200'!$M$5</c:f>
              <c:strCache>
                <c:ptCount val="1"/>
                <c:pt idx="0">
                  <c:v>HYDROSS
Achievable
Management
Target
Oper. Improv.</c:v>
                </c:pt>
              </c:strCache>
            </c:strRef>
          </c:tx>
          <c:spPr>
            <a:ln>
              <a:solidFill>
                <a:schemeClr val="accent2"/>
              </a:solidFill>
              <a:prstDash val="sysDash"/>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'352200'!$M$23:$M$34</c:f>
              <c:numCache>
                <c:formatCode>[&gt;=20]#,##0_);[&lt;=-20]\(#,##0\);#,##0.0_)</c:formatCode>
                <c:ptCount val="12"/>
                <c:pt idx="0">
                  <c:v>6.8255086245519694</c:v>
                </c:pt>
                <c:pt idx="1">
                  <c:v>6.7665618799603182</c:v>
                </c:pt>
                <c:pt idx="2">
                  <c:v>7.8979605734767011</c:v>
                </c:pt>
                <c:pt idx="3">
                  <c:v>17.942213310185185</c:v>
                </c:pt>
                <c:pt idx="4">
                  <c:v>50.138724462365602</c:v>
                </c:pt>
                <c:pt idx="5">
                  <c:v>73.941307407407393</c:v>
                </c:pt>
                <c:pt idx="6">
                  <c:v>36.286392921146948</c:v>
                </c:pt>
                <c:pt idx="7">
                  <c:v>9.0263723118279593</c:v>
                </c:pt>
                <c:pt idx="8">
                  <c:v>7.6962162037037025</c:v>
                </c:pt>
                <c:pt idx="9">
                  <c:v>7.151265344982078</c:v>
                </c:pt>
                <c:pt idx="10">
                  <c:v>8.6260255787037057</c:v>
                </c:pt>
                <c:pt idx="11">
                  <c:v>8.1072575044802857</c:v>
                </c:pt>
              </c:numCache>
            </c:numRef>
          </c:val>
        </c:ser>
        <c:marker val="1"/>
        <c:axId val="143602432"/>
        <c:axId val="143603968"/>
      </c:lineChart>
      <c:catAx>
        <c:axId val="143602432"/>
        <c:scaling>
          <c:orientation val="minMax"/>
        </c:scaling>
        <c:axPos val="b"/>
        <c:tickLblPos val="nextTo"/>
        <c:crossAx val="143603968"/>
        <c:crosses val="autoZero"/>
        <c:auto val="1"/>
        <c:lblAlgn val="ctr"/>
        <c:lblOffset val="100"/>
      </c:catAx>
      <c:valAx>
        <c:axId val="14360396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3602432"/>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'352200'!$B$4</c:f>
              <c:strCache>
                <c:ptCount val="1"/>
                <c:pt idx="0">
                  <c:v>Interim
Instream
Flow</c:v>
                </c:pt>
              </c:strCache>
            </c:strRef>
          </c:tx>
          <c:spPr>
            <a:ln>
              <a:solidFill>
                <a:schemeClr val="tx1"/>
              </a:solidFill>
              <a:prstDash val="dash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'352200'!$B$23:$B$34</c:f>
              <c:numCache>
                <c:formatCode>[&gt;=20]#,##0_);[&lt;=-20]\(#,##0\);#,##0.0_)</c:formatCode>
                <c:ptCount val="12"/>
                <c:pt idx="0">
                  <c:v>24</c:v>
                </c:pt>
                <c:pt idx="1">
                  <c:v>24</c:v>
                </c:pt>
                <c:pt idx="2">
                  <c:v>24</c:v>
                </c:pt>
                <c:pt idx="3">
                  <c:v>24</c:v>
                </c:pt>
                <c:pt idx="4">
                  <c:v>24</c:v>
                </c:pt>
                <c:pt idx="5">
                  <c:v>24</c:v>
                </c:pt>
                <c:pt idx="6">
                  <c:v>24</c:v>
                </c:pt>
                <c:pt idx="7">
                  <c:v>24</c:v>
                </c:pt>
                <c:pt idx="8">
                  <c:v>24</c:v>
                </c:pt>
                <c:pt idx="9">
                  <c:v>24</c:v>
                </c:pt>
                <c:pt idx="10">
                  <c:v>24</c:v>
                </c:pt>
                <c:pt idx="11">
                  <c:v>24</c:v>
                </c:pt>
              </c:numCache>
            </c:numRef>
          </c:val>
        </c:ser>
        <c:ser>
          <c:idx val="1"/>
          <c:order val="1"/>
          <c:tx>
            <c:strRef>
              <c:f>'352200'!$C$4</c:f>
              <c:strCache>
                <c:ptCount val="1"/>
                <c:pt idx="0">
                  <c:v>HYDROSS
Enforceable
Min. Flow
Oper. Improv.</c:v>
                </c:pt>
              </c:strCache>
            </c:strRef>
          </c:tx>
          <c:spPr>
            <a:ln>
              <a:solidFill>
                <a:schemeClr val="tx1"/>
              </a:solidFill>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'352200'!$C$23:$C$34</c:f>
              <c:numCache>
                <c:formatCode>[&gt;=20]#,##0_);[&lt;=-20]\(#,##0\);#,##0.0_)</c:formatCode>
                <c:ptCount val="12"/>
              </c:numCache>
            </c:numRef>
          </c:val>
        </c:ser>
        <c:ser>
          <c:idx val="3"/>
          <c:order val="2"/>
          <c:tx>
            <c:strRef>
              <c:f>'352200'!$O$5</c:f>
              <c:strCache>
                <c:ptCount val="1"/>
                <c:pt idx="0">
                  <c:v>HYDROSS
Natural
Flow</c:v>
                </c:pt>
              </c:strCache>
            </c:strRef>
          </c:tx>
          <c:spPr>
            <a:ln>
              <a:solidFill>
                <a:schemeClr val="accent1"/>
              </a:solidFill>
              <a:prstDash val="sys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'352200'!$O$23:$O$34</c:f>
              <c:numCache>
                <c:formatCode>[&gt;=20]#,##0_);[&lt;=-20]\(#,##0\);#,##0.0_)</c:formatCode>
                <c:ptCount val="12"/>
                <c:pt idx="0">
                  <c:v>6.4728494623655912</c:v>
                </c:pt>
                <c:pt idx="1">
                  <c:v>6.0725074404761896</c:v>
                </c:pt>
                <c:pt idx="2">
                  <c:v>7.074596774193548</c:v>
                </c:pt>
                <c:pt idx="3">
                  <c:v>16.855972222222224</c:v>
                </c:pt>
                <c:pt idx="4">
                  <c:v>44.134912634408607</c:v>
                </c:pt>
                <c:pt idx="5">
                  <c:v>42.492847222222217</c:v>
                </c:pt>
                <c:pt idx="6">
                  <c:v>16.173991935483873</c:v>
                </c:pt>
                <c:pt idx="7">
                  <c:v>8.7944556451612907</c:v>
                </c:pt>
                <c:pt idx="8">
                  <c:v>7.1717708333333325</c:v>
                </c:pt>
                <c:pt idx="9">
                  <c:v>7.0502016129032263</c:v>
                </c:pt>
                <c:pt idx="10">
                  <c:v>7.2137847222222229</c:v>
                </c:pt>
                <c:pt idx="11">
                  <c:v>6.4321908602150542</c:v>
                </c:pt>
              </c:numCache>
            </c:numRef>
          </c:val>
        </c:ser>
        <c:ser>
          <c:idx val="4"/>
          <c:order val="3"/>
          <c:tx>
            <c:strRef>
              <c:f>'352200'!$Q$5</c:f>
              <c:strCache>
                <c:ptCount val="1"/>
                <c:pt idx="0">
                  <c:v>HYDROSS
2009 HIA
(Existing)</c:v>
                </c:pt>
              </c:strCache>
            </c:strRef>
          </c:tx>
          <c:spPr>
            <a:ln>
              <a:solidFill>
                <a:schemeClr val="accent3"/>
              </a:solidFill>
              <a:prstDash val="sys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'352200'!$Q$23:$Q$34</c:f>
              <c:numCache>
                <c:formatCode>[&gt;=20]#,##0_);[&lt;=-20]\(#,##0\);#,##0.0_)</c:formatCode>
                <c:ptCount val="12"/>
                <c:pt idx="0">
                  <c:v>7.1075302419354838</c:v>
                </c:pt>
                <c:pt idx="1">
                  <c:v>6.7588493303571431</c:v>
                </c:pt>
                <c:pt idx="2">
                  <c:v>8.3538790322580674</c:v>
                </c:pt>
                <c:pt idx="3">
                  <c:v>16.957519791666666</c:v>
                </c:pt>
                <c:pt idx="4">
                  <c:v>57.587136424731192</c:v>
                </c:pt>
                <c:pt idx="5">
                  <c:v>60.489832638888885</c:v>
                </c:pt>
                <c:pt idx="6">
                  <c:v>40.974600806451619</c:v>
                </c:pt>
                <c:pt idx="7">
                  <c:v>23.891970430107531</c:v>
                </c:pt>
                <c:pt idx="8">
                  <c:v>14.900981944444444</c:v>
                </c:pt>
                <c:pt idx="9">
                  <c:v>13.072350470430104</c:v>
                </c:pt>
                <c:pt idx="10">
                  <c:v>7.9851597222222219</c:v>
                </c:pt>
                <c:pt idx="11">
                  <c:v>7.1165157930107528</c:v>
                </c:pt>
              </c:numCache>
            </c:numRef>
          </c:val>
        </c:ser>
        <c:ser>
          <c:idx val="5"/>
          <c:order val="4"/>
          <c:tx>
            <c:strRef>
              <c:f>'352200'!$R$5</c:f>
              <c:strCache>
                <c:ptCount val="1"/>
                <c:pt idx="0">
                  <c:v>HYDROSS
Achievable
Management
Target
Oper. Improv.</c:v>
                </c:pt>
              </c:strCache>
            </c:strRef>
          </c:tx>
          <c:spPr>
            <a:ln>
              <a:solidFill>
                <a:schemeClr val="accent2"/>
              </a:solidFill>
              <a:prstDash val="sysDot"/>
            </a:ln>
          </c:spPr>
          <c:marker>
            <c:symbol val="none"/>
          </c:marker>
          <c:cat>
            <c:strRef>
              <c:f>'352200'!$A$23:$A$34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'352200'!$R$23:$R$34</c:f>
              <c:numCache>
                <c:formatCode>[&gt;=20]#,##0_);[&lt;=-20]\(#,##0\);#,##0.0_)</c:formatCode>
                <c:ptCount val="12"/>
                <c:pt idx="0">
                  <c:v>6.5203793682795705</c:v>
                </c:pt>
                <c:pt idx="1">
                  <c:v>6.0283478422619057</c:v>
                </c:pt>
                <c:pt idx="2">
                  <c:v>7.1381868279569884</c:v>
                </c:pt>
                <c:pt idx="3">
                  <c:v>21.177562847222227</c:v>
                </c:pt>
                <c:pt idx="4">
                  <c:v>47.496809811827958</c:v>
                </c:pt>
                <c:pt idx="5">
                  <c:v>48.397395138888896</c:v>
                </c:pt>
                <c:pt idx="6">
                  <c:v>15.1818000672043</c:v>
                </c:pt>
                <c:pt idx="7">
                  <c:v>8.1263534946236557</c:v>
                </c:pt>
                <c:pt idx="8">
                  <c:v>8.3805944444444442</c:v>
                </c:pt>
                <c:pt idx="9">
                  <c:v>8.2609741263440846</c:v>
                </c:pt>
                <c:pt idx="10">
                  <c:v>6.7256253472222225</c:v>
                </c:pt>
                <c:pt idx="11">
                  <c:v>6.2416239919354846</c:v>
                </c:pt>
              </c:numCache>
            </c:numRef>
          </c:val>
        </c:ser>
        <c:marker val="1"/>
        <c:axId val="162010624"/>
        <c:axId val="162012160"/>
      </c:lineChart>
      <c:catAx>
        <c:axId val="162010624"/>
        <c:scaling>
          <c:orientation val="minMax"/>
        </c:scaling>
        <c:axPos val="b"/>
        <c:tickLblPos val="nextTo"/>
        <c:crossAx val="162012160"/>
        <c:crosses val="autoZero"/>
        <c:auto val="1"/>
        <c:lblAlgn val="ctr"/>
        <c:lblOffset val="100"/>
      </c:catAx>
      <c:valAx>
        <c:axId val="16201216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010624"/>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'353000'!$B$4</c:f>
              <c:strCache>
                <c:ptCount val="1"/>
                <c:pt idx="0">
                  <c:v>Interim
Instream
Flow</c:v>
                </c:pt>
              </c:strCache>
            </c:strRef>
          </c:tx>
          <c:spPr>
            <a:ln>
              <a:solidFill>
                <a:schemeClr val="tx1"/>
              </a:solidFill>
              <a:prstDash val="dash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'353000'!$B$23:$B$34</c:f>
              <c:numCache>
                <c:formatCode>[&gt;=20]#,##0_);[&lt;=-20]\(#,##0\);#,##0.0_)</c:formatCode>
                <c:ptCount val="12"/>
                <c:pt idx="0">
                  <c:v>9.5</c:v>
                </c:pt>
                <c:pt idx="1">
                  <c:v>9.5</c:v>
                </c:pt>
                <c:pt idx="2">
                  <c:v>9.5</c:v>
                </c:pt>
                <c:pt idx="3">
                  <c:v>9.5</c:v>
                </c:pt>
                <c:pt idx="4">
                  <c:v>9.5</c:v>
                </c:pt>
                <c:pt idx="5">
                  <c:v>9.5</c:v>
                </c:pt>
                <c:pt idx="6">
                  <c:v>9.5</c:v>
                </c:pt>
                <c:pt idx="7">
                  <c:v>9.5</c:v>
                </c:pt>
                <c:pt idx="8">
                  <c:v>9.5</c:v>
                </c:pt>
                <c:pt idx="9">
                  <c:v>9.5</c:v>
                </c:pt>
                <c:pt idx="10">
                  <c:v>9.5</c:v>
                </c:pt>
                <c:pt idx="11">
                  <c:v>9.5</c:v>
                </c:pt>
              </c:numCache>
            </c:numRef>
          </c:val>
        </c:ser>
        <c:ser>
          <c:idx val="1"/>
          <c:order val="1"/>
          <c:tx>
            <c:strRef>
              <c:f>'353000'!$C$4</c:f>
              <c:strCache>
                <c:ptCount val="1"/>
                <c:pt idx="0">
                  <c:v>HYDROSS
Enforceable
Min. Flow
Oper. Improv.</c:v>
                </c:pt>
              </c:strCache>
            </c:strRef>
          </c:tx>
          <c:spPr>
            <a:ln>
              <a:solidFill>
                <a:schemeClr val="tx1"/>
              </a:solidFill>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'353000'!$C$23:$C$34</c:f>
              <c:numCache>
                <c:formatCode>[&gt;=20]#,##0_);[&lt;=-20]\(#,##0\);#,##0.0_)</c:formatCode>
                <c:ptCount val="12"/>
                <c:pt idx="0">
                  <c:v>5.9</c:v>
                </c:pt>
                <c:pt idx="1">
                  <c:v>5.9</c:v>
                </c:pt>
                <c:pt idx="2">
                  <c:v>7.1</c:v>
                </c:pt>
                <c:pt idx="3">
                  <c:v>12</c:v>
                </c:pt>
                <c:pt idx="4">
                  <c:v>22</c:v>
                </c:pt>
                <c:pt idx="5">
                  <c:v>24</c:v>
                </c:pt>
                <c:pt idx="6">
                  <c:v>15</c:v>
                </c:pt>
                <c:pt idx="7">
                  <c:v>8.4</c:v>
                </c:pt>
                <c:pt idx="8">
                  <c:v>7.2</c:v>
                </c:pt>
                <c:pt idx="9">
                  <c:v>6.7</c:v>
                </c:pt>
                <c:pt idx="10">
                  <c:v>6.7</c:v>
                </c:pt>
                <c:pt idx="11">
                  <c:v>6.1</c:v>
                </c:pt>
              </c:numCache>
            </c:numRef>
          </c:val>
        </c:ser>
        <c:ser>
          <c:idx val="2"/>
          <c:order val="2"/>
          <c:tx>
            <c:strRef>
              <c:f>'353000'!$D$4</c:f>
              <c:strCache>
                <c:ptCount val="1"/>
                <c:pt idx="0">
                  <c:v>RWRCC
Dry Year
Hydrograph</c:v>
                </c:pt>
              </c:strCache>
            </c:strRef>
          </c:tx>
          <c:spPr>
            <a:ln>
              <a:solidFill>
                <a:sysClr val="windowText" lastClr="000000"/>
              </a:solidFill>
              <a:prstDash val="lg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'353000'!$D$23:$D$34</c:f>
              <c:numCache>
                <c:formatCode>[&gt;=20]#,##0_);[&lt;=-20]\(#,##0\);#,##0.0_)</c:formatCode>
                <c:ptCount val="12"/>
              </c:numCache>
            </c:numRef>
          </c:val>
        </c:ser>
        <c:ser>
          <c:idx val="3"/>
          <c:order val="3"/>
          <c:tx>
            <c:strRef>
              <c:f>'353000'!$E$5</c:f>
              <c:strCache>
                <c:ptCount val="1"/>
                <c:pt idx="0">
                  <c:v>HYDROSS
Natural
Flow</c:v>
                </c:pt>
              </c:strCache>
            </c:strRef>
          </c:tx>
          <c:spPr>
            <a:ln>
              <a:solidFill>
                <a:schemeClr val="accent1"/>
              </a:solidFill>
              <a:prstDash val="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'353000'!$E$23:$E$34</c:f>
              <c:numCache>
                <c:formatCode>[&gt;=20]#,##0_);[&lt;=-20]\(#,##0\);#,##0.0_)</c:formatCode>
                <c:ptCount val="12"/>
                <c:pt idx="0">
                  <c:v>9.1644489247311824</c:v>
                </c:pt>
                <c:pt idx="1">
                  <c:v>7.5129836309523812</c:v>
                </c:pt>
                <c:pt idx="2">
                  <c:v>8.8229166666666679</c:v>
                </c:pt>
                <c:pt idx="3">
                  <c:v>18.679375</c:v>
                </c:pt>
                <c:pt idx="4">
                  <c:v>46.6760752688172</c:v>
                </c:pt>
                <c:pt idx="5">
                  <c:v>93.89684027777777</c:v>
                </c:pt>
                <c:pt idx="6">
                  <c:v>59.780342741935485</c:v>
                </c:pt>
                <c:pt idx="7">
                  <c:v>19.703158602150538</c:v>
                </c:pt>
                <c:pt idx="8">
                  <c:v>11.541215277777779</c:v>
                </c:pt>
                <c:pt idx="9">
                  <c:v>9.9328965053763429</c:v>
                </c:pt>
                <c:pt idx="10">
                  <c:v>10.768159722222221</c:v>
                </c:pt>
                <c:pt idx="11">
                  <c:v>8.1601814516129032</c:v>
                </c:pt>
              </c:numCache>
            </c:numRef>
          </c:val>
        </c:ser>
        <c:ser>
          <c:idx val="4"/>
          <c:order val="4"/>
          <c:tx>
            <c:strRef>
              <c:f>'353000'!$G$5</c:f>
              <c:strCache>
                <c:ptCount val="1"/>
                <c:pt idx="0">
                  <c:v>HYDROSS
2009 HIA
(Existing)</c:v>
                </c:pt>
              </c:strCache>
            </c:strRef>
          </c:tx>
          <c:spPr>
            <a:ln>
              <a:solidFill>
                <a:schemeClr val="accent3"/>
              </a:solidFill>
              <a:prstDash val="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'353000'!$G$23:$G$34</c:f>
              <c:numCache>
                <c:formatCode>[&gt;=20]#,##0_);[&lt;=-20]\(#,##0\);#,##0.0_)</c:formatCode>
                <c:ptCount val="12"/>
                <c:pt idx="0">
                  <c:v>7.2935840053763439</c:v>
                </c:pt>
                <c:pt idx="1">
                  <c:v>3.6794713541666662</c:v>
                </c:pt>
                <c:pt idx="2">
                  <c:v>4.225363911290323</c:v>
                </c:pt>
                <c:pt idx="3">
                  <c:v>4.9023906249999989</c:v>
                </c:pt>
                <c:pt idx="4">
                  <c:v>4.8912298387096778</c:v>
                </c:pt>
                <c:pt idx="5">
                  <c:v>70.765463541666648</c:v>
                </c:pt>
                <c:pt idx="6">
                  <c:v>11.52988508064516</c:v>
                </c:pt>
                <c:pt idx="7">
                  <c:v>26.574381048387092</c:v>
                </c:pt>
                <c:pt idx="8">
                  <c:v>12.479763541666665</c:v>
                </c:pt>
                <c:pt idx="9">
                  <c:v>4.74998185483871</c:v>
                </c:pt>
                <c:pt idx="10">
                  <c:v>4.7500062499999993</c:v>
                </c:pt>
                <c:pt idx="11">
                  <c:v>3.7809653897849462</c:v>
                </c:pt>
              </c:numCache>
            </c:numRef>
          </c:val>
        </c:ser>
        <c:ser>
          <c:idx val="5"/>
          <c:order val="5"/>
          <c:tx>
            <c:strRef>
              <c:f>'353000'!$H$5</c:f>
              <c:strCache>
                <c:ptCount val="1"/>
                <c:pt idx="0">
                  <c:v>HYDROSS
Achievable
Management
Target
Oper. Improv.</c:v>
                </c:pt>
              </c:strCache>
            </c:strRef>
          </c:tx>
          <c:spPr>
            <a:ln>
              <a:solidFill>
                <a:schemeClr val="accent2"/>
              </a:solidFill>
              <a:prstDash val="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'353000'!$H$23:$H$34</c:f>
              <c:numCache>
                <c:formatCode>[&gt;=20]#,##0_);[&lt;=-20]\(#,##0\);#,##0.0_)</c:formatCode>
                <c:ptCount val="12"/>
                <c:pt idx="0">
                  <c:v>9.254182459677418</c:v>
                </c:pt>
                <c:pt idx="1">
                  <c:v>7.5867180059523829</c:v>
                </c:pt>
                <c:pt idx="2">
                  <c:v>8.8677224462365594</c:v>
                </c:pt>
                <c:pt idx="3">
                  <c:v>13.685940277777778</c:v>
                </c:pt>
                <c:pt idx="4">
                  <c:v>24.501768145161286</c:v>
                </c:pt>
                <c:pt idx="5">
                  <c:v>24.000013888888883</c:v>
                </c:pt>
                <c:pt idx="6">
                  <c:v>20.448227486559141</c:v>
                </c:pt>
                <c:pt idx="7">
                  <c:v>16.04172950268817</c:v>
                </c:pt>
                <c:pt idx="8">
                  <c:v>7.200004166666667</c:v>
                </c:pt>
                <c:pt idx="9">
                  <c:v>6.7000497311827969</c:v>
                </c:pt>
                <c:pt idx="10">
                  <c:v>9.3266211805555539</c:v>
                </c:pt>
                <c:pt idx="11">
                  <c:v>8.3295651881720438</c:v>
                </c:pt>
              </c:numCache>
            </c:numRef>
          </c:val>
        </c:ser>
        <c:marker val="1"/>
        <c:axId val="162824192"/>
        <c:axId val="162825728"/>
      </c:lineChart>
      <c:catAx>
        <c:axId val="162824192"/>
        <c:scaling>
          <c:orientation val="minMax"/>
        </c:scaling>
        <c:axPos val="b"/>
        <c:tickLblPos val="nextTo"/>
        <c:crossAx val="162825728"/>
        <c:crosses val="autoZero"/>
        <c:auto val="1"/>
        <c:lblAlgn val="ctr"/>
        <c:lblOffset val="100"/>
      </c:catAx>
      <c:valAx>
        <c:axId val="16282572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824192"/>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'353000'!$B$4</c:f>
              <c:strCache>
                <c:ptCount val="1"/>
                <c:pt idx="0">
                  <c:v>Interim
Instream
Flow</c:v>
                </c:pt>
              </c:strCache>
            </c:strRef>
          </c:tx>
          <c:spPr>
            <a:ln>
              <a:solidFill>
                <a:schemeClr val="tx1"/>
              </a:solidFill>
              <a:prstDash val="dash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'353000'!$B$23:$B$34</c:f>
              <c:numCache>
                <c:formatCode>[&gt;=20]#,##0_);[&lt;=-20]\(#,##0\);#,##0.0_)</c:formatCode>
                <c:ptCount val="12"/>
                <c:pt idx="0">
                  <c:v>9.5</c:v>
                </c:pt>
                <c:pt idx="1">
                  <c:v>9.5</c:v>
                </c:pt>
                <c:pt idx="2">
                  <c:v>9.5</c:v>
                </c:pt>
                <c:pt idx="3">
                  <c:v>9.5</c:v>
                </c:pt>
                <c:pt idx="4">
                  <c:v>9.5</c:v>
                </c:pt>
                <c:pt idx="5">
                  <c:v>9.5</c:v>
                </c:pt>
                <c:pt idx="6">
                  <c:v>9.5</c:v>
                </c:pt>
                <c:pt idx="7">
                  <c:v>9.5</c:v>
                </c:pt>
                <c:pt idx="8">
                  <c:v>9.5</c:v>
                </c:pt>
                <c:pt idx="9">
                  <c:v>9.5</c:v>
                </c:pt>
                <c:pt idx="10">
                  <c:v>9.5</c:v>
                </c:pt>
                <c:pt idx="11">
                  <c:v>9.5</c:v>
                </c:pt>
              </c:numCache>
            </c:numRef>
          </c:val>
        </c:ser>
        <c:ser>
          <c:idx val="1"/>
          <c:order val="1"/>
          <c:tx>
            <c:strRef>
              <c:f>'353000'!$C$4</c:f>
              <c:strCache>
                <c:ptCount val="1"/>
                <c:pt idx="0">
                  <c:v>HYDROSS
Enforceable
Min. Flow
Oper. Improv.</c:v>
                </c:pt>
              </c:strCache>
            </c:strRef>
          </c:tx>
          <c:spPr>
            <a:ln>
              <a:solidFill>
                <a:schemeClr val="tx1"/>
              </a:solidFill>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'353000'!$C$23:$C$34</c:f>
              <c:numCache>
                <c:formatCode>[&gt;=20]#,##0_);[&lt;=-20]\(#,##0\);#,##0.0_)</c:formatCode>
                <c:ptCount val="12"/>
                <c:pt idx="0">
                  <c:v>5.9</c:v>
                </c:pt>
                <c:pt idx="1">
                  <c:v>5.9</c:v>
                </c:pt>
                <c:pt idx="2">
                  <c:v>7.1</c:v>
                </c:pt>
                <c:pt idx="3">
                  <c:v>12</c:v>
                </c:pt>
                <c:pt idx="4">
                  <c:v>22</c:v>
                </c:pt>
                <c:pt idx="5">
                  <c:v>24</c:v>
                </c:pt>
                <c:pt idx="6">
                  <c:v>15</c:v>
                </c:pt>
                <c:pt idx="7">
                  <c:v>8.4</c:v>
                </c:pt>
                <c:pt idx="8">
                  <c:v>7.2</c:v>
                </c:pt>
                <c:pt idx="9">
                  <c:v>6.7</c:v>
                </c:pt>
                <c:pt idx="10">
                  <c:v>6.7</c:v>
                </c:pt>
                <c:pt idx="11">
                  <c:v>6.1</c:v>
                </c:pt>
              </c:numCache>
            </c:numRef>
          </c:val>
        </c:ser>
        <c:ser>
          <c:idx val="2"/>
          <c:order val="2"/>
          <c:tx>
            <c:strRef>
              <c:f>'353000'!$D$4</c:f>
              <c:strCache>
                <c:ptCount val="1"/>
                <c:pt idx="0">
                  <c:v>RWRCC
Dry Year
Hydrograph</c:v>
                </c:pt>
              </c:strCache>
            </c:strRef>
          </c:tx>
          <c:spPr>
            <a:ln>
              <a:solidFill>
                <a:sysClr val="windowText" lastClr="000000"/>
              </a:solidFill>
              <a:prstDash val="lg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'353000'!$D$23:$D$34</c:f>
              <c:numCache>
                <c:formatCode>[&gt;=20]#,##0_);[&lt;=-20]\(#,##0\);#,##0.0_)</c:formatCode>
                <c:ptCount val="12"/>
              </c:numCache>
            </c:numRef>
          </c:val>
        </c:ser>
        <c:ser>
          <c:idx val="3"/>
          <c:order val="3"/>
          <c:tx>
            <c:strRef>
              <c:f>'353000'!$J$5</c:f>
              <c:strCache>
                <c:ptCount val="1"/>
                <c:pt idx="0">
                  <c:v>HYDROSS
Natural
Flow</c:v>
                </c:pt>
              </c:strCache>
            </c:strRef>
          </c:tx>
          <c:spPr>
            <a:ln>
              <a:solidFill>
                <a:schemeClr val="accent1"/>
              </a:solidFill>
              <a:prstDash val="sys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'353000'!$J$23:$J$34</c:f>
              <c:numCache>
                <c:formatCode>[&gt;=20]#,##0_);[&lt;=-20]\(#,##0\);#,##0.0_)</c:formatCode>
                <c:ptCount val="12"/>
                <c:pt idx="0">
                  <c:v>6.7303539426523296</c:v>
                </c:pt>
                <c:pt idx="1">
                  <c:v>6.7492311507936504</c:v>
                </c:pt>
                <c:pt idx="2">
                  <c:v>7.8335573476702507</c:v>
                </c:pt>
                <c:pt idx="3">
                  <c:v>14.801493055555556</c:v>
                </c:pt>
                <c:pt idx="4">
                  <c:v>45.089034498207887</c:v>
                </c:pt>
                <c:pt idx="5">
                  <c:v>68.43082175925926</c:v>
                </c:pt>
                <c:pt idx="6">
                  <c:v>35.938138440860214</c:v>
                </c:pt>
                <c:pt idx="7">
                  <c:v>13.146281362007169</c:v>
                </c:pt>
                <c:pt idx="8">
                  <c:v>9.7528240740740753</c:v>
                </c:pt>
                <c:pt idx="9">
                  <c:v>9.0289202508960589</c:v>
                </c:pt>
                <c:pt idx="10">
                  <c:v>9.5385532407407414</c:v>
                </c:pt>
                <c:pt idx="11">
                  <c:v>8.1005488351254478</c:v>
                </c:pt>
              </c:numCache>
            </c:numRef>
          </c:val>
        </c:ser>
        <c:ser>
          <c:idx val="4"/>
          <c:order val="4"/>
          <c:tx>
            <c:strRef>
              <c:f>'353000'!$L$5</c:f>
              <c:strCache>
                <c:ptCount val="1"/>
                <c:pt idx="0">
                  <c:v>HYDROSS
2009 HIA
(Existing)</c:v>
                </c:pt>
              </c:strCache>
            </c:strRef>
          </c:tx>
          <c:spPr>
            <a:ln>
              <a:solidFill>
                <a:schemeClr val="accent3"/>
              </a:solidFill>
              <a:prstDash val="sys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'353000'!$L$23:$L$34</c:f>
              <c:numCache>
                <c:formatCode>[&gt;=20]#,##0_);[&lt;=-20]\(#,##0\);#,##0.0_)</c:formatCode>
                <c:ptCount val="12"/>
                <c:pt idx="0">
                  <c:v>6.515147961469534</c:v>
                </c:pt>
                <c:pt idx="1">
                  <c:v>5.4574841269841272</c:v>
                </c:pt>
                <c:pt idx="2">
                  <c:v>6.3928333333333338</c:v>
                </c:pt>
                <c:pt idx="3">
                  <c:v>7.8672267361111095</c:v>
                </c:pt>
                <c:pt idx="4">
                  <c:v>8.128250896057347</c:v>
                </c:pt>
                <c:pt idx="5">
                  <c:v>16.440496875000001</c:v>
                </c:pt>
                <c:pt idx="6">
                  <c:v>18.421829861111114</c:v>
                </c:pt>
                <c:pt idx="7">
                  <c:v>19.998367159498205</c:v>
                </c:pt>
                <c:pt idx="8">
                  <c:v>16.493266319444441</c:v>
                </c:pt>
                <c:pt idx="9">
                  <c:v>7.564790434587815</c:v>
                </c:pt>
                <c:pt idx="10">
                  <c:v>7.2529836805555554</c:v>
                </c:pt>
                <c:pt idx="11">
                  <c:v>6.632488687275985</c:v>
                </c:pt>
              </c:numCache>
            </c:numRef>
          </c:val>
        </c:ser>
        <c:ser>
          <c:idx val="5"/>
          <c:order val="5"/>
          <c:tx>
            <c:strRef>
              <c:f>'353000'!$M$5</c:f>
              <c:strCache>
                <c:ptCount val="1"/>
                <c:pt idx="0">
                  <c:v>HYDROSS
Achievable
Management
Target
Oper. Improv.</c:v>
                </c:pt>
              </c:strCache>
            </c:strRef>
          </c:tx>
          <c:spPr>
            <a:ln>
              <a:solidFill>
                <a:schemeClr val="accent2"/>
              </a:solidFill>
              <a:prstDash val="sys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'353000'!$M$23:$M$34</c:f>
              <c:numCache>
                <c:formatCode>[&gt;=20]#,##0_);[&lt;=-20]\(#,##0\);#,##0.0_)</c:formatCode>
                <c:ptCount val="12"/>
                <c:pt idx="0">
                  <c:v>6.8255086245519694</c:v>
                </c:pt>
                <c:pt idx="1">
                  <c:v>6.7665618799603182</c:v>
                </c:pt>
                <c:pt idx="2">
                  <c:v>7.8979605734767011</c:v>
                </c:pt>
                <c:pt idx="3">
                  <c:v>12.853028935185186</c:v>
                </c:pt>
                <c:pt idx="4">
                  <c:v>23.112179099462363</c:v>
                </c:pt>
                <c:pt idx="5">
                  <c:v>24.000013888888891</c:v>
                </c:pt>
                <c:pt idx="6">
                  <c:v>18.187270385304654</c:v>
                </c:pt>
                <c:pt idx="7">
                  <c:v>9.5460434587813605</c:v>
                </c:pt>
                <c:pt idx="8">
                  <c:v>8.4949142361111125</c:v>
                </c:pt>
                <c:pt idx="9">
                  <c:v>6.7000497311827996</c:v>
                </c:pt>
                <c:pt idx="10">
                  <c:v>8.6260255787037057</c:v>
                </c:pt>
                <c:pt idx="11">
                  <c:v>8.1072575044802857</c:v>
                </c:pt>
              </c:numCache>
            </c:numRef>
          </c:val>
        </c:ser>
        <c:marker val="1"/>
        <c:axId val="162891264"/>
        <c:axId val="162892800"/>
      </c:lineChart>
      <c:catAx>
        <c:axId val="162891264"/>
        <c:scaling>
          <c:orientation val="minMax"/>
        </c:scaling>
        <c:axPos val="b"/>
        <c:tickLblPos val="nextTo"/>
        <c:crossAx val="162892800"/>
        <c:crosses val="autoZero"/>
        <c:auto val="1"/>
        <c:lblAlgn val="ctr"/>
        <c:lblOffset val="100"/>
      </c:catAx>
      <c:valAx>
        <c:axId val="16289280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891264"/>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'999411'!$C$4</c:f>
              <c:strCache>
                <c:ptCount val="1"/>
                <c:pt idx="0">
                  <c:v>HYDROSS
Enforceable
Min. Flow
Oper. Improv.</c:v>
                </c:pt>
              </c:strCache>
            </c:strRef>
          </c:tx>
          <c:spPr>
            <a:ln>
              <a:solidFill>
                <a:schemeClr val="tx1"/>
              </a:solidFill>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'999411'!$C$23:$C$34</c:f>
              <c:numCache>
                <c:formatCode>[&gt;=20]#,##0_);[&lt;=-20]\(#,##0\);#,##0.0_)</c:formatCode>
                <c:ptCount val="12"/>
                <c:pt idx="0">
                  <c:v>0.9</c:v>
                </c:pt>
                <c:pt idx="1">
                  <c:v>1</c:v>
                </c:pt>
                <c:pt idx="2">
                  <c:v>1.7</c:v>
                </c:pt>
                <c:pt idx="3">
                  <c:v>2.4</c:v>
                </c:pt>
                <c:pt idx="4">
                  <c:v>2</c:v>
                </c:pt>
                <c:pt idx="5">
                  <c:v>1</c:v>
                </c:pt>
                <c:pt idx="6">
                  <c:v>0.5</c:v>
                </c:pt>
                <c:pt idx="7">
                  <c:v>0.4</c:v>
                </c:pt>
                <c:pt idx="8">
                  <c:v>0.4</c:v>
                </c:pt>
                <c:pt idx="9">
                  <c:v>0.4</c:v>
                </c:pt>
                <c:pt idx="10">
                  <c:v>0.4</c:v>
                </c:pt>
                <c:pt idx="11">
                  <c:v>0.4</c:v>
                </c:pt>
              </c:numCache>
            </c:numRef>
          </c:val>
        </c:ser>
        <c:ser>
          <c:idx val="3"/>
          <c:order val="1"/>
          <c:tx>
            <c:strRef>
              <c:f>'999411'!$O$5</c:f>
              <c:strCache>
                <c:ptCount val="1"/>
                <c:pt idx="0">
                  <c:v>HYDROSS
Natural
Flow</c:v>
                </c:pt>
              </c:strCache>
            </c:strRef>
          </c:tx>
          <c:spPr>
            <a:ln>
              <a:solidFill>
                <a:schemeClr val="accent1"/>
              </a:solidFill>
              <a:prstDash val="sysDot"/>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'999411'!$O$23:$O$34</c:f>
              <c:numCache>
                <c:formatCode>[&gt;=20]#,##0_);[&lt;=-20]\(#,##0\);#,##0.0_)</c:formatCode>
                <c:ptCount val="12"/>
                <c:pt idx="0">
                  <c:v>0.93514784946236551</c:v>
                </c:pt>
                <c:pt idx="1">
                  <c:v>1.044345238095238</c:v>
                </c:pt>
                <c:pt idx="2">
                  <c:v>1.736122311827957</c:v>
                </c:pt>
                <c:pt idx="3">
                  <c:v>2.7435069444444449</c:v>
                </c:pt>
                <c:pt idx="4">
                  <c:v>2.4029233870967741</c:v>
                </c:pt>
                <c:pt idx="5">
                  <c:v>1.546111111111111</c:v>
                </c:pt>
                <c:pt idx="6">
                  <c:v>0.93108198924731178</c:v>
                </c:pt>
                <c:pt idx="7">
                  <c:v>0.61394489247311823</c:v>
                </c:pt>
                <c:pt idx="8">
                  <c:v>0.5587847222222222</c:v>
                </c:pt>
                <c:pt idx="9">
                  <c:v>0.77251344086021512</c:v>
                </c:pt>
                <c:pt idx="10">
                  <c:v>0.80666666666666664</c:v>
                </c:pt>
                <c:pt idx="11">
                  <c:v>0.77251344086021512</c:v>
                </c:pt>
              </c:numCache>
            </c:numRef>
          </c:val>
        </c:ser>
        <c:ser>
          <c:idx val="4"/>
          <c:order val="2"/>
          <c:tx>
            <c:strRef>
              <c:f>'999411'!$Q$5</c:f>
              <c:strCache>
                <c:ptCount val="1"/>
                <c:pt idx="0">
                  <c:v>HYDROSS
2009 HIA
(Existing)</c:v>
                </c:pt>
              </c:strCache>
            </c:strRef>
          </c:tx>
          <c:spPr>
            <a:ln>
              <a:solidFill>
                <a:schemeClr val="accent3"/>
              </a:solidFill>
              <a:prstDash val="sysDot"/>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'999411'!$Q$23:$Q$34</c:f>
              <c:numCache>
                <c:formatCode>[&gt;=20]#,##0_);[&lt;=-20]\(#,##0\);#,##0.0_)</c:formatCode>
                <c:ptCount val="12"/>
                <c:pt idx="0">
                  <c:v>2.4315877016129033</c:v>
                </c:pt>
                <c:pt idx="1">
                  <c:v>2.4463787202380951</c:v>
                </c:pt>
                <c:pt idx="2">
                  <c:v>0.60930981182795696</c:v>
                </c:pt>
                <c:pt idx="3">
                  <c:v>0.27817395833333336</c:v>
                </c:pt>
                <c:pt idx="4">
                  <c:v>0.2099203629032258</c:v>
                </c:pt>
                <c:pt idx="5">
                  <c:v>0.61399097222222221</c:v>
                </c:pt>
                <c:pt idx="6">
                  <c:v>1.2367127016129034</c:v>
                </c:pt>
                <c:pt idx="7">
                  <c:v>5.5103790322580641</c:v>
                </c:pt>
                <c:pt idx="8">
                  <c:v>2.0850232638888886</c:v>
                </c:pt>
                <c:pt idx="9">
                  <c:v>1.8779801747311828</c:v>
                </c:pt>
                <c:pt idx="10">
                  <c:v>1.3408312499999999</c:v>
                </c:pt>
                <c:pt idx="11">
                  <c:v>2.821910282258064</c:v>
                </c:pt>
              </c:numCache>
            </c:numRef>
          </c:val>
        </c:ser>
        <c:ser>
          <c:idx val="5"/>
          <c:order val="3"/>
          <c:tx>
            <c:strRef>
              <c:f>'999411'!$R$5</c:f>
              <c:strCache>
                <c:ptCount val="1"/>
                <c:pt idx="0">
                  <c:v>HYDROSS
Achievable
Management
Target
Oper. Improv.</c:v>
                </c:pt>
              </c:strCache>
            </c:strRef>
          </c:tx>
          <c:spPr>
            <a:ln>
              <a:solidFill>
                <a:schemeClr val="accent2"/>
              </a:solidFill>
              <a:prstDash val="sysDot"/>
            </a:ln>
          </c:spPr>
          <c:marker>
            <c:symbol val="none"/>
          </c:marker>
          <c:cat>
            <c:strRef>
              <c:f>'999411'!$A$23:$A$34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'999411'!$R$23:$R$34</c:f>
              <c:numCache>
                <c:formatCode>[&gt;=20]#,##0_);[&lt;=-20]\(#,##0\);#,##0.0_)</c:formatCode>
                <c:ptCount val="12"/>
                <c:pt idx="0">
                  <c:v>2.5012358870967746</c:v>
                </c:pt>
                <c:pt idx="1">
                  <c:v>2.5186276041666664</c:v>
                </c:pt>
                <c:pt idx="2">
                  <c:v>2.6119086021505376</c:v>
                </c:pt>
                <c:pt idx="3">
                  <c:v>2.4769288194444448</c:v>
                </c:pt>
                <c:pt idx="4">
                  <c:v>2.0000779569892471</c:v>
                </c:pt>
                <c:pt idx="5">
                  <c:v>0.99993055555555554</c:v>
                </c:pt>
                <c:pt idx="6">
                  <c:v>1.1062799059139783</c:v>
                </c:pt>
                <c:pt idx="7">
                  <c:v>1.1995100806451615</c:v>
                </c:pt>
                <c:pt idx="8">
                  <c:v>1.8941961805555556</c:v>
                </c:pt>
                <c:pt idx="9">
                  <c:v>1.9453514784946238</c:v>
                </c:pt>
                <c:pt idx="10">
                  <c:v>3.2291454861111117</c:v>
                </c:pt>
                <c:pt idx="11">
                  <c:v>2.5106280241935486</c:v>
                </c:pt>
              </c:numCache>
            </c:numRef>
          </c:val>
        </c:ser>
        <c:marker val="1"/>
        <c:axId val="65302912"/>
        <c:axId val="65304448"/>
      </c:lineChart>
      <c:catAx>
        <c:axId val="65302912"/>
        <c:scaling>
          <c:orientation val="minMax"/>
        </c:scaling>
        <c:axPos val="b"/>
        <c:tickLblPos val="nextTo"/>
        <c:crossAx val="65304448"/>
        <c:crosses val="autoZero"/>
        <c:auto val="1"/>
        <c:lblAlgn val="ctr"/>
        <c:lblOffset val="100"/>
      </c:catAx>
      <c:valAx>
        <c:axId val="6530444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302912"/>
        <c:crosses val="autoZero"/>
        <c:crossBetween val="between"/>
      </c:valAx>
    </c:plotArea>
    <c:legend>
      <c:legendPos val="b"/>
    </c:legend>
    <c:plotVisOnly val="1"/>
  </c:chart>
  <c:printSettings>
    <c:headerFooter/>
    <c:pageMargins b="0.75000000000000289" l="0.70000000000000062" r="0.70000000000000062" t="0.75000000000000289"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'353000'!$B$4</c:f>
              <c:strCache>
                <c:ptCount val="1"/>
                <c:pt idx="0">
                  <c:v>Interim
Instream
Flow</c:v>
                </c:pt>
              </c:strCache>
            </c:strRef>
          </c:tx>
          <c:spPr>
            <a:ln>
              <a:solidFill>
                <a:schemeClr val="tx1"/>
              </a:solidFill>
              <a:prstDash val="dash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'353000'!$B$23:$B$34</c:f>
              <c:numCache>
                <c:formatCode>[&gt;=20]#,##0_);[&lt;=-20]\(#,##0\);#,##0.0_)</c:formatCode>
                <c:ptCount val="12"/>
                <c:pt idx="0">
                  <c:v>9.5</c:v>
                </c:pt>
                <c:pt idx="1">
                  <c:v>9.5</c:v>
                </c:pt>
                <c:pt idx="2">
                  <c:v>9.5</c:v>
                </c:pt>
                <c:pt idx="3">
                  <c:v>9.5</c:v>
                </c:pt>
                <c:pt idx="4">
                  <c:v>9.5</c:v>
                </c:pt>
                <c:pt idx="5">
                  <c:v>9.5</c:v>
                </c:pt>
                <c:pt idx="6">
                  <c:v>9.5</c:v>
                </c:pt>
                <c:pt idx="7">
                  <c:v>9.5</c:v>
                </c:pt>
                <c:pt idx="8">
                  <c:v>9.5</c:v>
                </c:pt>
                <c:pt idx="9">
                  <c:v>9.5</c:v>
                </c:pt>
                <c:pt idx="10">
                  <c:v>9.5</c:v>
                </c:pt>
                <c:pt idx="11">
                  <c:v>9.5</c:v>
                </c:pt>
              </c:numCache>
            </c:numRef>
          </c:val>
        </c:ser>
        <c:ser>
          <c:idx val="1"/>
          <c:order val="1"/>
          <c:tx>
            <c:strRef>
              <c:f>'353000'!$C$4</c:f>
              <c:strCache>
                <c:ptCount val="1"/>
                <c:pt idx="0">
                  <c:v>HYDROSS
Enforceable
Min. Flow
Oper. Improv.</c:v>
                </c:pt>
              </c:strCache>
            </c:strRef>
          </c:tx>
          <c:spPr>
            <a:ln>
              <a:solidFill>
                <a:schemeClr val="tx1"/>
              </a:solidFill>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'353000'!$C$23:$C$34</c:f>
              <c:numCache>
                <c:formatCode>[&gt;=20]#,##0_);[&lt;=-20]\(#,##0\);#,##0.0_)</c:formatCode>
                <c:ptCount val="12"/>
                <c:pt idx="0">
                  <c:v>5.9</c:v>
                </c:pt>
                <c:pt idx="1">
                  <c:v>5.9</c:v>
                </c:pt>
                <c:pt idx="2">
                  <c:v>7.1</c:v>
                </c:pt>
                <c:pt idx="3">
                  <c:v>12</c:v>
                </c:pt>
                <c:pt idx="4">
                  <c:v>22</c:v>
                </c:pt>
                <c:pt idx="5">
                  <c:v>24</c:v>
                </c:pt>
                <c:pt idx="6">
                  <c:v>15</c:v>
                </c:pt>
                <c:pt idx="7">
                  <c:v>8.4</c:v>
                </c:pt>
                <c:pt idx="8">
                  <c:v>7.2</c:v>
                </c:pt>
                <c:pt idx="9">
                  <c:v>6.7</c:v>
                </c:pt>
                <c:pt idx="10">
                  <c:v>6.7</c:v>
                </c:pt>
                <c:pt idx="11">
                  <c:v>6.1</c:v>
                </c:pt>
              </c:numCache>
            </c:numRef>
          </c:val>
        </c:ser>
        <c:ser>
          <c:idx val="2"/>
          <c:order val="2"/>
          <c:tx>
            <c:strRef>
              <c:f>'353000'!$D$4</c:f>
              <c:strCache>
                <c:ptCount val="1"/>
                <c:pt idx="0">
                  <c:v>RWRCC
Dry Year
Hydrograph</c:v>
                </c:pt>
              </c:strCache>
            </c:strRef>
          </c:tx>
          <c:spPr>
            <a:ln>
              <a:solidFill>
                <a:sysClr val="windowText" lastClr="000000"/>
              </a:solidFill>
              <a:prstDash val="lgDash"/>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'353000'!$D$23:$D$34</c:f>
              <c:numCache>
                <c:formatCode>[&gt;=20]#,##0_);[&lt;=-20]\(#,##0\);#,##0.0_)</c:formatCode>
                <c:ptCount val="12"/>
              </c:numCache>
            </c:numRef>
          </c:val>
        </c:ser>
        <c:ser>
          <c:idx val="3"/>
          <c:order val="3"/>
          <c:tx>
            <c:strRef>
              <c:f>'353000'!$O$5</c:f>
              <c:strCache>
                <c:ptCount val="1"/>
                <c:pt idx="0">
                  <c:v>HYDROSS
Natural
Flow</c:v>
                </c:pt>
              </c:strCache>
            </c:strRef>
          </c:tx>
          <c:spPr>
            <a:ln>
              <a:solidFill>
                <a:schemeClr val="accent1"/>
              </a:solidFill>
              <a:prstDash val="sys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'353000'!$O$23:$O$34</c:f>
              <c:numCache>
                <c:formatCode>[&gt;=20]#,##0_);[&lt;=-20]\(#,##0\);#,##0.0_)</c:formatCode>
                <c:ptCount val="12"/>
                <c:pt idx="0">
                  <c:v>6.4728494623655912</c:v>
                </c:pt>
                <c:pt idx="1">
                  <c:v>6.0725074404761896</c:v>
                </c:pt>
                <c:pt idx="2">
                  <c:v>7.074596774193548</c:v>
                </c:pt>
                <c:pt idx="3">
                  <c:v>16.855972222222224</c:v>
                </c:pt>
                <c:pt idx="4">
                  <c:v>44.134912634408607</c:v>
                </c:pt>
                <c:pt idx="5">
                  <c:v>42.492847222222217</c:v>
                </c:pt>
                <c:pt idx="6">
                  <c:v>16.173991935483873</c:v>
                </c:pt>
                <c:pt idx="7">
                  <c:v>8.7944556451612907</c:v>
                </c:pt>
                <c:pt idx="8">
                  <c:v>7.1717708333333325</c:v>
                </c:pt>
                <c:pt idx="9">
                  <c:v>7.0502016129032263</c:v>
                </c:pt>
                <c:pt idx="10">
                  <c:v>7.2137847222222229</c:v>
                </c:pt>
                <c:pt idx="11">
                  <c:v>6.4321908602150542</c:v>
                </c:pt>
              </c:numCache>
            </c:numRef>
          </c:val>
        </c:ser>
        <c:ser>
          <c:idx val="4"/>
          <c:order val="4"/>
          <c:tx>
            <c:strRef>
              <c:f>'353000'!$Q$5</c:f>
              <c:strCache>
                <c:ptCount val="1"/>
                <c:pt idx="0">
                  <c:v>HYDROSS
2009 HIA
(Existing)</c:v>
                </c:pt>
              </c:strCache>
            </c:strRef>
          </c:tx>
          <c:spPr>
            <a:ln>
              <a:solidFill>
                <a:schemeClr val="accent3"/>
              </a:solidFill>
              <a:prstDash val="sys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'353000'!$Q$23:$Q$34</c:f>
              <c:numCache>
                <c:formatCode>[&gt;=20]#,##0_);[&lt;=-20]\(#,##0\);#,##0.0_)</c:formatCode>
                <c:ptCount val="12"/>
                <c:pt idx="0">
                  <c:v>6.6025504032258064</c:v>
                </c:pt>
                <c:pt idx="1">
                  <c:v>6.1813084077380953</c:v>
                </c:pt>
                <c:pt idx="2">
                  <c:v>7.2338971774193546</c:v>
                </c:pt>
                <c:pt idx="3">
                  <c:v>14.498656944444445</c:v>
                </c:pt>
                <c:pt idx="4">
                  <c:v>10.283251680107528</c:v>
                </c:pt>
                <c:pt idx="5">
                  <c:v>11.24270659722222</c:v>
                </c:pt>
                <c:pt idx="6">
                  <c:v>18.351869959677423</c:v>
                </c:pt>
                <c:pt idx="7">
                  <c:v>11.376764784946236</c:v>
                </c:pt>
                <c:pt idx="8">
                  <c:v>7.5964472222222224</c:v>
                </c:pt>
                <c:pt idx="9">
                  <c:v>7.5724613575268824</c:v>
                </c:pt>
                <c:pt idx="10">
                  <c:v>7.7301774305555568</c:v>
                </c:pt>
                <c:pt idx="11">
                  <c:v>6.6219445564516128</c:v>
                </c:pt>
              </c:numCache>
            </c:numRef>
          </c:val>
        </c:ser>
        <c:ser>
          <c:idx val="5"/>
          <c:order val="5"/>
          <c:tx>
            <c:strRef>
              <c:f>'353000'!$R$5</c:f>
              <c:strCache>
                <c:ptCount val="1"/>
                <c:pt idx="0">
                  <c:v>HYDROSS
Achievable
Management
Target
Oper. Improv.</c:v>
                </c:pt>
              </c:strCache>
            </c:strRef>
          </c:tx>
          <c:spPr>
            <a:ln>
              <a:solidFill>
                <a:schemeClr val="accent2"/>
              </a:solidFill>
              <a:prstDash val="sysDot"/>
            </a:ln>
          </c:spPr>
          <c:marker>
            <c:symbol val="none"/>
          </c:marker>
          <c:cat>
            <c:strRef>
              <c:f>'353000'!$A$23:$A$34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'353000'!$R$23:$R$34</c:f>
              <c:numCache>
                <c:formatCode>[&gt;=20]#,##0_);[&lt;=-20]\(#,##0\);#,##0.0_)</c:formatCode>
                <c:ptCount val="12"/>
                <c:pt idx="0">
                  <c:v>6.5203793682795705</c:v>
                </c:pt>
                <c:pt idx="1">
                  <c:v>6.0283478422619057</c:v>
                </c:pt>
                <c:pt idx="2">
                  <c:v>7.1381868279569884</c:v>
                </c:pt>
                <c:pt idx="3">
                  <c:v>12.009039930555558</c:v>
                </c:pt>
                <c:pt idx="4">
                  <c:v>22.00004435483871</c:v>
                </c:pt>
                <c:pt idx="5">
                  <c:v>24.770086458333335</c:v>
                </c:pt>
                <c:pt idx="6">
                  <c:v>15.1818000672043</c:v>
                </c:pt>
                <c:pt idx="7">
                  <c:v>8.4000672043010756</c:v>
                </c:pt>
                <c:pt idx="8">
                  <c:v>7.3498256944444442</c:v>
                </c:pt>
                <c:pt idx="9">
                  <c:v>6.7000497311827969</c:v>
                </c:pt>
                <c:pt idx="10">
                  <c:v>6.7256253472222225</c:v>
                </c:pt>
                <c:pt idx="11">
                  <c:v>6.2416239919354846</c:v>
                </c:pt>
              </c:numCache>
            </c:numRef>
          </c:val>
        </c:ser>
        <c:marker val="1"/>
        <c:axId val="162339840"/>
        <c:axId val="162353920"/>
      </c:lineChart>
      <c:catAx>
        <c:axId val="162339840"/>
        <c:scaling>
          <c:orientation val="minMax"/>
        </c:scaling>
        <c:axPos val="b"/>
        <c:tickLblPos val="nextTo"/>
        <c:crossAx val="162353920"/>
        <c:crosses val="autoZero"/>
        <c:auto val="1"/>
        <c:lblAlgn val="ctr"/>
        <c:lblOffset val="100"/>
      </c:catAx>
      <c:valAx>
        <c:axId val="16235392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339840"/>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'351900'!$B$4</c:f>
              <c:strCache>
                <c:ptCount val="1"/>
                <c:pt idx="0">
                  <c:v>Interim
Instream
Flow</c:v>
                </c:pt>
              </c:strCache>
            </c:strRef>
          </c:tx>
          <c:spPr>
            <a:ln>
              <a:solidFill>
                <a:schemeClr val="tx1"/>
              </a:solidFill>
              <a:prstDash val="dash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'351900'!$B$23:$B$34</c:f>
              <c:numCache>
                <c:formatCode>[&gt;=20]#,##0_);[&lt;=-20]\(#,##0\);#,##0.0_)</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er>
        <c:ser>
          <c:idx val="1"/>
          <c:order val="1"/>
          <c:tx>
            <c:strRef>
              <c:f>'351900'!$C$4</c:f>
              <c:strCache>
                <c:ptCount val="1"/>
                <c:pt idx="0">
                  <c:v>HYDROSS
Enforceable
Min. Flow
Oper. Improv.</c:v>
                </c:pt>
              </c:strCache>
            </c:strRef>
          </c:tx>
          <c:spPr>
            <a:ln>
              <a:solidFill>
                <a:schemeClr val="tx1"/>
              </a:solidFill>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'351900'!$C$23:$C$34</c:f>
              <c:numCache>
                <c:formatCode>[&gt;=20]#,##0_);[&lt;=-20]\(#,##0\);#,##0.0_)</c:formatCode>
                <c:ptCount val="12"/>
                <c:pt idx="0">
                  <c:v>1.9</c:v>
                </c:pt>
                <c:pt idx="1">
                  <c:v>1.9</c:v>
                </c:pt>
                <c:pt idx="2">
                  <c:v>2.2999999999999998</c:v>
                </c:pt>
                <c:pt idx="3">
                  <c:v>3.9</c:v>
                </c:pt>
                <c:pt idx="4">
                  <c:v>12</c:v>
                </c:pt>
                <c:pt idx="5">
                  <c:v>11</c:v>
                </c:pt>
                <c:pt idx="6">
                  <c:v>1.2</c:v>
                </c:pt>
                <c:pt idx="7">
                  <c:v>1</c:v>
                </c:pt>
                <c:pt idx="8">
                  <c:v>0.5</c:v>
                </c:pt>
                <c:pt idx="9">
                  <c:v>0.5</c:v>
                </c:pt>
                <c:pt idx="10">
                  <c:v>0.5</c:v>
                </c:pt>
                <c:pt idx="11">
                  <c:v>0.5</c:v>
                </c:pt>
              </c:numCache>
            </c:numRef>
          </c:val>
        </c:ser>
        <c:ser>
          <c:idx val="3"/>
          <c:order val="2"/>
          <c:tx>
            <c:strRef>
              <c:f>'351900'!$E$5</c:f>
              <c:strCache>
                <c:ptCount val="1"/>
                <c:pt idx="0">
                  <c:v>HYDROSS
Natural
Flow</c:v>
                </c:pt>
              </c:strCache>
            </c:strRef>
          </c:tx>
          <c:spPr>
            <a:ln>
              <a:solidFill>
                <a:schemeClr val="accent1"/>
              </a:solidFill>
              <a:prstDash val="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'351900'!$E$23:$E$34</c:f>
              <c:numCache>
                <c:formatCode>[&gt;=20]#,##0_);[&lt;=-20]\(#,##0\);#,##0.0_)</c:formatCode>
                <c:ptCount val="12"/>
                <c:pt idx="0">
                  <c:v>2.9680779569892475</c:v>
                </c:pt>
                <c:pt idx="1">
                  <c:v>2.4263020833333333</c:v>
                </c:pt>
                <c:pt idx="2">
                  <c:v>2.8826948924731179</c:v>
                </c:pt>
                <c:pt idx="3">
                  <c:v>5.9323611111111108</c:v>
                </c:pt>
                <c:pt idx="4">
                  <c:v>15.377083333333335</c:v>
                </c:pt>
                <c:pt idx="5">
                  <c:v>27.535902777777778</c:v>
                </c:pt>
                <c:pt idx="6">
                  <c:v>17.743413978494623</c:v>
                </c:pt>
                <c:pt idx="7">
                  <c:v>6.3508736559139782</c:v>
                </c:pt>
                <c:pt idx="8">
                  <c:v>3.9535069444444444</c:v>
                </c:pt>
                <c:pt idx="9">
                  <c:v>3.3096102150537634</c:v>
                </c:pt>
                <c:pt idx="10">
                  <c:v>3.5585763888888886</c:v>
                </c:pt>
                <c:pt idx="11">
                  <c:v>2.6956653225806453</c:v>
                </c:pt>
              </c:numCache>
            </c:numRef>
          </c:val>
        </c:ser>
        <c:ser>
          <c:idx val="4"/>
          <c:order val="3"/>
          <c:tx>
            <c:strRef>
              <c:f>'351900'!$G$5</c:f>
              <c:strCache>
                <c:ptCount val="1"/>
                <c:pt idx="0">
                  <c:v>HYDROSS
2009 HIA
(Existing)</c:v>
                </c:pt>
              </c:strCache>
            </c:strRef>
          </c:tx>
          <c:spPr>
            <a:ln>
              <a:solidFill>
                <a:schemeClr val="accent3"/>
              </a:solidFill>
              <a:prstDash val="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'351900'!$G$23:$G$34</c:f>
              <c:numCache>
                <c:formatCode>[&gt;=20]#,##0_);[&lt;=-20]\(#,##0\);#,##0.0_)</c:formatCode>
                <c:ptCount val="12"/>
                <c:pt idx="0">
                  <c:v>1.2053242607526884</c:v>
                </c:pt>
                <c:pt idx="1">
                  <c:v>1.6500654761904763</c:v>
                </c:pt>
                <c:pt idx="2">
                  <c:v>1.2750131048387094</c:v>
                </c:pt>
                <c:pt idx="3">
                  <c:v>0.84998298611111112</c:v>
                </c:pt>
                <c:pt idx="4">
                  <c:v>0.50001948924731177</c:v>
                </c:pt>
                <c:pt idx="5">
                  <c:v>2.7678329861111108</c:v>
                </c:pt>
                <c:pt idx="6">
                  <c:v>0.50001948924731177</c:v>
                </c:pt>
                <c:pt idx="7">
                  <c:v>0.50001948924731177</c:v>
                </c:pt>
                <c:pt idx="8">
                  <c:v>0.49996527777777777</c:v>
                </c:pt>
                <c:pt idx="9">
                  <c:v>0.50001948924731177</c:v>
                </c:pt>
                <c:pt idx="10">
                  <c:v>0.49996527777777777</c:v>
                </c:pt>
                <c:pt idx="11">
                  <c:v>1.0000389784946235</c:v>
                </c:pt>
              </c:numCache>
            </c:numRef>
          </c:val>
        </c:ser>
        <c:ser>
          <c:idx val="5"/>
          <c:order val="4"/>
          <c:tx>
            <c:strRef>
              <c:f>'351900'!$H$5</c:f>
              <c:strCache>
                <c:ptCount val="1"/>
                <c:pt idx="0">
                  <c:v>HYDROSS
Achievable
Management
Target
Oper. Improv.</c:v>
                </c:pt>
              </c:strCache>
            </c:strRef>
          </c:tx>
          <c:spPr>
            <a:ln>
              <a:solidFill>
                <a:schemeClr val="accent2"/>
              </a:solidFill>
              <a:prstDash val="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'351900'!$H$23:$H$34</c:f>
              <c:numCache>
                <c:formatCode>[&gt;=20]#,##0_);[&lt;=-20]\(#,##0\);#,##0.0_)</c:formatCode>
                <c:ptCount val="12"/>
                <c:pt idx="0">
                  <c:v>2.9858864247311825</c:v>
                </c:pt>
                <c:pt idx="1">
                  <c:v>2.4410669642857141</c:v>
                </c:pt>
                <c:pt idx="2">
                  <c:v>2.8918430779569895</c:v>
                </c:pt>
                <c:pt idx="3">
                  <c:v>4.9851579861111111</c:v>
                </c:pt>
                <c:pt idx="4">
                  <c:v>13.957813508064515</c:v>
                </c:pt>
                <c:pt idx="5">
                  <c:v>22.783963888888884</c:v>
                </c:pt>
                <c:pt idx="6">
                  <c:v>15.856814180107524</c:v>
                </c:pt>
                <c:pt idx="7">
                  <c:v>2.1843427419354842</c:v>
                </c:pt>
                <c:pt idx="8">
                  <c:v>0.49996527777777777</c:v>
                </c:pt>
                <c:pt idx="9">
                  <c:v>0.49993817204301072</c:v>
                </c:pt>
                <c:pt idx="10">
                  <c:v>1.9291097222222224</c:v>
                </c:pt>
                <c:pt idx="11">
                  <c:v>2.7290866935483864</c:v>
                </c:pt>
              </c:numCache>
            </c:numRef>
          </c:val>
        </c:ser>
        <c:marker val="1"/>
        <c:axId val="163074816"/>
        <c:axId val="163076352"/>
      </c:lineChart>
      <c:catAx>
        <c:axId val="163074816"/>
        <c:scaling>
          <c:orientation val="minMax"/>
        </c:scaling>
        <c:axPos val="b"/>
        <c:tickLblPos val="nextTo"/>
        <c:crossAx val="163076352"/>
        <c:crosses val="autoZero"/>
        <c:auto val="1"/>
        <c:lblAlgn val="ctr"/>
        <c:lblOffset val="100"/>
      </c:catAx>
      <c:valAx>
        <c:axId val="16307635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3074816"/>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'351900'!$B$4</c:f>
              <c:strCache>
                <c:ptCount val="1"/>
                <c:pt idx="0">
                  <c:v>Interim
Instream
Flow</c:v>
                </c:pt>
              </c:strCache>
            </c:strRef>
          </c:tx>
          <c:spPr>
            <a:ln>
              <a:solidFill>
                <a:schemeClr val="tx1"/>
              </a:solidFill>
              <a:prstDash val="dash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'351900'!$B$23:$B$34</c:f>
              <c:numCache>
                <c:formatCode>[&gt;=20]#,##0_);[&lt;=-20]\(#,##0\);#,##0.0_)</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er>
        <c:ser>
          <c:idx val="1"/>
          <c:order val="1"/>
          <c:tx>
            <c:strRef>
              <c:f>'351900'!$C$4</c:f>
              <c:strCache>
                <c:ptCount val="1"/>
                <c:pt idx="0">
                  <c:v>HYDROSS
Enforceable
Min. Flow
Oper. Improv.</c:v>
                </c:pt>
              </c:strCache>
            </c:strRef>
          </c:tx>
          <c:spPr>
            <a:ln>
              <a:solidFill>
                <a:schemeClr val="tx1"/>
              </a:solidFill>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'351900'!$C$23:$C$34</c:f>
              <c:numCache>
                <c:formatCode>[&gt;=20]#,##0_);[&lt;=-20]\(#,##0\);#,##0.0_)</c:formatCode>
                <c:ptCount val="12"/>
                <c:pt idx="0">
                  <c:v>1.9</c:v>
                </c:pt>
                <c:pt idx="1">
                  <c:v>1.9</c:v>
                </c:pt>
                <c:pt idx="2">
                  <c:v>2.2999999999999998</c:v>
                </c:pt>
                <c:pt idx="3">
                  <c:v>3.9</c:v>
                </c:pt>
                <c:pt idx="4">
                  <c:v>12</c:v>
                </c:pt>
                <c:pt idx="5">
                  <c:v>11</c:v>
                </c:pt>
                <c:pt idx="6">
                  <c:v>1.2</c:v>
                </c:pt>
                <c:pt idx="7">
                  <c:v>1</c:v>
                </c:pt>
                <c:pt idx="8">
                  <c:v>0.5</c:v>
                </c:pt>
                <c:pt idx="9">
                  <c:v>0.5</c:v>
                </c:pt>
                <c:pt idx="10">
                  <c:v>0.5</c:v>
                </c:pt>
                <c:pt idx="11">
                  <c:v>0.5</c:v>
                </c:pt>
              </c:numCache>
            </c:numRef>
          </c:val>
        </c:ser>
        <c:ser>
          <c:idx val="3"/>
          <c:order val="2"/>
          <c:tx>
            <c:strRef>
              <c:f>'351900'!$J$5</c:f>
              <c:strCache>
                <c:ptCount val="1"/>
                <c:pt idx="0">
                  <c:v>HYDROSS
Natural
Flow</c:v>
                </c:pt>
              </c:strCache>
            </c:strRef>
          </c:tx>
          <c:spPr>
            <a:ln>
              <a:solidFill>
                <a:schemeClr val="accent1"/>
              </a:solidFill>
              <a:prstDash val="sys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'351900'!$J$23:$J$34</c:f>
              <c:numCache>
                <c:formatCode>[&gt;=20]#,##0_);[&lt;=-20]\(#,##0\);#,##0.0_)</c:formatCode>
                <c:ptCount val="12"/>
                <c:pt idx="0">
                  <c:v>2.0532594086021505</c:v>
                </c:pt>
                <c:pt idx="1">
                  <c:v>2.1217013888888889</c:v>
                </c:pt>
                <c:pt idx="2">
                  <c:v>2.4435819892473116</c:v>
                </c:pt>
                <c:pt idx="3">
                  <c:v>4.9688425925925923</c:v>
                </c:pt>
                <c:pt idx="4">
                  <c:v>15.961211917562723</c:v>
                </c:pt>
                <c:pt idx="5">
                  <c:v>21.663761574074076</c:v>
                </c:pt>
                <c:pt idx="6">
                  <c:v>10.56717069892473</c:v>
                </c:pt>
                <c:pt idx="7">
                  <c:v>4.475156810035843</c:v>
                </c:pt>
                <c:pt idx="8">
                  <c:v>3.5081597222222225</c:v>
                </c:pt>
                <c:pt idx="9">
                  <c:v>3.1198700716845877</c:v>
                </c:pt>
                <c:pt idx="10">
                  <c:v>3.2322685185185183</c:v>
                </c:pt>
                <c:pt idx="11">
                  <c:v>2.684823028673835</c:v>
                </c:pt>
              </c:numCache>
            </c:numRef>
          </c:val>
        </c:ser>
        <c:ser>
          <c:idx val="4"/>
          <c:order val="3"/>
          <c:tx>
            <c:strRef>
              <c:f>'351900'!$L$5</c:f>
              <c:strCache>
                <c:ptCount val="1"/>
                <c:pt idx="0">
                  <c:v>HYDROSS
2009 HIA
(Existing)</c:v>
                </c:pt>
              </c:strCache>
            </c:strRef>
          </c:tx>
          <c:spPr>
            <a:ln>
              <a:solidFill>
                <a:schemeClr val="accent3"/>
              </a:solidFill>
              <a:prstDash val="sys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'351900'!$L$23:$L$34</c:f>
              <c:numCache>
                <c:formatCode>[&gt;=20]#,##0_);[&lt;=-20]\(#,##0\);#,##0.0_)</c:formatCode>
                <c:ptCount val="12"/>
                <c:pt idx="0">
                  <c:v>1.1250370743727598</c:v>
                </c:pt>
                <c:pt idx="1">
                  <c:v>2.0834087301587298</c:v>
                </c:pt>
                <c:pt idx="2">
                  <c:v>1.1159837589605737</c:v>
                </c:pt>
                <c:pt idx="3">
                  <c:v>1.0166240740740742</c:v>
                </c:pt>
                <c:pt idx="4">
                  <c:v>0.83336581541218635</c:v>
                </c:pt>
                <c:pt idx="5">
                  <c:v>2.5499629629629634</c:v>
                </c:pt>
                <c:pt idx="6">
                  <c:v>1.5331681227598566</c:v>
                </c:pt>
                <c:pt idx="7">
                  <c:v>0.83336581541218635</c:v>
                </c:pt>
                <c:pt idx="8">
                  <c:v>0.87493923611111113</c:v>
                </c:pt>
                <c:pt idx="9">
                  <c:v>0.83336581541218635</c:v>
                </c:pt>
                <c:pt idx="10">
                  <c:v>0.83327546296296295</c:v>
                </c:pt>
                <c:pt idx="11">
                  <c:v>1.0870212813620073</c:v>
                </c:pt>
              </c:numCache>
            </c:numRef>
          </c:val>
        </c:ser>
        <c:ser>
          <c:idx val="5"/>
          <c:order val="4"/>
          <c:tx>
            <c:strRef>
              <c:f>'351900'!$M$5</c:f>
              <c:strCache>
                <c:ptCount val="1"/>
                <c:pt idx="0">
                  <c:v>HYDROSS
Achievable
Management
Target
Oper. Improv.</c:v>
                </c:pt>
              </c:strCache>
            </c:strRef>
          </c:tx>
          <c:spPr>
            <a:ln>
              <a:solidFill>
                <a:schemeClr val="accent2"/>
              </a:solidFill>
              <a:prstDash val="sysDash"/>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'351900'!$M$23:$M$34</c:f>
              <c:numCache>
                <c:formatCode>[&gt;=20]#,##0_);[&lt;=-20]\(#,##0\);#,##0.0_)</c:formatCode>
                <c:ptCount val="12"/>
                <c:pt idx="0">
                  <c:v>2.0818695116487458</c:v>
                </c:pt>
                <c:pt idx="1">
                  <c:v>2.1456343005952379</c:v>
                </c:pt>
                <c:pt idx="2">
                  <c:v>2.4585850134408607</c:v>
                </c:pt>
                <c:pt idx="3">
                  <c:v>3.9427513888888894</c:v>
                </c:pt>
                <c:pt idx="4">
                  <c:v>14.005384072580643</c:v>
                </c:pt>
                <c:pt idx="5">
                  <c:v>14.386900000000001</c:v>
                </c:pt>
                <c:pt idx="6">
                  <c:v>6.5864767025089597</c:v>
                </c:pt>
                <c:pt idx="7">
                  <c:v>1.4601452732974913</c:v>
                </c:pt>
                <c:pt idx="8">
                  <c:v>1.052279861111111</c:v>
                </c:pt>
                <c:pt idx="9">
                  <c:v>0.56224070340501786</c:v>
                </c:pt>
                <c:pt idx="10">
                  <c:v>1.7517130787037039</c:v>
                </c:pt>
                <c:pt idx="11">
                  <c:v>2.7121591621863801</c:v>
                </c:pt>
              </c:numCache>
            </c:numRef>
          </c:val>
        </c:ser>
        <c:marker val="1"/>
        <c:axId val="162936320"/>
        <c:axId val="162937856"/>
      </c:lineChart>
      <c:catAx>
        <c:axId val="162936320"/>
        <c:scaling>
          <c:orientation val="minMax"/>
        </c:scaling>
        <c:axPos val="b"/>
        <c:tickLblPos val="nextTo"/>
        <c:crossAx val="162937856"/>
        <c:crosses val="autoZero"/>
        <c:auto val="1"/>
        <c:lblAlgn val="ctr"/>
        <c:lblOffset val="100"/>
      </c:catAx>
      <c:valAx>
        <c:axId val="16293785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936320"/>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'351900'!$B$4</c:f>
              <c:strCache>
                <c:ptCount val="1"/>
                <c:pt idx="0">
                  <c:v>Interim
Instream
Flow</c:v>
                </c:pt>
              </c:strCache>
            </c:strRef>
          </c:tx>
          <c:spPr>
            <a:ln>
              <a:solidFill>
                <a:schemeClr val="tx1"/>
              </a:solidFill>
              <a:prstDash val="dash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'351900'!$B$23:$B$34</c:f>
              <c:numCache>
                <c:formatCode>[&gt;=20]#,##0_);[&lt;=-20]\(#,##0\);#,##0.0_)</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ser>
        <c:ser>
          <c:idx val="1"/>
          <c:order val="1"/>
          <c:tx>
            <c:strRef>
              <c:f>'351900'!$C$4</c:f>
              <c:strCache>
                <c:ptCount val="1"/>
                <c:pt idx="0">
                  <c:v>HYDROSS
Enforceable
Min. Flow
Oper. Improv.</c:v>
                </c:pt>
              </c:strCache>
            </c:strRef>
          </c:tx>
          <c:spPr>
            <a:ln>
              <a:solidFill>
                <a:schemeClr val="tx1"/>
              </a:solidFill>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'351900'!$C$23:$C$34</c:f>
              <c:numCache>
                <c:formatCode>[&gt;=20]#,##0_);[&lt;=-20]\(#,##0\);#,##0.0_)</c:formatCode>
                <c:ptCount val="12"/>
                <c:pt idx="0">
                  <c:v>1.9</c:v>
                </c:pt>
                <c:pt idx="1">
                  <c:v>1.9</c:v>
                </c:pt>
                <c:pt idx="2">
                  <c:v>2.2999999999999998</c:v>
                </c:pt>
                <c:pt idx="3">
                  <c:v>3.9</c:v>
                </c:pt>
                <c:pt idx="4">
                  <c:v>12</c:v>
                </c:pt>
                <c:pt idx="5">
                  <c:v>11</c:v>
                </c:pt>
                <c:pt idx="6">
                  <c:v>1.2</c:v>
                </c:pt>
                <c:pt idx="7">
                  <c:v>1</c:v>
                </c:pt>
                <c:pt idx="8">
                  <c:v>0.5</c:v>
                </c:pt>
                <c:pt idx="9">
                  <c:v>0.5</c:v>
                </c:pt>
                <c:pt idx="10">
                  <c:v>0.5</c:v>
                </c:pt>
                <c:pt idx="11">
                  <c:v>0.5</c:v>
                </c:pt>
              </c:numCache>
            </c:numRef>
          </c:val>
        </c:ser>
        <c:ser>
          <c:idx val="3"/>
          <c:order val="2"/>
          <c:tx>
            <c:strRef>
              <c:f>'351900'!$O$5</c:f>
              <c:strCache>
                <c:ptCount val="1"/>
                <c:pt idx="0">
                  <c:v>HYDROSS
Natural
Flow</c:v>
                </c:pt>
              </c:strCache>
            </c:strRef>
          </c:tx>
          <c:spPr>
            <a:ln>
              <a:solidFill>
                <a:schemeClr val="accent1"/>
              </a:solidFill>
              <a:prstDash val="sys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'351900'!$O$23:$O$34</c:f>
              <c:numCache>
                <c:formatCode>[&gt;=20]#,##0_);[&lt;=-20]\(#,##0\);#,##0.0_)</c:formatCode>
                <c:ptCount val="12"/>
                <c:pt idx="0">
                  <c:v>2.032930107526882</c:v>
                </c:pt>
                <c:pt idx="1">
                  <c:v>1.940141369047619</c:v>
                </c:pt>
                <c:pt idx="2">
                  <c:v>2.3419354838709676</c:v>
                </c:pt>
                <c:pt idx="3">
                  <c:v>6.865069444444444</c:v>
                </c:pt>
                <c:pt idx="4">
                  <c:v>14.043481182795698</c:v>
                </c:pt>
                <c:pt idx="5">
                  <c:v>12.398298611111111</c:v>
                </c:pt>
                <c:pt idx="6">
                  <c:v>5.3750672043010752</c:v>
                </c:pt>
                <c:pt idx="7">
                  <c:v>3.0168682795698922</c:v>
                </c:pt>
                <c:pt idx="8">
                  <c:v>2.4704166666666665</c:v>
                </c:pt>
                <c:pt idx="9">
                  <c:v>2.3988575268817205</c:v>
                </c:pt>
                <c:pt idx="10">
                  <c:v>2.3947916666666669</c:v>
                </c:pt>
                <c:pt idx="11">
                  <c:v>2.114247311827957</c:v>
                </c:pt>
              </c:numCache>
            </c:numRef>
          </c:val>
        </c:ser>
        <c:ser>
          <c:idx val="4"/>
          <c:order val="3"/>
          <c:tx>
            <c:strRef>
              <c:f>'351900'!$Q$5</c:f>
              <c:strCache>
                <c:ptCount val="1"/>
                <c:pt idx="0">
                  <c:v>HYDROSS
2009 HIA
(Existing)</c:v>
                </c:pt>
              </c:strCache>
            </c:strRef>
          </c:tx>
          <c:spPr>
            <a:ln>
              <a:solidFill>
                <a:schemeClr val="accent3"/>
              </a:solidFill>
              <a:prstDash val="sys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'351900'!$Q$23:$Q$34</c:f>
              <c:numCache>
                <c:formatCode>[&gt;=20]#,##0_);[&lt;=-20]\(#,##0\);#,##0.0_)</c:formatCode>
                <c:ptCount val="12"/>
                <c:pt idx="0">
                  <c:v>1.3308373655913979</c:v>
                </c:pt>
                <c:pt idx="1">
                  <c:v>2.300080357142857</c:v>
                </c:pt>
                <c:pt idx="2">
                  <c:v>1.650007392473118</c:v>
                </c:pt>
                <c:pt idx="3">
                  <c:v>1.3999868055555558</c:v>
                </c:pt>
                <c:pt idx="4">
                  <c:v>1.0000389784946235</c:v>
                </c:pt>
                <c:pt idx="5">
                  <c:v>0.99993055555555554</c:v>
                </c:pt>
                <c:pt idx="6">
                  <c:v>1.0000389784946235</c:v>
                </c:pt>
                <c:pt idx="7">
                  <c:v>1.0000389784946235</c:v>
                </c:pt>
                <c:pt idx="8">
                  <c:v>0.99993055555555554</c:v>
                </c:pt>
                <c:pt idx="9">
                  <c:v>1.0000389784946235</c:v>
                </c:pt>
                <c:pt idx="10">
                  <c:v>0.99993055555555554</c:v>
                </c:pt>
                <c:pt idx="11">
                  <c:v>1.0000389784946235</c:v>
                </c:pt>
              </c:numCache>
            </c:numRef>
          </c:val>
        </c:ser>
        <c:ser>
          <c:idx val="5"/>
          <c:order val="4"/>
          <c:tx>
            <c:strRef>
              <c:f>'351900'!$R$5</c:f>
              <c:strCache>
                <c:ptCount val="1"/>
                <c:pt idx="0">
                  <c:v>HYDROSS
Achievable
Management
Target
Oper. Improv.</c:v>
                </c:pt>
              </c:strCache>
            </c:strRef>
          </c:tx>
          <c:spPr>
            <a:ln>
              <a:solidFill>
                <a:schemeClr val="accent2"/>
              </a:solidFill>
              <a:prstDash val="sysDot"/>
            </a:ln>
          </c:spPr>
          <c:marker>
            <c:symbol val="none"/>
          </c:marker>
          <c:cat>
            <c:strRef>
              <c:f>'351900'!$A$23:$A$34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'351900'!$R$23:$R$34</c:f>
              <c:numCache>
                <c:formatCode>[&gt;=20]#,##0_);[&lt;=-20]\(#,##0\);#,##0.0_)</c:formatCode>
                <c:ptCount val="12"/>
                <c:pt idx="0">
                  <c:v>2.0592768817204301</c:v>
                </c:pt>
                <c:pt idx="1">
                  <c:v>1.9623337053571428</c:v>
                </c:pt>
                <c:pt idx="2">
                  <c:v>2.3566945564516129</c:v>
                </c:pt>
                <c:pt idx="3">
                  <c:v>5.8706427083333326</c:v>
                </c:pt>
                <c:pt idx="4">
                  <c:v>12.490525873655915</c:v>
                </c:pt>
                <c:pt idx="5">
                  <c:v>11.264721874999999</c:v>
                </c:pt>
                <c:pt idx="6">
                  <c:v>1.2000793010752691</c:v>
                </c:pt>
                <c:pt idx="7">
                  <c:v>1.0000389784946235</c:v>
                </c:pt>
                <c:pt idx="8">
                  <c:v>0.49996527777777777</c:v>
                </c:pt>
                <c:pt idx="9">
                  <c:v>0.62313373655913973</c:v>
                </c:pt>
                <c:pt idx="10">
                  <c:v>1.1892871527777775</c:v>
                </c:pt>
                <c:pt idx="11">
                  <c:v>2.1481159274193544</c:v>
                </c:pt>
              </c:numCache>
            </c:numRef>
          </c:val>
        </c:ser>
        <c:marker val="1"/>
        <c:axId val="162982144"/>
        <c:axId val="163119104"/>
      </c:lineChart>
      <c:catAx>
        <c:axId val="162982144"/>
        <c:scaling>
          <c:orientation val="minMax"/>
        </c:scaling>
        <c:axPos val="b"/>
        <c:tickLblPos val="nextTo"/>
        <c:crossAx val="163119104"/>
        <c:crosses val="autoZero"/>
        <c:auto val="1"/>
        <c:lblAlgn val="ctr"/>
        <c:lblOffset val="100"/>
      </c:catAx>
      <c:valAx>
        <c:axId val="16311910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982144"/>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'351500'!$B$4</c:f>
              <c:strCache>
                <c:ptCount val="1"/>
                <c:pt idx="0">
                  <c:v>Interim
Instream
Flow</c:v>
                </c:pt>
              </c:strCache>
            </c:strRef>
          </c:tx>
          <c:spPr>
            <a:ln>
              <a:solidFill>
                <a:schemeClr val="tx1"/>
              </a:solidFill>
              <a:prstDash val="dash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'351500'!$B$23:$B$34</c:f>
              <c:numCache>
                <c:formatCode>[&gt;=20]#,##0_);[&lt;=-20]\(#,##0\);#,##0.0_)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er>
        <c:ser>
          <c:idx val="1"/>
          <c:order val="1"/>
          <c:tx>
            <c:strRef>
              <c:f>'351500'!$C$4</c:f>
              <c:strCache>
                <c:ptCount val="1"/>
                <c:pt idx="0">
                  <c:v>HYDROSS
Enforceable
Min. Flow
Oper. Improv.</c:v>
                </c:pt>
              </c:strCache>
            </c:strRef>
          </c:tx>
          <c:spPr>
            <a:ln>
              <a:solidFill>
                <a:schemeClr val="tx1"/>
              </a:solidFill>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'351500'!$C$23:$C$34</c:f>
              <c:numCache>
                <c:formatCode>[&gt;=20]#,##0_);[&lt;=-20]\(#,##0\);#,##0.0_)</c:formatCode>
                <c:ptCount val="12"/>
                <c:pt idx="0">
                  <c:v>11</c:v>
                </c:pt>
                <c:pt idx="1">
                  <c:v>11</c:v>
                </c:pt>
                <c:pt idx="2">
                  <c:v>13</c:v>
                </c:pt>
                <c:pt idx="3">
                  <c:v>23</c:v>
                </c:pt>
                <c:pt idx="4">
                  <c:v>71</c:v>
                </c:pt>
                <c:pt idx="5">
                  <c:v>57</c:v>
                </c:pt>
                <c:pt idx="6">
                  <c:v>14</c:v>
                </c:pt>
                <c:pt idx="7">
                  <c:v>10</c:v>
                </c:pt>
                <c:pt idx="8">
                  <c:v>9</c:v>
                </c:pt>
                <c:pt idx="9">
                  <c:v>9</c:v>
                </c:pt>
                <c:pt idx="10">
                  <c:v>9</c:v>
                </c:pt>
                <c:pt idx="11">
                  <c:v>9</c:v>
                </c:pt>
              </c:numCache>
            </c:numRef>
          </c:val>
        </c:ser>
        <c:ser>
          <c:idx val="2"/>
          <c:order val="2"/>
          <c:tx>
            <c:strRef>
              <c:f>'351500'!$D$4</c:f>
              <c:strCache>
                <c:ptCount val="1"/>
                <c:pt idx="0">
                  <c:v>RWRCC
Dry Year
Hydrograph</c:v>
                </c:pt>
              </c:strCache>
            </c:strRef>
          </c:tx>
          <c:spPr>
            <a:ln>
              <a:solidFill>
                <a:sysClr val="windowText" lastClr="000000"/>
              </a:solidFill>
              <a:prstDash val="lg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'351500'!$D$23:$D$34</c:f>
              <c:numCache>
                <c:formatCode>[&gt;=20]#,##0_);[&lt;=-20]\(#,##0\);#,##0.0_)</c:formatCode>
                <c:ptCount val="12"/>
                <c:pt idx="0">
                  <c:v>5.9</c:v>
                </c:pt>
                <c:pt idx="1">
                  <c:v>5.8</c:v>
                </c:pt>
                <c:pt idx="2">
                  <c:v>7.3</c:v>
                </c:pt>
                <c:pt idx="3">
                  <c:v>12.3</c:v>
                </c:pt>
                <c:pt idx="4">
                  <c:v>32.200000000000003</c:v>
                </c:pt>
                <c:pt idx="5">
                  <c:v>24.1</c:v>
                </c:pt>
                <c:pt idx="6">
                  <c:v>19.100000000000001</c:v>
                </c:pt>
                <c:pt idx="7">
                  <c:v>11.4</c:v>
                </c:pt>
                <c:pt idx="8">
                  <c:v>10.5</c:v>
                </c:pt>
                <c:pt idx="9">
                  <c:v>9.6</c:v>
                </c:pt>
                <c:pt idx="10">
                  <c:v>10.4</c:v>
                </c:pt>
                <c:pt idx="11">
                  <c:v>7.6</c:v>
                </c:pt>
              </c:numCache>
            </c:numRef>
          </c:val>
        </c:ser>
        <c:ser>
          <c:idx val="3"/>
          <c:order val="3"/>
          <c:tx>
            <c:strRef>
              <c:f>'351500'!$E$5</c:f>
              <c:strCache>
                <c:ptCount val="1"/>
                <c:pt idx="0">
                  <c:v>HYDROSS
Natural
Flow</c:v>
                </c:pt>
              </c:strCache>
            </c:strRef>
          </c:tx>
          <c:spPr>
            <a:ln>
              <a:solidFill>
                <a:schemeClr val="accent1"/>
              </a:solidFill>
              <a:prstDash val="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'351500'!$E$23:$E$34</c:f>
              <c:numCache>
                <c:formatCode>[&gt;=20]#,##0_);[&lt;=-20]\(#,##0\);#,##0.0_)</c:formatCode>
                <c:ptCount val="12"/>
                <c:pt idx="0">
                  <c:v>17.288037634408603</c:v>
                </c:pt>
                <c:pt idx="1">
                  <c:v>14.13017113095238</c:v>
                </c:pt>
                <c:pt idx="2">
                  <c:v>16.808266129032258</c:v>
                </c:pt>
                <c:pt idx="3">
                  <c:v>34.573229166666671</c:v>
                </c:pt>
                <c:pt idx="4">
                  <c:v>89.603427419354844</c:v>
                </c:pt>
                <c:pt idx="5">
                  <c:v>160.45104166666667</c:v>
                </c:pt>
                <c:pt idx="6">
                  <c:v>103.39482526881721</c:v>
                </c:pt>
                <c:pt idx="7">
                  <c:v>36.995262096774198</c:v>
                </c:pt>
                <c:pt idx="8">
                  <c:v>23.011006944444443</c:v>
                </c:pt>
                <c:pt idx="9">
                  <c:v>19.292506720430108</c:v>
                </c:pt>
                <c:pt idx="10">
                  <c:v>20.738055555555555</c:v>
                </c:pt>
                <c:pt idx="11">
                  <c:v>15.710483870967741</c:v>
                </c:pt>
              </c:numCache>
            </c:numRef>
          </c:val>
        </c:ser>
        <c:ser>
          <c:idx val="4"/>
          <c:order val="4"/>
          <c:tx>
            <c:strRef>
              <c:f>'351500'!$G$5</c:f>
              <c:strCache>
                <c:ptCount val="1"/>
                <c:pt idx="0">
                  <c:v>HYDROSS
2009 HIA
(Existing)</c:v>
                </c:pt>
              </c:strCache>
            </c:strRef>
          </c:tx>
          <c:spPr>
            <a:ln>
              <a:solidFill>
                <a:schemeClr val="accent3"/>
              </a:solidFill>
              <a:prstDash val="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'351500'!$G$23:$G$34</c:f>
              <c:numCache>
                <c:formatCode>[&gt;=20]#,##0_);[&lt;=-20]\(#,##0\);#,##0.0_)</c:formatCode>
                <c:ptCount val="12"/>
                <c:pt idx="0">
                  <c:v>16.228637096774193</c:v>
                </c:pt>
                <c:pt idx="1">
                  <c:v>24.788794642857141</c:v>
                </c:pt>
                <c:pt idx="2">
                  <c:v>19.565081989247314</c:v>
                </c:pt>
                <c:pt idx="3">
                  <c:v>22.565911805555555</c:v>
                </c:pt>
                <c:pt idx="4">
                  <c:v>5.0000322580645165</c:v>
                </c:pt>
                <c:pt idx="5">
                  <c:v>34.755485416666673</c:v>
                </c:pt>
                <c:pt idx="6">
                  <c:v>5.0000322580645165</c:v>
                </c:pt>
                <c:pt idx="7">
                  <c:v>5.0000322580645165</c:v>
                </c:pt>
                <c:pt idx="8">
                  <c:v>4.9999888888888888</c:v>
                </c:pt>
                <c:pt idx="9">
                  <c:v>5.0000322580645165</c:v>
                </c:pt>
                <c:pt idx="10">
                  <c:v>4.9999888888888888</c:v>
                </c:pt>
                <c:pt idx="11">
                  <c:v>13.208516129032258</c:v>
                </c:pt>
              </c:numCache>
            </c:numRef>
          </c:val>
        </c:ser>
        <c:ser>
          <c:idx val="5"/>
          <c:order val="5"/>
          <c:tx>
            <c:strRef>
              <c:f>'351500'!$H$5</c:f>
              <c:strCache>
                <c:ptCount val="1"/>
                <c:pt idx="0">
                  <c:v>HYDROSS
Achievable
Management
Target
Oper. Improv.</c:v>
                </c:pt>
              </c:strCache>
            </c:strRef>
          </c:tx>
          <c:spPr>
            <a:ln>
              <a:solidFill>
                <a:schemeClr val="accent2"/>
              </a:solidFill>
              <a:prstDash val="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'351500'!$H$23:$H$34</c:f>
              <c:numCache>
                <c:formatCode>[&gt;=20]#,##0_);[&lt;=-20]\(#,##0\);#,##0.0_)</c:formatCode>
                <c:ptCount val="12"/>
                <c:pt idx="0">
                  <c:v>17.300967069892476</c:v>
                </c:pt>
                <c:pt idx="1">
                  <c:v>14.140974702380953</c:v>
                </c:pt>
                <c:pt idx="2">
                  <c:v>16.815096774193549</c:v>
                </c:pt>
                <c:pt idx="3">
                  <c:v>27.839957291666668</c:v>
                </c:pt>
                <c:pt idx="4">
                  <c:v>83.639704973118285</c:v>
                </c:pt>
                <c:pt idx="5">
                  <c:v>60.391688194444441</c:v>
                </c:pt>
                <c:pt idx="6">
                  <c:v>58.960543346774188</c:v>
                </c:pt>
                <c:pt idx="7">
                  <c:v>10.000064516129033</c:v>
                </c:pt>
                <c:pt idx="8">
                  <c:v>9.0000472222222232</c:v>
                </c:pt>
                <c:pt idx="9">
                  <c:v>9.0000255376344089</c:v>
                </c:pt>
                <c:pt idx="10">
                  <c:v>19.093589930555556</c:v>
                </c:pt>
                <c:pt idx="11">
                  <c:v>15.735732862903225</c:v>
                </c:pt>
              </c:numCache>
            </c:numRef>
          </c:val>
        </c:ser>
        <c:marker val="1"/>
        <c:axId val="163328768"/>
        <c:axId val="163330304"/>
      </c:lineChart>
      <c:catAx>
        <c:axId val="163328768"/>
        <c:scaling>
          <c:orientation val="minMax"/>
        </c:scaling>
        <c:axPos val="b"/>
        <c:tickLblPos val="nextTo"/>
        <c:crossAx val="163330304"/>
        <c:crosses val="autoZero"/>
        <c:auto val="1"/>
        <c:lblAlgn val="ctr"/>
        <c:lblOffset val="100"/>
      </c:catAx>
      <c:valAx>
        <c:axId val="16333030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3328768"/>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'351500'!$B$4</c:f>
              <c:strCache>
                <c:ptCount val="1"/>
                <c:pt idx="0">
                  <c:v>Interim
Instream
Flow</c:v>
                </c:pt>
              </c:strCache>
            </c:strRef>
          </c:tx>
          <c:spPr>
            <a:ln>
              <a:solidFill>
                <a:schemeClr val="tx1"/>
              </a:solidFill>
              <a:prstDash val="dash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'351500'!$B$23:$B$34</c:f>
              <c:numCache>
                <c:formatCode>[&gt;=20]#,##0_);[&lt;=-20]\(#,##0\);#,##0.0_)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er>
        <c:ser>
          <c:idx val="1"/>
          <c:order val="1"/>
          <c:tx>
            <c:strRef>
              <c:f>'351500'!$C$4</c:f>
              <c:strCache>
                <c:ptCount val="1"/>
                <c:pt idx="0">
                  <c:v>HYDROSS
Enforceable
Min. Flow
Oper. Improv.</c:v>
                </c:pt>
              </c:strCache>
            </c:strRef>
          </c:tx>
          <c:spPr>
            <a:ln>
              <a:solidFill>
                <a:schemeClr val="tx1"/>
              </a:solidFill>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'351500'!$C$23:$C$34</c:f>
              <c:numCache>
                <c:formatCode>[&gt;=20]#,##0_);[&lt;=-20]\(#,##0\);#,##0.0_)</c:formatCode>
                <c:ptCount val="12"/>
                <c:pt idx="0">
                  <c:v>11</c:v>
                </c:pt>
                <c:pt idx="1">
                  <c:v>11</c:v>
                </c:pt>
                <c:pt idx="2">
                  <c:v>13</c:v>
                </c:pt>
                <c:pt idx="3">
                  <c:v>23</c:v>
                </c:pt>
                <c:pt idx="4">
                  <c:v>71</c:v>
                </c:pt>
                <c:pt idx="5">
                  <c:v>57</c:v>
                </c:pt>
                <c:pt idx="6">
                  <c:v>14</c:v>
                </c:pt>
                <c:pt idx="7">
                  <c:v>10</c:v>
                </c:pt>
                <c:pt idx="8">
                  <c:v>9</c:v>
                </c:pt>
                <c:pt idx="9">
                  <c:v>9</c:v>
                </c:pt>
                <c:pt idx="10">
                  <c:v>9</c:v>
                </c:pt>
                <c:pt idx="11">
                  <c:v>9</c:v>
                </c:pt>
              </c:numCache>
            </c:numRef>
          </c:val>
        </c:ser>
        <c:ser>
          <c:idx val="2"/>
          <c:order val="2"/>
          <c:tx>
            <c:strRef>
              <c:f>'351500'!$D$4</c:f>
              <c:strCache>
                <c:ptCount val="1"/>
                <c:pt idx="0">
                  <c:v>RWRCC
Dry Year
Hydrograph</c:v>
                </c:pt>
              </c:strCache>
            </c:strRef>
          </c:tx>
          <c:spPr>
            <a:ln>
              <a:solidFill>
                <a:sysClr val="windowText" lastClr="000000"/>
              </a:solidFill>
              <a:prstDash val="lg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'351500'!$D$23:$D$34</c:f>
              <c:numCache>
                <c:formatCode>[&gt;=20]#,##0_);[&lt;=-20]\(#,##0\);#,##0.0_)</c:formatCode>
                <c:ptCount val="12"/>
                <c:pt idx="0">
                  <c:v>5.9</c:v>
                </c:pt>
                <c:pt idx="1">
                  <c:v>5.8</c:v>
                </c:pt>
                <c:pt idx="2">
                  <c:v>7.3</c:v>
                </c:pt>
                <c:pt idx="3">
                  <c:v>12.3</c:v>
                </c:pt>
                <c:pt idx="4">
                  <c:v>32.200000000000003</c:v>
                </c:pt>
                <c:pt idx="5">
                  <c:v>24.1</c:v>
                </c:pt>
                <c:pt idx="6">
                  <c:v>19.100000000000001</c:v>
                </c:pt>
                <c:pt idx="7">
                  <c:v>11.4</c:v>
                </c:pt>
                <c:pt idx="8">
                  <c:v>10.5</c:v>
                </c:pt>
                <c:pt idx="9">
                  <c:v>9.6</c:v>
                </c:pt>
                <c:pt idx="10">
                  <c:v>10.4</c:v>
                </c:pt>
                <c:pt idx="11">
                  <c:v>7.6</c:v>
                </c:pt>
              </c:numCache>
            </c:numRef>
          </c:val>
        </c:ser>
        <c:ser>
          <c:idx val="3"/>
          <c:order val="3"/>
          <c:tx>
            <c:strRef>
              <c:f>'351500'!$J$5</c:f>
              <c:strCache>
                <c:ptCount val="1"/>
                <c:pt idx="0">
                  <c:v>HYDROSS
Natural
Flow</c:v>
                </c:pt>
              </c:strCache>
            </c:strRef>
          </c:tx>
          <c:spPr>
            <a:ln>
              <a:solidFill>
                <a:schemeClr val="accent1"/>
              </a:solidFill>
              <a:prstDash val="sys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'351500'!$J$23:$J$34</c:f>
              <c:numCache>
                <c:formatCode>[&gt;=20]#,##0_);[&lt;=-20]\(#,##0\);#,##0.0_)</c:formatCode>
                <c:ptCount val="12"/>
                <c:pt idx="0">
                  <c:v>11.96989247311828</c:v>
                </c:pt>
                <c:pt idx="1">
                  <c:v>12.356584821428571</c:v>
                </c:pt>
                <c:pt idx="2">
                  <c:v>14.237287186379929</c:v>
                </c:pt>
                <c:pt idx="3">
                  <c:v>28.953171296296297</c:v>
                </c:pt>
                <c:pt idx="4">
                  <c:v>93.011973566308242</c:v>
                </c:pt>
                <c:pt idx="5">
                  <c:v>126.24333333333334</c:v>
                </c:pt>
                <c:pt idx="6">
                  <c:v>61.588295250896053</c:v>
                </c:pt>
                <c:pt idx="7">
                  <c:v>26.078427419354838</c:v>
                </c:pt>
                <c:pt idx="8">
                  <c:v>20.435555555555556</c:v>
                </c:pt>
                <c:pt idx="9">
                  <c:v>18.186592741935481</c:v>
                </c:pt>
                <c:pt idx="10">
                  <c:v>18.833425925925926</c:v>
                </c:pt>
                <c:pt idx="11">
                  <c:v>15.645430107526881</c:v>
                </c:pt>
              </c:numCache>
            </c:numRef>
          </c:val>
        </c:ser>
        <c:ser>
          <c:idx val="4"/>
          <c:order val="4"/>
          <c:tx>
            <c:strRef>
              <c:f>'351500'!$L$5</c:f>
              <c:strCache>
                <c:ptCount val="1"/>
                <c:pt idx="0">
                  <c:v>HYDROSS
2009 HIA
(Existing)</c:v>
                </c:pt>
              </c:strCache>
            </c:strRef>
          </c:tx>
          <c:spPr>
            <a:ln>
              <a:solidFill>
                <a:schemeClr val="accent3"/>
              </a:solidFill>
              <a:prstDash val="sys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'351500'!$L$23:$L$34</c:f>
              <c:numCache>
                <c:formatCode>[&gt;=20]#,##0_);[&lt;=-20]\(#,##0\);#,##0.0_)</c:formatCode>
                <c:ptCount val="12"/>
                <c:pt idx="0">
                  <c:v>11.968754032258063</c:v>
                </c:pt>
                <c:pt idx="1">
                  <c:v>20.05941121031746</c:v>
                </c:pt>
                <c:pt idx="2">
                  <c:v>13.573115367383512</c:v>
                </c:pt>
                <c:pt idx="3">
                  <c:v>11.465030092592592</c:v>
                </c:pt>
                <c:pt idx="4">
                  <c:v>8.3333870967741923</c:v>
                </c:pt>
                <c:pt idx="5">
                  <c:v>13.431728240740741</c:v>
                </c:pt>
                <c:pt idx="6">
                  <c:v>8.7386042786738365</c:v>
                </c:pt>
                <c:pt idx="7">
                  <c:v>8.3333870967741923</c:v>
                </c:pt>
                <c:pt idx="8">
                  <c:v>9.2076238425925929</c:v>
                </c:pt>
                <c:pt idx="9">
                  <c:v>8.1725281137992845</c:v>
                </c:pt>
                <c:pt idx="10">
                  <c:v>8.11309201388889</c:v>
                </c:pt>
                <c:pt idx="11">
                  <c:v>13.187305891577061</c:v>
                </c:pt>
              </c:numCache>
            </c:numRef>
          </c:val>
        </c:ser>
        <c:ser>
          <c:idx val="5"/>
          <c:order val="5"/>
          <c:tx>
            <c:strRef>
              <c:f>'351500'!$M$5</c:f>
              <c:strCache>
                <c:ptCount val="1"/>
                <c:pt idx="0">
                  <c:v>HYDROSS
Achievable
Management
Target
Oper. Improv.</c:v>
                </c:pt>
              </c:strCache>
            </c:strRef>
          </c:tx>
          <c:spPr>
            <a:ln>
              <a:solidFill>
                <a:schemeClr val="accent2"/>
              </a:solidFill>
              <a:prstDash val="sys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'351500'!$M$23:$M$34</c:f>
              <c:numCache>
                <c:formatCode>[&gt;=20]#,##0_);[&lt;=-20]\(#,##0\);#,##0.0_)</c:formatCode>
                <c:ptCount val="12"/>
                <c:pt idx="0">
                  <c:v>11.990154009856631</c:v>
                </c:pt>
                <c:pt idx="1">
                  <c:v>12.373615451388888</c:v>
                </c:pt>
                <c:pt idx="2">
                  <c:v>14.248075268817203</c:v>
                </c:pt>
                <c:pt idx="3">
                  <c:v>23.639086574074074</c:v>
                </c:pt>
                <c:pt idx="4">
                  <c:v>79.05556955645163</c:v>
                </c:pt>
                <c:pt idx="5">
                  <c:v>68.471981365740731</c:v>
                </c:pt>
                <c:pt idx="6">
                  <c:v>27.463950604838715</c:v>
                </c:pt>
                <c:pt idx="7">
                  <c:v>10.626600022401433</c:v>
                </c:pt>
                <c:pt idx="8">
                  <c:v>11.535977546296294</c:v>
                </c:pt>
                <c:pt idx="9">
                  <c:v>9.1053177643369185</c:v>
                </c:pt>
                <c:pt idx="10">
                  <c:v>17.327648148148153</c:v>
                </c:pt>
                <c:pt idx="11">
                  <c:v>15.669269601254484</c:v>
                </c:pt>
              </c:numCache>
            </c:numRef>
          </c:val>
        </c:ser>
        <c:marker val="1"/>
        <c:axId val="163379456"/>
        <c:axId val="171712512"/>
      </c:lineChart>
      <c:catAx>
        <c:axId val="163379456"/>
        <c:scaling>
          <c:orientation val="minMax"/>
        </c:scaling>
        <c:axPos val="b"/>
        <c:tickLblPos val="nextTo"/>
        <c:crossAx val="171712512"/>
        <c:crosses val="autoZero"/>
        <c:auto val="1"/>
        <c:lblAlgn val="ctr"/>
        <c:lblOffset val="100"/>
      </c:catAx>
      <c:valAx>
        <c:axId val="17171251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3379456"/>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'351500'!$B$4</c:f>
              <c:strCache>
                <c:ptCount val="1"/>
                <c:pt idx="0">
                  <c:v>Interim
Instream
Flow</c:v>
                </c:pt>
              </c:strCache>
            </c:strRef>
          </c:tx>
          <c:spPr>
            <a:ln>
              <a:solidFill>
                <a:schemeClr val="tx1"/>
              </a:solidFill>
              <a:prstDash val="dash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'351500'!$B$23:$B$34</c:f>
              <c:numCache>
                <c:formatCode>[&gt;=20]#,##0_);[&lt;=-20]\(#,##0\);#,##0.0_)</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er>
        <c:ser>
          <c:idx val="1"/>
          <c:order val="1"/>
          <c:tx>
            <c:strRef>
              <c:f>'351500'!$C$4</c:f>
              <c:strCache>
                <c:ptCount val="1"/>
                <c:pt idx="0">
                  <c:v>HYDROSS
Enforceable
Min. Flow
Oper. Improv.</c:v>
                </c:pt>
              </c:strCache>
            </c:strRef>
          </c:tx>
          <c:spPr>
            <a:ln>
              <a:solidFill>
                <a:schemeClr val="tx1"/>
              </a:solidFill>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'351500'!$C$23:$C$34</c:f>
              <c:numCache>
                <c:formatCode>[&gt;=20]#,##0_);[&lt;=-20]\(#,##0\);#,##0.0_)</c:formatCode>
                <c:ptCount val="12"/>
                <c:pt idx="0">
                  <c:v>11</c:v>
                </c:pt>
                <c:pt idx="1">
                  <c:v>11</c:v>
                </c:pt>
                <c:pt idx="2">
                  <c:v>13</c:v>
                </c:pt>
                <c:pt idx="3">
                  <c:v>23</c:v>
                </c:pt>
                <c:pt idx="4">
                  <c:v>71</c:v>
                </c:pt>
                <c:pt idx="5">
                  <c:v>57</c:v>
                </c:pt>
                <c:pt idx="6">
                  <c:v>14</c:v>
                </c:pt>
                <c:pt idx="7">
                  <c:v>10</c:v>
                </c:pt>
                <c:pt idx="8">
                  <c:v>9</c:v>
                </c:pt>
                <c:pt idx="9">
                  <c:v>9</c:v>
                </c:pt>
                <c:pt idx="10">
                  <c:v>9</c:v>
                </c:pt>
                <c:pt idx="11">
                  <c:v>9</c:v>
                </c:pt>
              </c:numCache>
            </c:numRef>
          </c:val>
        </c:ser>
        <c:ser>
          <c:idx val="2"/>
          <c:order val="2"/>
          <c:tx>
            <c:strRef>
              <c:f>'351500'!$D$4</c:f>
              <c:strCache>
                <c:ptCount val="1"/>
                <c:pt idx="0">
                  <c:v>RWRCC
Dry Year
Hydrograph</c:v>
                </c:pt>
              </c:strCache>
            </c:strRef>
          </c:tx>
          <c:spPr>
            <a:ln>
              <a:solidFill>
                <a:sysClr val="windowText" lastClr="000000"/>
              </a:solidFill>
              <a:prstDash val="lgDash"/>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'351500'!$D$23:$D$34</c:f>
              <c:numCache>
                <c:formatCode>[&gt;=20]#,##0_);[&lt;=-20]\(#,##0\);#,##0.0_)</c:formatCode>
                <c:ptCount val="12"/>
                <c:pt idx="0">
                  <c:v>5.9</c:v>
                </c:pt>
                <c:pt idx="1">
                  <c:v>5.8</c:v>
                </c:pt>
                <c:pt idx="2">
                  <c:v>7.3</c:v>
                </c:pt>
                <c:pt idx="3">
                  <c:v>12.3</c:v>
                </c:pt>
                <c:pt idx="4">
                  <c:v>32.200000000000003</c:v>
                </c:pt>
                <c:pt idx="5">
                  <c:v>24.1</c:v>
                </c:pt>
                <c:pt idx="6">
                  <c:v>19.100000000000001</c:v>
                </c:pt>
                <c:pt idx="7">
                  <c:v>11.4</c:v>
                </c:pt>
                <c:pt idx="8">
                  <c:v>10.5</c:v>
                </c:pt>
                <c:pt idx="9">
                  <c:v>9.6</c:v>
                </c:pt>
                <c:pt idx="10">
                  <c:v>10.4</c:v>
                </c:pt>
                <c:pt idx="11">
                  <c:v>7.6</c:v>
                </c:pt>
              </c:numCache>
            </c:numRef>
          </c:val>
        </c:ser>
        <c:ser>
          <c:idx val="3"/>
          <c:order val="3"/>
          <c:tx>
            <c:strRef>
              <c:f>'351500'!$O$5</c:f>
              <c:strCache>
                <c:ptCount val="1"/>
                <c:pt idx="0">
                  <c:v>HYDROSS
Natural
Flow</c:v>
                </c:pt>
              </c:strCache>
            </c:strRef>
          </c:tx>
          <c:spPr>
            <a:ln>
              <a:solidFill>
                <a:schemeClr val="accent1"/>
              </a:solidFill>
              <a:prstDash val="sys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'351500'!$O$23:$O$34</c:f>
              <c:numCache>
                <c:formatCode>[&gt;=20]#,##0_);[&lt;=-20]\(#,##0\);#,##0.0_)</c:formatCode>
                <c:ptCount val="12"/>
                <c:pt idx="0">
                  <c:v>11.839784946236559</c:v>
                </c:pt>
                <c:pt idx="1">
                  <c:v>11.298735119047619</c:v>
                </c:pt>
                <c:pt idx="2">
                  <c:v>13.620631720430106</c:v>
                </c:pt>
                <c:pt idx="3">
                  <c:v>40.005625000000002</c:v>
                </c:pt>
                <c:pt idx="4">
                  <c:v>81.821370967741942</c:v>
                </c:pt>
                <c:pt idx="5">
                  <c:v>72.255486111111111</c:v>
                </c:pt>
                <c:pt idx="6">
                  <c:v>31.311189516129033</c:v>
                </c:pt>
                <c:pt idx="7">
                  <c:v>17.584845430107528</c:v>
                </c:pt>
                <c:pt idx="8">
                  <c:v>14.410763888888889</c:v>
                </c:pt>
                <c:pt idx="9">
                  <c:v>13.974361559139785</c:v>
                </c:pt>
                <c:pt idx="10">
                  <c:v>13.978020833333334</c:v>
                </c:pt>
                <c:pt idx="11">
                  <c:v>12.319556451612904</c:v>
                </c:pt>
              </c:numCache>
            </c:numRef>
          </c:val>
        </c:ser>
        <c:ser>
          <c:idx val="4"/>
          <c:order val="4"/>
          <c:tx>
            <c:strRef>
              <c:f>'351500'!$Q$5</c:f>
              <c:strCache>
                <c:ptCount val="1"/>
                <c:pt idx="0">
                  <c:v>HYDROSS
2009 HIA
(Existing)</c:v>
                </c:pt>
              </c:strCache>
            </c:strRef>
          </c:tx>
          <c:spPr>
            <a:ln>
              <a:solidFill>
                <a:schemeClr val="accent3"/>
              </a:solidFill>
              <a:prstDash val="sys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'351500'!$Q$23:$Q$34</c:f>
              <c:numCache>
                <c:formatCode>[&gt;=20]#,##0_);[&lt;=-20]\(#,##0\);#,##0.0_)</c:formatCode>
                <c:ptCount val="12"/>
                <c:pt idx="0">
                  <c:v>11.657959677419356</c:v>
                </c:pt>
                <c:pt idx="1">
                  <c:v>19.067853422619045</c:v>
                </c:pt>
                <c:pt idx="2">
                  <c:v>12.867187163978492</c:v>
                </c:pt>
                <c:pt idx="3">
                  <c:v>14.385681597222222</c:v>
                </c:pt>
                <c:pt idx="4">
                  <c:v>10.000064516129033</c:v>
                </c:pt>
                <c:pt idx="5">
                  <c:v>9.9999777777777776</c:v>
                </c:pt>
                <c:pt idx="6">
                  <c:v>10.000064516129033</c:v>
                </c:pt>
                <c:pt idx="7">
                  <c:v>10.000064516129033</c:v>
                </c:pt>
                <c:pt idx="8">
                  <c:v>9.8213347222222218</c:v>
                </c:pt>
                <c:pt idx="9">
                  <c:v>9.2403178763440863</c:v>
                </c:pt>
                <c:pt idx="10">
                  <c:v>9.0650006944444446</c:v>
                </c:pt>
                <c:pt idx="11">
                  <c:v>10.075811491935484</c:v>
                </c:pt>
              </c:numCache>
            </c:numRef>
          </c:val>
        </c:ser>
        <c:ser>
          <c:idx val="5"/>
          <c:order val="5"/>
          <c:tx>
            <c:strRef>
              <c:f>'351500'!$R$5</c:f>
              <c:strCache>
                <c:ptCount val="1"/>
                <c:pt idx="0">
                  <c:v>HYDROSS
Achievable
Management
Target
Oper. Improv.</c:v>
                </c:pt>
              </c:strCache>
            </c:strRef>
          </c:tx>
          <c:spPr>
            <a:ln>
              <a:solidFill>
                <a:schemeClr val="accent2"/>
              </a:solidFill>
              <a:prstDash val="sysDot"/>
            </a:ln>
          </c:spPr>
          <c:marker>
            <c:symbol val="none"/>
          </c:marker>
          <c:cat>
            <c:strRef>
              <c:f>'351500'!$A$23:$A$34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'351500'!$R$23:$R$34</c:f>
              <c:numCache>
                <c:formatCode>[&gt;=20]#,##0_);[&lt;=-20]\(#,##0\);#,##0.0_)</c:formatCode>
                <c:ptCount val="12"/>
                <c:pt idx="0">
                  <c:v>11.858325268817204</c:v>
                </c:pt>
                <c:pt idx="1">
                  <c:v>11.314670386904762</c:v>
                </c:pt>
                <c:pt idx="2">
                  <c:v>13.631202956989247</c:v>
                </c:pt>
                <c:pt idx="3">
                  <c:v>34.600622222222228</c:v>
                </c:pt>
                <c:pt idx="4">
                  <c:v>72.836185819892464</c:v>
                </c:pt>
                <c:pt idx="5">
                  <c:v>59.504060763888887</c:v>
                </c:pt>
                <c:pt idx="6">
                  <c:v>14.000057795698925</c:v>
                </c:pt>
                <c:pt idx="7">
                  <c:v>10.000064516129033</c:v>
                </c:pt>
                <c:pt idx="8">
                  <c:v>9.0000472222222232</c:v>
                </c:pt>
                <c:pt idx="9">
                  <c:v>9.0000255376344089</c:v>
                </c:pt>
                <c:pt idx="10">
                  <c:v>12.697605555555556</c:v>
                </c:pt>
                <c:pt idx="11">
                  <c:v>12.346269153225807</c:v>
                </c:pt>
              </c:numCache>
            </c:numRef>
          </c:val>
        </c:ser>
        <c:marker val="1"/>
        <c:axId val="171790336"/>
        <c:axId val="171791872"/>
      </c:lineChart>
      <c:catAx>
        <c:axId val="171790336"/>
        <c:scaling>
          <c:orientation val="minMax"/>
        </c:scaling>
        <c:axPos val="b"/>
        <c:tickLblPos val="nextTo"/>
        <c:crossAx val="171791872"/>
        <c:crosses val="autoZero"/>
        <c:auto val="1"/>
        <c:lblAlgn val="ctr"/>
        <c:lblOffset val="100"/>
      </c:catAx>
      <c:valAx>
        <c:axId val="17179187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1790336"/>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'354600'!$C$4</c:f>
              <c:strCache>
                <c:ptCount val="1"/>
                <c:pt idx="0">
                  <c:v>HYDROSS
Enforceable
Min. Flow
Oper. Improv.</c:v>
                </c:pt>
              </c:strCache>
            </c:strRef>
          </c:tx>
          <c:spPr>
            <a:ln>
              <a:solidFill>
                <a:schemeClr val="tx1"/>
              </a:solidFill>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'354600'!$C$23:$C$34</c:f>
              <c:numCache>
                <c:formatCode>[&gt;=20]#,##0_);[&lt;=-20]\(#,##0\);#,##0.0_)</c:formatCode>
                <c:ptCount val="12"/>
              </c:numCache>
            </c:numRef>
          </c:val>
        </c:ser>
        <c:ser>
          <c:idx val="3"/>
          <c:order val="1"/>
          <c:tx>
            <c:strRef>
              <c:f>'354600'!$E$5</c:f>
              <c:strCache>
                <c:ptCount val="1"/>
                <c:pt idx="0">
                  <c:v>HYDROSS
Natural
Flow</c:v>
                </c:pt>
              </c:strCache>
            </c:strRef>
          </c:tx>
          <c:spPr>
            <a:ln>
              <a:solidFill>
                <a:schemeClr val="accent1"/>
              </a:solidFill>
              <a:prstDash val="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'354600'!$E$23:$E$34</c:f>
              <c:numCache>
                <c:formatCode>[&gt;=20]#,##0_);[&lt;=-20]\(#,##0\);#,##0.0_)</c:formatCode>
                <c:ptCount val="12"/>
                <c:pt idx="0">
                  <c:v>14.000057795698925</c:v>
                </c:pt>
                <c:pt idx="1">
                  <c:v>15.000038690476188</c:v>
                </c:pt>
                <c:pt idx="2">
                  <c:v>10.000064516129033</c:v>
                </c:pt>
                <c:pt idx="3">
                  <c:v>11.000076388888887</c:v>
                </c:pt>
                <c:pt idx="4">
                  <c:v>10.999940860215055</c:v>
                </c:pt>
                <c:pt idx="5">
                  <c:v>12.000006944444442</c:v>
                </c:pt>
                <c:pt idx="6">
                  <c:v>13.000018817204301</c:v>
                </c:pt>
                <c:pt idx="7">
                  <c:v>10.000064516129033</c:v>
                </c:pt>
                <c:pt idx="8">
                  <c:v>9.0000472222222232</c:v>
                </c:pt>
                <c:pt idx="9">
                  <c:v>9.0000255376344089</c:v>
                </c:pt>
                <c:pt idx="10">
                  <c:v>7.99994861111111</c:v>
                </c:pt>
                <c:pt idx="11">
                  <c:v>14.000057795698925</c:v>
                </c:pt>
              </c:numCache>
            </c:numRef>
          </c:val>
        </c:ser>
        <c:ser>
          <c:idx val="4"/>
          <c:order val="2"/>
          <c:tx>
            <c:strRef>
              <c:f>'354600'!$G$5</c:f>
              <c:strCache>
                <c:ptCount val="1"/>
                <c:pt idx="0">
                  <c:v>HYDROSS
2009 HIA
(Existing)</c:v>
                </c:pt>
              </c:strCache>
            </c:strRef>
          </c:tx>
          <c:spPr>
            <a:ln>
              <a:solidFill>
                <a:schemeClr val="accent3"/>
              </a:solidFill>
              <a:prstDash val="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'354600'!$G$23:$G$34</c:f>
              <c:numCache>
                <c:formatCode>[&gt;=20]#,##0_);[&lt;=-20]\(#,##0\);#,##0.0_)</c:formatCode>
                <c:ptCount val="12"/>
                <c:pt idx="0">
                  <c:v>17.280312500000004</c:v>
                </c:pt>
                <c:pt idx="1">
                  <c:v>17.725014508928574</c:v>
                </c:pt>
                <c:pt idx="2">
                  <c:v>17.153051075268817</c:v>
                </c:pt>
                <c:pt idx="3">
                  <c:v>17.031968402777778</c:v>
                </c:pt>
                <c:pt idx="4">
                  <c:v>16.565209005376339</c:v>
                </c:pt>
                <c:pt idx="5">
                  <c:v>18.087189236111112</c:v>
                </c:pt>
                <c:pt idx="6">
                  <c:v>18.577931787634409</c:v>
                </c:pt>
                <c:pt idx="7">
                  <c:v>20.625051747311826</c:v>
                </c:pt>
                <c:pt idx="8">
                  <c:v>21.508716319444446</c:v>
                </c:pt>
                <c:pt idx="9">
                  <c:v>22.190082661290322</c:v>
                </c:pt>
                <c:pt idx="10">
                  <c:v>21.211384027777779</c:v>
                </c:pt>
                <c:pt idx="11">
                  <c:v>20.144467069892467</c:v>
                </c:pt>
              </c:numCache>
            </c:numRef>
          </c:val>
        </c:ser>
        <c:ser>
          <c:idx val="5"/>
          <c:order val="3"/>
          <c:tx>
            <c:strRef>
              <c:f>'354600'!$H$5</c:f>
              <c:strCache>
                <c:ptCount val="1"/>
                <c:pt idx="0">
                  <c:v>HYDROSS
Achievable
Management
Target
Oper. Improv.</c:v>
                </c:pt>
              </c:strCache>
            </c:strRef>
          </c:tx>
          <c:spPr>
            <a:ln>
              <a:solidFill>
                <a:schemeClr val="accent2"/>
              </a:solidFill>
              <a:prstDash val="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'354600'!$H$23:$H$34</c:f>
              <c:numCache>
                <c:formatCode>[&gt;=20]#,##0_);[&lt;=-20]\(#,##0\);#,##0.0_)</c:formatCode>
                <c:ptCount val="12"/>
                <c:pt idx="0">
                  <c:v>16.347360215053765</c:v>
                </c:pt>
                <c:pt idx="1">
                  <c:v>16.875718750000001</c:v>
                </c:pt>
                <c:pt idx="2">
                  <c:v>11.1847748655914</c:v>
                </c:pt>
                <c:pt idx="3">
                  <c:v>14.19250173611111</c:v>
                </c:pt>
                <c:pt idx="4">
                  <c:v>15.72097379032258</c:v>
                </c:pt>
                <c:pt idx="5">
                  <c:v>15.61505</c:v>
                </c:pt>
                <c:pt idx="6">
                  <c:v>16.088324260752689</c:v>
                </c:pt>
                <c:pt idx="7">
                  <c:v>16.135528897849465</c:v>
                </c:pt>
                <c:pt idx="8">
                  <c:v>17.788134375000002</c:v>
                </c:pt>
                <c:pt idx="9">
                  <c:v>19.865630376344082</c:v>
                </c:pt>
                <c:pt idx="10">
                  <c:v>14.066502083333337</c:v>
                </c:pt>
                <c:pt idx="11">
                  <c:v>18.607327956989245</c:v>
                </c:pt>
              </c:numCache>
            </c:numRef>
          </c:val>
        </c:ser>
        <c:marker val="1"/>
        <c:axId val="142877440"/>
        <c:axId val="142878976"/>
      </c:lineChart>
      <c:catAx>
        <c:axId val="142877440"/>
        <c:scaling>
          <c:orientation val="minMax"/>
        </c:scaling>
        <c:axPos val="b"/>
        <c:tickLblPos val="nextTo"/>
        <c:crossAx val="142878976"/>
        <c:crosses val="autoZero"/>
        <c:auto val="1"/>
        <c:lblAlgn val="ctr"/>
        <c:lblOffset val="100"/>
      </c:catAx>
      <c:valAx>
        <c:axId val="14287897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2877440"/>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'354600'!$C$4</c:f>
              <c:strCache>
                <c:ptCount val="1"/>
                <c:pt idx="0">
                  <c:v>HYDROSS
Enforceable
Min. Flow
Oper. Improv.</c:v>
                </c:pt>
              </c:strCache>
            </c:strRef>
          </c:tx>
          <c:spPr>
            <a:ln>
              <a:solidFill>
                <a:schemeClr val="tx1"/>
              </a:solidFill>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'354600'!$C$23:$C$34</c:f>
              <c:numCache>
                <c:formatCode>[&gt;=20]#,##0_);[&lt;=-20]\(#,##0\);#,##0.0_)</c:formatCode>
                <c:ptCount val="12"/>
              </c:numCache>
            </c:numRef>
          </c:val>
        </c:ser>
        <c:ser>
          <c:idx val="3"/>
          <c:order val="1"/>
          <c:tx>
            <c:strRef>
              <c:f>'354600'!$J$5</c:f>
              <c:strCache>
                <c:ptCount val="1"/>
                <c:pt idx="0">
                  <c:v>HYDROSS
Natural
Flow</c:v>
                </c:pt>
              </c:strCache>
            </c:strRef>
          </c:tx>
          <c:spPr>
            <a:ln>
              <a:solidFill>
                <a:schemeClr val="accent1"/>
              </a:solidFill>
              <a:prstDash val="sys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'354600'!$J$23:$J$34</c:f>
              <c:numCache>
                <c:formatCode>[&gt;=20]#,##0_);[&lt;=-20]\(#,##0\);#,##0.0_)</c:formatCode>
                <c:ptCount val="12"/>
                <c:pt idx="0">
                  <c:v>14.000057795698925</c:v>
                </c:pt>
                <c:pt idx="1">
                  <c:v>15.000038690476183</c:v>
                </c:pt>
                <c:pt idx="2">
                  <c:v>10.000064516129033</c:v>
                </c:pt>
                <c:pt idx="3">
                  <c:v>11.000076388888891</c:v>
                </c:pt>
                <c:pt idx="4">
                  <c:v>10.999940860215052</c:v>
                </c:pt>
                <c:pt idx="5">
                  <c:v>12.000006944444445</c:v>
                </c:pt>
                <c:pt idx="6">
                  <c:v>13.000018817204301</c:v>
                </c:pt>
                <c:pt idx="7">
                  <c:v>10.000064516129033</c:v>
                </c:pt>
                <c:pt idx="8">
                  <c:v>9.0000472222222232</c:v>
                </c:pt>
                <c:pt idx="9">
                  <c:v>9.0000255376344107</c:v>
                </c:pt>
                <c:pt idx="10">
                  <c:v>7.9999486111111073</c:v>
                </c:pt>
                <c:pt idx="11">
                  <c:v>14.000057795698925</c:v>
                </c:pt>
              </c:numCache>
            </c:numRef>
          </c:val>
        </c:ser>
        <c:ser>
          <c:idx val="4"/>
          <c:order val="2"/>
          <c:tx>
            <c:strRef>
              <c:f>'354600'!$L$5</c:f>
              <c:strCache>
                <c:ptCount val="1"/>
                <c:pt idx="0">
                  <c:v>HYDROSS
2009 HIA
(Existing)</c:v>
                </c:pt>
              </c:strCache>
            </c:strRef>
          </c:tx>
          <c:spPr>
            <a:ln>
              <a:solidFill>
                <a:schemeClr val="accent3"/>
              </a:solidFill>
              <a:prstDash val="sys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'354600'!$L$23:$L$34</c:f>
              <c:numCache>
                <c:formatCode>[&gt;=20]#,##0_);[&lt;=-20]\(#,##0\);#,##0.0_)</c:formatCode>
                <c:ptCount val="12"/>
                <c:pt idx="0">
                  <c:v>17.555002016129031</c:v>
                </c:pt>
                <c:pt idx="1">
                  <c:v>17.929352058531745</c:v>
                </c:pt>
                <c:pt idx="2">
                  <c:v>17.162849798387096</c:v>
                </c:pt>
                <c:pt idx="3">
                  <c:v>16.933655902777776</c:v>
                </c:pt>
                <c:pt idx="4">
                  <c:v>16.332574036738347</c:v>
                </c:pt>
                <c:pt idx="5">
                  <c:v>17.299722916666667</c:v>
                </c:pt>
                <c:pt idx="6">
                  <c:v>16.682481966845881</c:v>
                </c:pt>
                <c:pt idx="7">
                  <c:v>18.870538194444439</c:v>
                </c:pt>
                <c:pt idx="8">
                  <c:v>19.459979050925924</c:v>
                </c:pt>
                <c:pt idx="9">
                  <c:v>20.352761088709681</c:v>
                </c:pt>
                <c:pt idx="10">
                  <c:v>19.530968518518517</c:v>
                </c:pt>
                <c:pt idx="11">
                  <c:v>18.847999775985663</c:v>
                </c:pt>
              </c:numCache>
            </c:numRef>
          </c:val>
        </c:ser>
        <c:ser>
          <c:idx val="5"/>
          <c:order val="3"/>
          <c:tx>
            <c:strRef>
              <c:f>'354600'!$M$5</c:f>
              <c:strCache>
                <c:ptCount val="1"/>
                <c:pt idx="0">
                  <c:v>HYDROSS
Achievable
Management
Target
Oper. Improv.</c:v>
                </c:pt>
              </c:strCache>
            </c:strRef>
          </c:tx>
          <c:spPr>
            <a:ln>
              <a:solidFill>
                <a:schemeClr val="accent2"/>
              </a:solidFill>
              <a:prstDash val="sysDash"/>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'354600'!$M$23:$M$34</c:f>
              <c:numCache>
                <c:formatCode>[&gt;=20]#,##0_);[&lt;=-20]\(#,##0\);#,##0.0_)</c:formatCode>
                <c:ptCount val="12"/>
                <c:pt idx="0">
                  <c:v>16.720958557347668</c:v>
                </c:pt>
                <c:pt idx="1">
                  <c:v>17.252163194444446</c:v>
                </c:pt>
                <c:pt idx="2">
                  <c:v>11.42936346326165</c:v>
                </c:pt>
                <c:pt idx="3">
                  <c:v>13.946874537037036</c:v>
                </c:pt>
                <c:pt idx="4">
                  <c:v>15.582138216845875</c:v>
                </c:pt>
                <c:pt idx="5">
                  <c:v>15.578455902777778</c:v>
                </c:pt>
                <c:pt idx="6">
                  <c:v>14.908154121863799</c:v>
                </c:pt>
                <c:pt idx="7">
                  <c:v>15.871668122759855</c:v>
                </c:pt>
                <c:pt idx="8">
                  <c:v>16.822235069444446</c:v>
                </c:pt>
                <c:pt idx="9">
                  <c:v>18.568648073476705</c:v>
                </c:pt>
                <c:pt idx="10">
                  <c:v>12.61763912037037</c:v>
                </c:pt>
                <c:pt idx="11">
                  <c:v>17.518653225806453</c:v>
                </c:pt>
              </c:numCache>
            </c:numRef>
          </c:val>
        </c:ser>
        <c:marker val="1"/>
        <c:axId val="142906112"/>
        <c:axId val="142907648"/>
      </c:lineChart>
      <c:catAx>
        <c:axId val="142906112"/>
        <c:scaling>
          <c:orientation val="minMax"/>
        </c:scaling>
        <c:axPos val="b"/>
        <c:tickLblPos val="nextTo"/>
        <c:crossAx val="142907648"/>
        <c:crosses val="autoZero"/>
        <c:auto val="1"/>
        <c:lblAlgn val="ctr"/>
        <c:lblOffset val="100"/>
      </c:catAx>
      <c:valAx>
        <c:axId val="14290764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42906112"/>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'354600'!$C$4</c:f>
              <c:strCache>
                <c:ptCount val="1"/>
                <c:pt idx="0">
                  <c:v>HYDROSS
Enforceable
Min. Flow
Oper. Improv.</c:v>
                </c:pt>
              </c:strCache>
            </c:strRef>
          </c:tx>
          <c:spPr>
            <a:ln>
              <a:solidFill>
                <a:schemeClr val="tx1"/>
              </a:solidFill>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'354600'!$C$23:$C$34</c:f>
              <c:numCache>
                <c:formatCode>[&gt;=20]#,##0_);[&lt;=-20]\(#,##0\);#,##0.0_)</c:formatCode>
                <c:ptCount val="12"/>
              </c:numCache>
            </c:numRef>
          </c:val>
        </c:ser>
        <c:ser>
          <c:idx val="3"/>
          <c:order val="1"/>
          <c:tx>
            <c:strRef>
              <c:f>'354600'!$O$5</c:f>
              <c:strCache>
                <c:ptCount val="1"/>
                <c:pt idx="0">
                  <c:v>HYDROSS
Natural
Flow</c:v>
                </c:pt>
              </c:strCache>
            </c:strRef>
          </c:tx>
          <c:spPr>
            <a:ln>
              <a:solidFill>
                <a:schemeClr val="accent1"/>
              </a:solidFill>
              <a:prstDash val="sysDot"/>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'354600'!$O$23:$O$34</c:f>
              <c:numCache>
                <c:formatCode>[&gt;=20]#,##0_);[&lt;=-20]\(#,##0\);#,##0.0_)</c:formatCode>
                <c:ptCount val="12"/>
                <c:pt idx="0">
                  <c:v>14.000057795698925</c:v>
                </c:pt>
                <c:pt idx="1">
                  <c:v>15.000038690476188</c:v>
                </c:pt>
                <c:pt idx="2">
                  <c:v>10.000064516129033</c:v>
                </c:pt>
                <c:pt idx="3">
                  <c:v>11.000076388888887</c:v>
                </c:pt>
                <c:pt idx="4">
                  <c:v>10.999940860215055</c:v>
                </c:pt>
                <c:pt idx="5">
                  <c:v>12.000006944444442</c:v>
                </c:pt>
                <c:pt idx="6">
                  <c:v>13.000018817204301</c:v>
                </c:pt>
                <c:pt idx="7">
                  <c:v>10.000064516129033</c:v>
                </c:pt>
                <c:pt idx="8">
                  <c:v>9.0000472222222232</c:v>
                </c:pt>
                <c:pt idx="9">
                  <c:v>9.0000255376344089</c:v>
                </c:pt>
                <c:pt idx="10">
                  <c:v>7.99994861111111</c:v>
                </c:pt>
                <c:pt idx="11">
                  <c:v>14.000057795698925</c:v>
                </c:pt>
              </c:numCache>
            </c:numRef>
          </c:val>
        </c:ser>
        <c:ser>
          <c:idx val="4"/>
          <c:order val="2"/>
          <c:tx>
            <c:strRef>
              <c:f>'354600'!$Q$5</c:f>
              <c:strCache>
                <c:ptCount val="1"/>
                <c:pt idx="0">
                  <c:v>HYDROSS
2009 HIA
(Existing)</c:v>
                </c:pt>
              </c:strCache>
            </c:strRef>
          </c:tx>
          <c:spPr>
            <a:ln>
              <a:solidFill>
                <a:schemeClr val="accent3"/>
              </a:solidFill>
              <a:prstDash val="sysDot"/>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'354600'!$Q$23:$Q$34</c:f>
              <c:numCache>
                <c:formatCode>[&gt;=20]#,##0_);[&lt;=-20]\(#,##0\);#,##0.0_)</c:formatCode>
                <c:ptCount val="12"/>
                <c:pt idx="0">
                  <c:v>17.656607862903222</c:v>
                </c:pt>
                <c:pt idx="1">
                  <c:v>18.015810639880954</c:v>
                </c:pt>
                <c:pt idx="2">
                  <c:v>17.205012768817205</c:v>
                </c:pt>
                <c:pt idx="3">
                  <c:v>17.007768402777778</c:v>
                </c:pt>
                <c:pt idx="4">
                  <c:v>15.936586357526881</c:v>
                </c:pt>
                <c:pt idx="5">
                  <c:v>15.645468055555558</c:v>
                </c:pt>
                <c:pt idx="6">
                  <c:v>15.240104502688174</c:v>
                </c:pt>
                <c:pt idx="7">
                  <c:v>16.925525537634407</c:v>
                </c:pt>
                <c:pt idx="8">
                  <c:v>16.564647916666669</c:v>
                </c:pt>
                <c:pt idx="9">
                  <c:v>18.185982862903227</c:v>
                </c:pt>
                <c:pt idx="10">
                  <c:v>17.404841666666666</c:v>
                </c:pt>
                <c:pt idx="11">
                  <c:v>17.200540322580643</c:v>
                </c:pt>
              </c:numCache>
            </c:numRef>
          </c:val>
        </c:ser>
        <c:ser>
          <c:idx val="5"/>
          <c:order val="3"/>
          <c:tx>
            <c:strRef>
              <c:f>'354600'!$R$5</c:f>
              <c:strCache>
                <c:ptCount val="1"/>
                <c:pt idx="0">
                  <c:v>HYDROSS
Achievable
Management
Target
Oper. Improv.</c:v>
                </c:pt>
              </c:strCache>
            </c:strRef>
          </c:tx>
          <c:spPr>
            <a:ln>
              <a:solidFill>
                <a:schemeClr val="accent2"/>
              </a:solidFill>
              <a:prstDash val="sysDot"/>
            </a:ln>
          </c:spPr>
          <c:marker>
            <c:symbol val="none"/>
          </c:marker>
          <c:cat>
            <c:strRef>
              <c:f>'354600'!$A$23:$A$34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'354600'!$R$23:$R$34</c:f>
              <c:numCache>
                <c:formatCode>[&gt;=20]#,##0_);[&lt;=-20]\(#,##0\);#,##0.0_)</c:formatCode>
                <c:ptCount val="12"/>
                <c:pt idx="0">
                  <c:v>16.732153225806449</c:v>
                </c:pt>
                <c:pt idx="1">
                  <c:v>17.252403273809524</c:v>
                </c:pt>
                <c:pt idx="2">
                  <c:v>11.49947244623656</c:v>
                </c:pt>
                <c:pt idx="3">
                  <c:v>14.908292361111112</c:v>
                </c:pt>
                <c:pt idx="4">
                  <c:v>15.233680443548389</c:v>
                </c:pt>
                <c:pt idx="5">
                  <c:v>14.539536458333334</c:v>
                </c:pt>
                <c:pt idx="6">
                  <c:v>13.920204301075268</c:v>
                </c:pt>
                <c:pt idx="7">
                  <c:v>13.931222782258066</c:v>
                </c:pt>
                <c:pt idx="8">
                  <c:v>15.11558888888889</c:v>
                </c:pt>
                <c:pt idx="9">
                  <c:v>17.102349798387095</c:v>
                </c:pt>
                <c:pt idx="10">
                  <c:v>11.549996180555555</c:v>
                </c:pt>
                <c:pt idx="11">
                  <c:v>16.780496303763442</c:v>
                </c:pt>
              </c:numCache>
            </c:numRef>
          </c:val>
        </c:ser>
        <c:marker val="1"/>
        <c:axId val="162165504"/>
        <c:axId val="162167040"/>
      </c:lineChart>
      <c:catAx>
        <c:axId val="162165504"/>
        <c:scaling>
          <c:orientation val="minMax"/>
        </c:scaling>
        <c:axPos val="b"/>
        <c:tickLblPos val="nextTo"/>
        <c:crossAx val="162167040"/>
        <c:crosses val="autoZero"/>
        <c:auto val="1"/>
        <c:lblAlgn val="ctr"/>
        <c:lblOffset val="100"/>
      </c:catAx>
      <c:valAx>
        <c:axId val="16216704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165504"/>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'481500'!$B$4</c:f>
              <c:strCache>
                <c:ptCount val="1"/>
                <c:pt idx="0">
                  <c:v>Interim
Instream
Flow</c:v>
                </c:pt>
              </c:strCache>
            </c:strRef>
          </c:tx>
          <c:spPr>
            <a:ln>
              <a:solidFill>
                <a:schemeClr val="tx1"/>
              </a:solidFill>
              <a:prstDash val="dash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'481500'!$B$23:$B$34</c:f>
              <c:numCache>
                <c:formatCode>[&gt;=20]#,##0_);[&lt;=-20]\(#,##0\);#,##0.0_)</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er>
        <c:ser>
          <c:idx val="1"/>
          <c:order val="1"/>
          <c:tx>
            <c:strRef>
              <c:f>'481500'!$C$4</c:f>
              <c:strCache>
                <c:ptCount val="1"/>
                <c:pt idx="0">
                  <c:v>HYDROSS
Enforceable
Min. Flow
Oper. Improv.</c:v>
                </c:pt>
              </c:strCache>
            </c:strRef>
          </c:tx>
          <c:spPr>
            <a:ln>
              <a:solidFill>
                <a:schemeClr val="tx1"/>
              </a:solidFill>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'481500'!$C$23:$C$34</c:f>
              <c:numCache>
                <c:formatCode>[&gt;=20]#,##0_);[&lt;=-20]\(#,##0\);#,##0.0_)</c:formatCode>
                <c:ptCount val="12"/>
                <c:pt idx="0">
                  <c:v>2.4</c:v>
                </c:pt>
                <c:pt idx="1">
                  <c:v>2.6</c:v>
                </c:pt>
                <c:pt idx="2">
                  <c:v>10</c:v>
                </c:pt>
                <c:pt idx="3">
                  <c:v>14</c:v>
                </c:pt>
                <c:pt idx="4">
                  <c:v>50</c:v>
                </c:pt>
                <c:pt idx="5">
                  <c:v>70</c:v>
                </c:pt>
                <c:pt idx="6">
                  <c:v>56</c:v>
                </c:pt>
                <c:pt idx="7">
                  <c:v>31</c:v>
                </c:pt>
                <c:pt idx="8">
                  <c:v>19</c:v>
                </c:pt>
                <c:pt idx="9">
                  <c:v>18</c:v>
                </c:pt>
                <c:pt idx="10">
                  <c:v>12</c:v>
                </c:pt>
                <c:pt idx="11">
                  <c:v>10</c:v>
                </c:pt>
              </c:numCache>
            </c:numRef>
          </c:val>
        </c:ser>
        <c:ser>
          <c:idx val="3"/>
          <c:order val="2"/>
          <c:tx>
            <c:strRef>
              <c:f>'481500'!$E$5</c:f>
              <c:strCache>
                <c:ptCount val="1"/>
                <c:pt idx="0">
                  <c:v>HYDROSS
Natural
Flow</c:v>
                </c:pt>
              </c:strCache>
            </c:strRef>
          </c:tx>
          <c:spPr>
            <a:ln>
              <a:solidFill>
                <a:schemeClr val="accent1"/>
              </a:solidFill>
              <a:prstDash val="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'481500'!$E$23:$E$34</c:f>
              <c:numCache>
                <c:formatCode>[&gt;=20]#,##0_);[&lt;=-20]\(#,##0\);#,##0.0_)</c:formatCode>
                <c:ptCount val="12"/>
                <c:pt idx="0">
                  <c:v>9.9471270161290324</c:v>
                </c:pt>
                <c:pt idx="1">
                  <c:v>7.5354910714285719</c:v>
                </c:pt>
                <c:pt idx="2">
                  <c:v>12.242305107526882</c:v>
                </c:pt>
                <c:pt idx="3">
                  <c:v>21.386119791666665</c:v>
                </c:pt>
                <c:pt idx="4">
                  <c:v>84.335292338709678</c:v>
                </c:pt>
                <c:pt idx="5">
                  <c:v>213.58180555555555</c:v>
                </c:pt>
                <c:pt idx="6">
                  <c:v>176.38108198924729</c:v>
                </c:pt>
                <c:pt idx="7">
                  <c:v>61.999082661290316</c:v>
                </c:pt>
                <c:pt idx="8">
                  <c:v>32.229904513888897</c:v>
                </c:pt>
                <c:pt idx="9">
                  <c:v>24.367106854838706</c:v>
                </c:pt>
                <c:pt idx="10">
                  <c:v>22.032083333333333</c:v>
                </c:pt>
                <c:pt idx="11">
                  <c:v>12.437872983870969</c:v>
                </c:pt>
              </c:numCache>
            </c:numRef>
          </c:val>
        </c:ser>
        <c:ser>
          <c:idx val="4"/>
          <c:order val="3"/>
          <c:tx>
            <c:strRef>
              <c:f>'481500'!$G$5</c:f>
              <c:strCache>
                <c:ptCount val="1"/>
                <c:pt idx="0">
                  <c:v>HYDROSS
2009 HIA
(Existing)</c:v>
                </c:pt>
              </c:strCache>
            </c:strRef>
          </c:tx>
          <c:spPr>
            <a:ln>
              <a:solidFill>
                <a:schemeClr val="accent3"/>
              </a:solidFill>
              <a:prstDash val="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'481500'!$G$23:$G$34</c:f>
              <c:numCache>
                <c:formatCode>[&gt;=20]#,##0_);[&lt;=-20]\(#,##0\);#,##0.0_)</c:formatCode>
                <c:ptCount val="12"/>
                <c:pt idx="0">
                  <c:v>11.25836693548387</c:v>
                </c:pt>
                <c:pt idx="1">
                  <c:v>8.9103355654761902</c:v>
                </c:pt>
                <c:pt idx="2">
                  <c:v>8.6353585349462367</c:v>
                </c:pt>
                <c:pt idx="3">
                  <c:v>22.570071180555555</c:v>
                </c:pt>
                <c:pt idx="4">
                  <c:v>39.069542002688173</c:v>
                </c:pt>
                <c:pt idx="5">
                  <c:v>135.120321875</c:v>
                </c:pt>
                <c:pt idx="6">
                  <c:v>140.87664885752685</c:v>
                </c:pt>
                <c:pt idx="7">
                  <c:v>106.96977352150539</c:v>
                </c:pt>
                <c:pt idx="8">
                  <c:v>43.152045138888894</c:v>
                </c:pt>
                <c:pt idx="9">
                  <c:v>24.632892137096775</c:v>
                </c:pt>
                <c:pt idx="10">
                  <c:v>10.008128472222221</c:v>
                </c:pt>
                <c:pt idx="11">
                  <c:v>8.1000067204301072</c:v>
                </c:pt>
              </c:numCache>
            </c:numRef>
          </c:val>
        </c:ser>
        <c:ser>
          <c:idx val="5"/>
          <c:order val="4"/>
          <c:tx>
            <c:strRef>
              <c:f>'481500'!$H$5</c:f>
              <c:strCache>
                <c:ptCount val="1"/>
                <c:pt idx="0">
                  <c:v>HYDROSS
Achievable
Management
Target
Oper. Improv.</c:v>
                </c:pt>
              </c:strCache>
            </c:strRef>
          </c:tx>
          <c:spPr>
            <a:ln>
              <a:solidFill>
                <a:schemeClr val="accent2"/>
              </a:solidFill>
              <a:prstDash val="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'481500'!$H$23:$H$34</c:f>
              <c:numCache>
                <c:formatCode>[&gt;=20]#,##0_);[&lt;=-20]\(#,##0\);#,##0.0_)</c:formatCode>
                <c:ptCount val="12"/>
                <c:pt idx="0">
                  <c:v>9.5251720430107536</c:v>
                </c:pt>
                <c:pt idx="1">
                  <c:v>7.3673154761904769</c:v>
                </c:pt>
                <c:pt idx="2">
                  <c:v>12.131022513440861</c:v>
                </c:pt>
                <c:pt idx="3">
                  <c:v>14.129985069444446</c:v>
                </c:pt>
                <c:pt idx="4">
                  <c:v>98.63467876344086</c:v>
                </c:pt>
                <c:pt idx="5">
                  <c:v>249.5234690972222</c:v>
                </c:pt>
                <c:pt idx="6">
                  <c:v>253.72451780913974</c:v>
                </c:pt>
                <c:pt idx="7">
                  <c:v>50.713311827956979</c:v>
                </c:pt>
                <c:pt idx="8">
                  <c:v>28.578015277777773</c:v>
                </c:pt>
                <c:pt idx="9">
                  <c:v>21.90262634408602</c:v>
                </c:pt>
                <c:pt idx="10">
                  <c:v>19.817699305555557</c:v>
                </c:pt>
                <c:pt idx="11">
                  <c:v>12.146513440860215</c:v>
                </c:pt>
              </c:numCache>
            </c:numRef>
          </c:val>
        </c:ser>
        <c:marker val="1"/>
        <c:axId val="65439232"/>
        <c:axId val="65440768"/>
      </c:lineChart>
      <c:catAx>
        <c:axId val="65439232"/>
        <c:scaling>
          <c:orientation val="minMax"/>
        </c:scaling>
        <c:axPos val="b"/>
        <c:tickLblPos val="nextTo"/>
        <c:crossAx val="65440768"/>
        <c:crosses val="autoZero"/>
        <c:auto val="1"/>
        <c:lblAlgn val="ctr"/>
        <c:lblOffset val="100"/>
      </c:catAx>
      <c:valAx>
        <c:axId val="6544076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439232"/>
        <c:crosses val="autoZero"/>
        <c:crossBetween val="between"/>
      </c:valAx>
    </c:plotArea>
    <c:legend>
      <c:legendPos val="b"/>
    </c:legend>
    <c:plotVisOnly val="1"/>
  </c:chart>
  <c:printSettings>
    <c:headerFooter/>
    <c:pageMargins b="0.75000000000000266" l="0.70000000000000062" r="0.70000000000000062" t="0.75000000000000266"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'354000'!$B$4</c:f>
              <c:strCache>
                <c:ptCount val="1"/>
                <c:pt idx="0">
                  <c:v>Interim
Instream
Flow</c:v>
                </c:pt>
              </c:strCache>
            </c:strRef>
          </c:tx>
          <c:spPr>
            <a:ln>
              <a:solidFill>
                <a:schemeClr val="tx1"/>
              </a:solidFill>
              <a:prstDash val="dash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'354000'!$B$23:$B$34</c:f>
              <c:numCache>
                <c:formatCode>[&gt;=20]#,##0_);[&lt;=-20]\(#,##0\);#,##0.0_)</c:formatCode>
                <c:ptCount val="12"/>
                <c:pt idx="0">
                  <c:v>17</c:v>
                </c:pt>
                <c:pt idx="1">
                  <c:v>17</c:v>
                </c:pt>
                <c:pt idx="2">
                  <c:v>17</c:v>
                </c:pt>
                <c:pt idx="3">
                  <c:v>17</c:v>
                </c:pt>
                <c:pt idx="4">
                  <c:v>17</c:v>
                </c:pt>
                <c:pt idx="5">
                  <c:v>17</c:v>
                </c:pt>
                <c:pt idx="6">
                  <c:v>17</c:v>
                </c:pt>
                <c:pt idx="7">
                  <c:v>17</c:v>
                </c:pt>
                <c:pt idx="8">
                  <c:v>17</c:v>
                </c:pt>
                <c:pt idx="9">
                  <c:v>17</c:v>
                </c:pt>
                <c:pt idx="10">
                  <c:v>17</c:v>
                </c:pt>
                <c:pt idx="11">
                  <c:v>17</c:v>
                </c:pt>
              </c:numCache>
            </c:numRef>
          </c:val>
        </c:ser>
        <c:ser>
          <c:idx val="1"/>
          <c:order val="1"/>
          <c:tx>
            <c:strRef>
              <c:f>'354000'!$C$4</c:f>
              <c:strCache>
                <c:ptCount val="1"/>
                <c:pt idx="0">
                  <c:v>HYDROSS
Enforceable
Min. Flow
Oper. Improv.</c:v>
                </c:pt>
              </c:strCache>
            </c:strRef>
          </c:tx>
          <c:spPr>
            <a:ln>
              <a:solidFill>
                <a:schemeClr val="tx1"/>
              </a:solidFill>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'354000'!$C$23:$C$34</c:f>
              <c:numCache>
                <c:formatCode>[&gt;=20]#,##0_);[&lt;=-20]\(#,##0\);#,##0.0_)</c:formatCode>
                <c:ptCount val="12"/>
                <c:pt idx="0">
                  <c:v>30</c:v>
                </c:pt>
                <c:pt idx="1">
                  <c:v>30</c:v>
                </c:pt>
                <c:pt idx="2">
                  <c:v>30</c:v>
                </c:pt>
                <c:pt idx="3">
                  <c:v>49</c:v>
                </c:pt>
                <c:pt idx="4">
                  <c:v>111</c:v>
                </c:pt>
                <c:pt idx="5">
                  <c:v>100</c:v>
                </c:pt>
                <c:pt idx="6">
                  <c:v>22</c:v>
                </c:pt>
                <c:pt idx="7">
                  <c:v>23</c:v>
                </c:pt>
                <c:pt idx="8">
                  <c:v>12</c:v>
                </c:pt>
                <c:pt idx="9">
                  <c:v>12</c:v>
                </c:pt>
                <c:pt idx="10">
                  <c:v>12</c:v>
                </c:pt>
                <c:pt idx="11">
                  <c:v>12</c:v>
                </c:pt>
              </c:numCache>
            </c:numRef>
          </c:val>
        </c:ser>
        <c:ser>
          <c:idx val="2"/>
          <c:order val="2"/>
          <c:tx>
            <c:strRef>
              <c:f>'354000'!$D$4</c:f>
              <c:strCache>
                <c:ptCount val="1"/>
                <c:pt idx="0">
                  <c:v>RWRCC
Dry Year
Hydrograph</c:v>
                </c:pt>
              </c:strCache>
            </c:strRef>
          </c:tx>
          <c:spPr>
            <a:ln>
              <a:solidFill>
                <a:sysClr val="windowText" lastClr="000000"/>
              </a:solidFill>
              <a:prstDash val="lg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'354000'!$D$23:$D$34</c:f>
              <c:numCache>
                <c:formatCode>[&gt;=20]#,##0_);[&lt;=-20]\(#,##0\);#,##0.0_)</c:formatCode>
                <c:ptCount val="12"/>
                <c:pt idx="0">
                  <c:v>18</c:v>
                </c:pt>
                <c:pt idx="1">
                  <c:v>17</c:v>
                </c:pt>
                <c:pt idx="2">
                  <c:v>19</c:v>
                </c:pt>
                <c:pt idx="3">
                  <c:v>23</c:v>
                </c:pt>
                <c:pt idx="4">
                  <c:v>38</c:v>
                </c:pt>
                <c:pt idx="5">
                  <c:v>46</c:v>
                </c:pt>
                <c:pt idx="6">
                  <c:v>27</c:v>
                </c:pt>
                <c:pt idx="7">
                  <c:v>23</c:v>
                </c:pt>
                <c:pt idx="8">
                  <c:v>23</c:v>
                </c:pt>
                <c:pt idx="9">
                  <c:v>24</c:v>
                </c:pt>
                <c:pt idx="10">
                  <c:v>22</c:v>
                </c:pt>
                <c:pt idx="11">
                  <c:v>19</c:v>
                </c:pt>
              </c:numCache>
            </c:numRef>
          </c:val>
        </c:ser>
        <c:ser>
          <c:idx val="3"/>
          <c:order val="3"/>
          <c:tx>
            <c:strRef>
              <c:f>'354000'!$E$5</c:f>
              <c:strCache>
                <c:ptCount val="1"/>
                <c:pt idx="0">
                  <c:v>HYDROSS
Natural
Flow</c:v>
                </c:pt>
              </c:strCache>
            </c:strRef>
          </c:tx>
          <c:spPr>
            <a:ln>
              <a:solidFill>
                <a:schemeClr val="accent1"/>
              </a:solidFill>
              <a:prstDash val="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'354000'!$E$23:$E$34</c:f>
              <c:numCache>
                <c:formatCode>[&gt;=20]#,##0_);[&lt;=-20]\(#,##0\);#,##0.0_)</c:formatCode>
                <c:ptCount val="12"/>
                <c:pt idx="0">
                  <c:v>39.071127688172048</c:v>
                </c:pt>
                <c:pt idx="1">
                  <c:v>35.15842261904762</c:v>
                </c:pt>
                <c:pt idx="2">
                  <c:v>34.666174731182792</c:v>
                </c:pt>
                <c:pt idx="3">
                  <c:v>63.162672222222227</c:v>
                </c:pt>
                <c:pt idx="4">
                  <c:v>146.39463104838711</c:v>
                </c:pt>
                <c:pt idx="5">
                  <c:v>264.49910972222227</c:v>
                </c:pt>
                <c:pt idx="6">
                  <c:v>174.52664314516127</c:v>
                </c:pt>
                <c:pt idx="7">
                  <c:v>65.744390456989251</c:v>
                </c:pt>
                <c:pt idx="8">
                  <c:v>42.755097916666656</c:v>
                </c:pt>
                <c:pt idx="9">
                  <c:v>37.385178091397847</c:v>
                </c:pt>
                <c:pt idx="10">
                  <c:v>38.754535416666677</c:v>
                </c:pt>
                <c:pt idx="11">
                  <c:v>36.505976478494624</c:v>
                </c:pt>
              </c:numCache>
            </c:numRef>
          </c:val>
        </c:ser>
        <c:ser>
          <c:idx val="4"/>
          <c:order val="4"/>
          <c:tx>
            <c:strRef>
              <c:f>'354000'!$G$5</c:f>
              <c:strCache>
                <c:ptCount val="1"/>
                <c:pt idx="0">
                  <c:v>HYDROSS
2009 HIA
(Existing)</c:v>
                </c:pt>
              </c:strCache>
            </c:strRef>
          </c:tx>
          <c:spPr>
            <a:ln>
              <a:solidFill>
                <a:schemeClr val="accent3"/>
              </a:solidFill>
              <a:prstDash val="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'354000'!$G$23:$G$34</c:f>
              <c:numCache>
                <c:formatCode>[&gt;=20]#,##0_);[&lt;=-20]\(#,##0\);#,##0.0_)</c:formatCode>
                <c:ptCount val="12"/>
                <c:pt idx="0">
                  <c:v>39.793875</c:v>
                </c:pt>
                <c:pt idx="1">
                  <c:v>44.85183705357143</c:v>
                </c:pt>
                <c:pt idx="2">
                  <c:v>39.897147849462364</c:v>
                </c:pt>
                <c:pt idx="3">
                  <c:v>42.484192361111106</c:v>
                </c:pt>
                <c:pt idx="4">
                  <c:v>26.321443884408595</c:v>
                </c:pt>
                <c:pt idx="5">
                  <c:v>116.24995173611113</c:v>
                </c:pt>
                <c:pt idx="6">
                  <c:v>28.646993951612902</c:v>
                </c:pt>
                <c:pt idx="7">
                  <c:v>50.9332748655914</c:v>
                </c:pt>
                <c:pt idx="8">
                  <c:v>39.047330208333328</c:v>
                </c:pt>
                <c:pt idx="9">
                  <c:v>35.01331787634409</c:v>
                </c:pt>
                <c:pt idx="10">
                  <c:v>33.667199652777775</c:v>
                </c:pt>
                <c:pt idx="11">
                  <c:v>38.075723790322591</c:v>
                </c:pt>
              </c:numCache>
            </c:numRef>
          </c:val>
        </c:ser>
        <c:ser>
          <c:idx val="5"/>
          <c:order val="5"/>
          <c:tx>
            <c:strRef>
              <c:f>'354000'!$H$5</c:f>
              <c:strCache>
                <c:ptCount val="1"/>
                <c:pt idx="0">
                  <c:v>HYDROSS
Achievable
Management
Target
Oper. Improv.</c:v>
                </c:pt>
              </c:strCache>
            </c:strRef>
          </c:tx>
          <c:spPr>
            <a:ln>
              <a:solidFill>
                <a:schemeClr val="accent2"/>
              </a:solidFill>
              <a:prstDash val="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'354000'!$H$23:$H$34</c:f>
              <c:numCache>
                <c:formatCode>[&gt;=20]#,##0_);[&lt;=-20]\(#,##0\);#,##0.0_)</c:formatCode>
                <c:ptCount val="12"/>
                <c:pt idx="0">
                  <c:v>42.850263440860225</c:v>
                </c:pt>
                <c:pt idx="1">
                  <c:v>38.205344866071421</c:v>
                </c:pt>
                <c:pt idx="2">
                  <c:v>36.579161962365589</c:v>
                </c:pt>
                <c:pt idx="3">
                  <c:v>55.572527083333334</c:v>
                </c:pt>
                <c:pt idx="4">
                  <c:v>126.11578729838709</c:v>
                </c:pt>
                <c:pt idx="5">
                  <c:v>112.55075486111109</c:v>
                </c:pt>
                <c:pt idx="6">
                  <c:v>82.697523185483888</c:v>
                </c:pt>
                <c:pt idx="7">
                  <c:v>40.820707997311828</c:v>
                </c:pt>
                <c:pt idx="8">
                  <c:v>34.157501736111108</c:v>
                </c:pt>
                <c:pt idx="9">
                  <c:v>17.212778561827953</c:v>
                </c:pt>
                <c:pt idx="10">
                  <c:v>44.063662500000007</c:v>
                </c:pt>
                <c:pt idx="11">
                  <c:v>43.94971270161291</c:v>
                </c:pt>
              </c:numCache>
            </c:numRef>
          </c:val>
        </c:ser>
        <c:marker val="1"/>
        <c:axId val="172079744"/>
        <c:axId val="172089728"/>
      </c:lineChart>
      <c:catAx>
        <c:axId val="172079744"/>
        <c:scaling>
          <c:orientation val="minMax"/>
        </c:scaling>
        <c:axPos val="b"/>
        <c:tickLblPos val="nextTo"/>
        <c:crossAx val="172089728"/>
        <c:crosses val="autoZero"/>
        <c:auto val="1"/>
        <c:lblAlgn val="ctr"/>
        <c:lblOffset val="100"/>
      </c:catAx>
      <c:valAx>
        <c:axId val="17208972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2079744"/>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'354000'!$B$4</c:f>
              <c:strCache>
                <c:ptCount val="1"/>
                <c:pt idx="0">
                  <c:v>Interim
Instream
Flow</c:v>
                </c:pt>
              </c:strCache>
            </c:strRef>
          </c:tx>
          <c:spPr>
            <a:ln>
              <a:solidFill>
                <a:schemeClr val="tx1"/>
              </a:solidFill>
              <a:prstDash val="dash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'354000'!$B$23:$B$34</c:f>
              <c:numCache>
                <c:formatCode>[&gt;=20]#,##0_);[&lt;=-20]\(#,##0\);#,##0.0_)</c:formatCode>
                <c:ptCount val="12"/>
                <c:pt idx="0">
                  <c:v>17</c:v>
                </c:pt>
                <c:pt idx="1">
                  <c:v>17</c:v>
                </c:pt>
                <c:pt idx="2">
                  <c:v>17</c:v>
                </c:pt>
                <c:pt idx="3">
                  <c:v>17</c:v>
                </c:pt>
                <c:pt idx="4">
                  <c:v>17</c:v>
                </c:pt>
                <c:pt idx="5">
                  <c:v>17</c:v>
                </c:pt>
                <c:pt idx="6">
                  <c:v>17</c:v>
                </c:pt>
                <c:pt idx="7">
                  <c:v>17</c:v>
                </c:pt>
                <c:pt idx="8">
                  <c:v>17</c:v>
                </c:pt>
                <c:pt idx="9">
                  <c:v>17</c:v>
                </c:pt>
                <c:pt idx="10">
                  <c:v>17</c:v>
                </c:pt>
                <c:pt idx="11">
                  <c:v>17</c:v>
                </c:pt>
              </c:numCache>
            </c:numRef>
          </c:val>
        </c:ser>
        <c:ser>
          <c:idx val="1"/>
          <c:order val="1"/>
          <c:tx>
            <c:strRef>
              <c:f>'354000'!$C$4</c:f>
              <c:strCache>
                <c:ptCount val="1"/>
                <c:pt idx="0">
                  <c:v>HYDROSS
Enforceable
Min. Flow
Oper. Improv.</c:v>
                </c:pt>
              </c:strCache>
            </c:strRef>
          </c:tx>
          <c:spPr>
            <a:ln>
              <a:solidFill>
                <a:schemeClr val="tx1"/>
              </a:solidFill>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'354000'!$C$23:$C$34</c:f>
              <c:numCache>
                <c:formatCode>[&gt;=20]#,##0_);[&lt;=-20]\(#,##0\);#,##0.0_)</c:formatCode>
                <c:ptCount val="12"/>
                <c:pt idx="0">
                  <c:v>30</c:v>
                </c:pt>
                <c:pt idx="1">
                  <c:v>30</c:v>
                </c:pt>
                <c:pt idx="2">
                  <c:v>30</c:v>
                </c:pt>
                <c:pt idx="3">
                  <c:v>49</c:v>
                </c:pt>
                <c:pt idx="4">
                  <c:v>111</c:v>
                </c:pt>
                <c:pt idx="5">
                  <c:v>100</c:v>
                </c:pt>
                <c:pt idx="6">
                  <c:v>22</c:v>
                </c:pt>
                <c:pt idx="7">
                  <c:v>23</c:v>
                </c:pt>
                <c:pt idx="8">
                  <c:v>12</c:v>
                </c:pt>
                <c:pt idx="9">
                  <c:v>12</c:v>
                </c:pt>
                <c:pt idx="10">
                  <c:v>12</c:v>
                </c:pt>
                <c:pt idx="11">
                  <c:v>12</c:v>
                </c:pt>
              </c:numCache>
            </c:numRef>
          </c:val>
        </c:ser>
        <c:ser>
          <c:idx val="2"/>
          <c:order val="2"/>
          <c:tx>
            <c:strRef>
              <c:f>'354000'!$D$4</c:f>
              <c:strCache>
                <c:ptCount val="1"/>
                <c:pt idx="0">
                  <c:v>RWRCC
Dry Year
Hydrograph</c:v>
                </c:pt>
              </c:strCache>
            </c:strRef>
          </c:tx>
          <c:spPr>
            <a:ln>
              <a:solidFill>
                <a:sysClr val="windowText" lastClr="000000"/>
              </a:solidFill>
              <a:prstDash val="lg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'354000'!$D$23:$D$34</c:f>
              <c:numCache>
                <c:formatCode>[&gt;=20]#,##0_);[&lt;=-20]\(#,##0\);#,##0.0_)</c:formatCode>
                <c:ptCount val="12"/>
                <c:pt idx="0">
                  <c:v>18</c:v>
                </c:pt>
                <c:pt idx="1">
                  <c:v>17</c:v>
                </c:pt>
                <c:pt idx="2">
                  <c:v>19</c:v>
                </c:pt>
                <c:pt idx="3">
                  <c:v>23</c:v>
                </c:pt>
                <c:pt idx="4">
                  <c:v>38</c:v>
                </c:pt>
                <c:pt idx="5">
                  <c:v>46</c:v>
                </c:pt>
                <c:pt idx="6">
                  <c:v>27</c:v>
                </c:pt>
                <c:pt idx="7">
                  <c:v>23</c:v>
                </c:pt>
                <c:pt idx="8">
                  <c:v>23</c:v>
                </c:pt>
                <c:pt idx="9">
                  <c:v>24</c:v>
                </c:pt>
                <c:pt idx="10">
                  <c:v>22</c:v>
                </c:pt>
                <c:pt idx="11">
                  <c:v>19</c:v>
                </c:pt>
              </c:numCache>
            </c:numRef>
          </c:val>
        </c:ser>
        <c:ser>
          <c:idx val="3"/>
          <c:order val="3"/>
          <c:tx>
            <c:strRef>
              <c:f>'354000'!$J$5</c:f>
              <c:strCache>
                <c:ptCount val="1"/>
                <c:pt idx="0">
                  <c:v>HYDROSS
Natural
Flow</c:v>
                </c:pt>
              </c:strCache>
            </c:strRef>
          </c:tx>
          <c:spPr>
            <a:ln>
              <a:solidFill>
                <a:schemeClr val="accent1"/>
              </a:solidFill>
              <a:prstDash val="sys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'354000'!$J$23:$J$34</c:f>
              <c:numCache>
                <c:formatCode>[&gt;=20]#,##0_);[&lt;=-20]\(#,##0\);#,##0.0_)</c:formatCode>
                <c:ptCount val="12"/>
                <c:pt idx="0">
                  <c:v>31.276873655913974</c:v>
                </c:pt>
                <c:pt idx="1">
                  <c:v>32.600677083333331</c:v>
                </c:pt>
                <c:pt idx="2">
                  <c:v>31.061789650537637</c:v>
                </c:pt>
                <c:pt idx="3">
                  <c:v>53.749880555555549</c:v>
                </c:pt>
                <c:pt idx="4">
                  <c:v>148.5572620967742</c:v>
                </c:pt>
                <c:pt idx="5">
                  <c:v>205.50530763888892</c:v>
                </c:pt>
                <c:pt idx="6">
                  <c:v>108.98660282258066</c:v>
                </c:pt>
                <c:pt idx="7">
                  <c:v>48.328684811827955</c:v>
                </c:pt>
                <c:pt idx="8">
                  <c:v>38.426827083333336</c:v>
                </c:pt>
                <c:pt idx="9">
                  <c:v>35.403071236559136</c:v>
                </c:pt>
                <c:pt idx="10">
                  <c:v>35.646347916666663</c:v>
                </c:pt>
                <c:pt idx="11">
                  <c:v>36.386440188172031</c:v>
                </c:pt>
              </c:numCache>
            </c:numRef>
          </c:val>
        </c:ser>
        <c:ser>
          <c:idx val="4"/>
          <c:order val="4"/>
          <c:tx>
            <c:strRef>
              <c:f>'354000'!$L$5</c:f>
              <c:strCache>
                <c:ptCount val="1"/>
                <c:pt idx="0">
                  <c:v>HYDROSS
2009 HIA
(Existing)</c:v>
                </c:pt>
              </c:strCache>
            </c:strRef>
          </c:tx>
          <c:spPr>
            <a:ln>
              <a:solidFill>
                <a:schemeClr val="accent3"/>
              </a:solidFill>
              <a:prstDash val="sys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'354000'!$L$23:$L$34</c:f>
              <c:numCache>
                <c:formatCode>[&gt;=20]#,##0_);[&lt;=-20]\(#,##0\);#,##0.0_)</c:formatCode>
                <c:ptCount val="12"/>
                <c:pt idx="0">
                  <c:v>35.714949820788519</c:v>
                </c:pt>
                <c:pt idx="1">
                  <c:v>42.965338417658742</c:v>
                </c:pt>
                <c:pt idx="2">
                  <c:v>36.316290546594971</c:v>
                </c:pt>
                <c:pt idx="3">
                  <c:v>35.048042129629629</c:v>
                </c:pt>
                <c:pt idx="4">
                  <c:v>31.928034722222225</c:v>
                </c:pt>
                <c:pt idx="5">
                  <c:v>46.738756828703707</c:v>
                </c:pt>
                <c:pt idx="6">
                  <c:v>37.336875672043007</c:v>
                </c:pt>
                <c:pt idx="7">
                  <c:v>42.080514784946232</c:v>
                </c:pt>
                <c:pt idx="8">
                  <c:v>43.734903819444455</c:v>
                </c:pt>
                <c:pt idx="9">
                  <c:v>37.91124619175627</c:v>
                </c:pt>
                <c:pt idx="10">
                  <c:v>36.520740972222221</c:v>
                </c:pt>
                <c:pt idx="11">
                  <c:v>38.785826276881714</c:v>
                </c:pt>
              </c:numCache>
            </c:numRef>
          </c:val>
        </c:ser>
        <c:ser>
          <c:idx val="5"/>
          <c:order val="5"/>
          <c:tx>
            <c:strRef>
              <c:f>'354000'!$M$5</c:f>
              <c:strCache>
                <c:ptCount val="1"/>
                <c:pt idx="0">
                  <c:v>HYDROSS
Achievable
Management
Target
Oper. Improv.</c:v>
                </c:pt>
              </c:strCache>
            </c:strRef>
          </c:tx>
          <c:spPr>
            <a:ln>
              <a:solidFill>
                <a:schemeClr val="accent2"/>
              </a:solidFill>
              <a:prstDash val="sys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'354000'!$M$23:$M$34</c:f>
              <c:numCache>
                <c:formatCode>[&gt;=20]#,##0_);[&lt;=-20]\(#,##0\);#,##0.0_)</c:formatCode>
                <c:ptCount val="12"/>
                <c:pt idx="0">
                  <c:v>35.6428079077061</c:v>
                </c:pt>
                <c:pt idx="1">
                  <c:v>36.188123015873018</c:v>
                </c:pt>
                <c:pt idx="2">
                  <c:v>33.392530465949825</c:v>
                </c:pt>
                <c:pt idx="3">
                  <c:v>49.971781597222225</c:v>
                </c:pt>
                <c:pt idx="4">
                  <c:v>120.225019937276</c:v>
                </c:pt>
                <c:pt idx="5">
                  <c:v>111.78134050925927</c:v>
                </c:pt>
                <c:pt idx="6">
                  <c:v>44.683681787634406</c:v>
                </c:pt>
                <c:pt idx="7">
                  <c:v>33.52514527329749</c:v>
                </c:pt>
                <c:pt idx="8">
                  <c:v>27.206247800925926</c:v>
                </c:pt>
                <c:pt idx="9">
                  <c:v>25.239193212365596</c:v>
                </c:pt>
                <c:pt idx="10">
                  <c:v>39.32530810185186</c:v>
                </c:pt>
                <c:pt idx="11">
                  <c:v>41.905262656810038</c:v>
                </c:pt>
              </c:numCache>
            </c:numRef>
          </c:val>
        </c:ser>
        <c:marker val="1"/>
        <c:axId val="179564928"/>
        <c:axId val="179566464"/>
      </c:lineChart>
      <c:catAx>
        <c:axId val="179564928"/>
        <c:scaling>
          <c:orientation val="minMax"/>
        </c:scaling>
        <c:axPos val="b"/>
        <c:tickLblPos val="nextTo"/>
        <c:crossAx val="179566464"/>
        <c:crosses val="autoZero"/>
        <c:auto val="1"/>
        <c:lblAlgn val="ctr"/>
        <c:lblOffset val="100"/>
      </c:catAx>
      <c:valAx>
        <c:axId val="17956646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9564928"/>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'354000'!$B$4</c:f>
              <c:strCache>
                <c:ptCount val="1"/>
                <c:pt idx="0">
                  <c:v>Interim
Instream
Flow</c:v>
                </c:pt>
              </c:strCache>
            </c:strRef>
          </c:tx>
          <c:spPr>
            <a:ln>
              <a:solidFill>
                <a:schemeClr val="tx1"/>
              </a:solidFill>
              <a:prstDash val="dash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'354000'!$B$23:$B$34</c:f>
              <c:numCache>
                <c:formatCode>[&gt;=20]#,##0_);[&lt;=-20]\(#,##0\);#,##0.0_)</c:formatCode>
                <c:ptCount val="12"/>
                <c:pt idx="0">
                  <c:v>17</c:v>
                </c:pt>
                <c:pt idx="1">
                  <c:v>17</c:v>
                </c:pt>
                <c:pt idx="2">
                  <c:v>17</c:v>
                </c:pt>
                <c:pt idx="3">
                  <c:v>17</c:v>
                </c:pt>
                <c:pt idx="4">
                  <c:v>17</c:v>
                </c:pt>
                <c:pt idx="5">
                  <c:v>17</c:v>
                </c:pt>
                <c:pt idx="6">
                  <c:v>17</c:v>
                </c:pt>
                <c:pt idx="7">
                  <c:v>17</c:v>
                </c:pt>
                <c:pt idx="8">
                  <c:v>17</c:v>
                </c:pt>
                <c:pt idx="9">
                  <c:v>17</c:v>
                </c:pt>
                <c:pt idx="10">
                  <c:v>17</c:v>
                </c:pt>
                <c:pt idx="11">
                  <c:v>17</c:v>
                </c:pt>
              </c:numCache>
            </c:numRef>
          </c:val>
        </c:ser>
        <c:ser>
          <c:idx val="1"/>
          <c:order val="1"/>
          <c:tx>
            <c:strRef>
              <c:f>'354000'!$C$4</c:f>
              <c:strCache>
                <c:ptCount val="1"/>
                <c:pt idx="0">
                  <c:v>HYDROSS
Enforceable
Min. Flow
Oper. Improv.</c:v>
                </c:pt>
              </c:strCache>
            </c:strRef>
          </c:tx>
          <c:spPr>
            <a:ln>
              <a:solidFill>
                <a:schemeClr val="tx1"/>
              </a:solidFill>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'354000'!$C$23:$C$34</c:f>
              <c:numCache>
                <c:formatCode>[&gt;=20]#,##0_);[&lt;=-20]\(#,##0\);#,##0.0_)</c:formatCode>
                <c:ptCount val="12"/>
                <c:pt idx="0">
                  <c:v>30</c:v>
                </c:pt>
                <c:pt idx="1">
                  <c:v>30</c:v>
                </c:pt>
                <c:pt idx="2">
                  <c:v>30</c:v>
                </c:pt>
                <c:pt idx="3">
                  <c:v>49</c:v>
                </c:pt>
                <c:pt idx="4">
                  <c:v>111</c:v>
                </c:pt>
                <c:pt idx="5">
                  <c:v>100</c:v>
                </c:pt>
                <c:pt idx="6">
                  <c:v>22</c:v>
                </c:pt>
                <c:pt idx="7">
                  <c:v>23</c:v>
                </c:pt>
                <c:pt idx="8">
                  <c:v>12</c:v>
                </c:pt>
                <c:pt idx="9">
                  <c:v>12</c:v>
                </c:pt>
                <c:pt idx="10">
                  <c:v>12</c:v>
                </c:pt>
                <c:pt idx="11">
                  <c:v>12</c:v>
                </c:pt>
              </c:numCache>
            </c:numRef>
          </c:val>
        </c:ser>
        <c:ser>
          <c:idx val="2"/>
          <c:order val="2"/>
          <c:tx>
            <c:strRef>
              <c:f>'354000'!$D$4</c:f>
              <c:strCache>
                <c:ptCount val="1"/>
                <c:pt idx="0">
                  <c:v>RWRCC
Dry Year
Hydrograph</c:v>
                </c:pt>
              </c:strCache>
            </c:strRef>
          </c:tx>
          <c:spPr>
            <a:ln>
              <a:solidFill>
                <a:sysClr val="windowText" lastClr="000000"/>
              </a:solidFill>
              <a:prstDash val="lgDash"/>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'354000'!$D$23:$D$34</c:f>
              <c:numCache>
                <c:formatCode>[&gt;=20]#,##0_);[&lt;=-20]\(#,##0\);#,##0.0_)</c:formatCode>
                <c:ptCount val="12"/>
                <c:pt idx="0">
                  <c:v>18</c:v>
                </c:pt>
                <c:pt idx="1">
                  <c:v>17</c:v>
                </c:pt>
                <c:pt idx="2">
                  <c:v>19</c:v>
                </c:pt>
                <c:pt idx="3">
                  <c:v>23</c:v>
                </c:pt>
                <c:pt idx="4">
                  <c:v>38</c:v>
                </c:pt>
                <c:pt idx="5">
                  <c:v>46</c:v>
                </c:pt>
                <c:pt idx="6">
                  <c:v>27</c:v>
                </c:pt>
                <c:pt idx="7">
                  <c:v>23</c:v>
                </c:pt>
                <c:pt idx="8">
                  <c:v>23</c:v>
                </c:pt>
                <c:pt idx="9">
                  <c:v>24</c:v>
                </c:pt>
                <c:pt idx="10">
                  <c:v>22</c:v>
                </c:pt>
                <c:pt idx="11">
                  <c:v>19</c:v>
                </c:pt>
              </c:numCache>
            </c:numRef>
          </c:val>
        </c:ser>
        <c:ser>
          <c:idx val="3"/>
          <c:order val="3"/>
          <c:tx>
            <c:strRef>
              <c:f>'354000'!$O$5</c:f>
              <c:strCache>
                <c:ptCount val="1"/>
                <c:pt idx="0">
                  <c:v>HYDROSS
Natural
Flow</c:v>
                </c:pt>
              </c:strCache>
            </c:strRef>
          </c:tx>
          <c:spPr>
            <a:ln>
              <a:solidFill>
                <a:schemeClr val="accent1"/>
              </a:solidFill>
              <a:prstDash val="sys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'354000'!$O$23:$O$34</c:f>
              <c:numCache>
                <c:formatCode>[&gt;=20]#,##0_);[&lt;=-20]\(#,##0\);#,##0.0_)</c:formatCode>
                <c:ptCount val="12"/>
                <c:pt idx="0">
                  <c:v>30.910946236559134</c:v>
                </c:pt>
                <c:pt idx="1">
                  <c:v>30.876156994047619</c:v>
                </c:pt>
                <c:pt idx="2">
                  <c:v>29.733473118279573</c:v>
                </c:pt>
                <c:pt idx="3">
                  <c:v>67.257765972222217</c:v>
                </c:pt>
                <c:pt idx="4">
                  <c:v>135.8998326612903</c:v>
                </c:pt>
                <c:pt idx="5">
                  <c:v>125.23189097222225</c:v>
                </c:pt>
                <c:pt idx="6">
                  <c:v>59.27414314516129</c:v>
                </c:pt>
                <c:pt idx="7">
                  <c:v>35.456577956989257</c:v>
                </c:pt>
                <c:pt idx="8">
                  <c:v>29.747597916666667</c:v>
                </c:pt>
                <c:pt idx="9">
                  <c:v>29.181085349462364</c:v>
                </c:pt>
                <c:pt idx="10">
                  <c:v>28.439285416666671</c:v>
                </c:pt>
                <c:pt idx="11">
                  <c:v>31.382992607526877</c:v>
                </c:pt>
              </c:numCache>
            </c:numRef>
          </c:val>
        </c:ser>
        <c:ser>
          <c:idx val="4"/>
          <c:order val="4"/>
          <c:tx>
            <c:strRef>
              <c:f>'354000'!$Q$5</c:f>
              <c:strCache>
                <c:ptCount val="1"/>
                <c:pt idx="0">
                  <c:v>HYDROSS
2009 HIA
(Existing)</c:v>
                </c:pt>
              </c:strCache>
            </c:strRef>
          </c:tx>
          <c:spPr>
            <a:ln>
              <a:solidFill>
                <a:schemeClr val="accent3"/>
              </a:solidFill>
              <a:prstDash val="sys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'354000'!$Q$23:$Q$34</c:f>
              <c:numCache>
                <c:formatCode>[&gt;=20]#,##0_);[&lt;=-20]\(#,##0\);#,##0.0_)</c:formatCode>
                <c:ptCount val="12"/>
                <c:pt idx="0">
                  <c:v>35.818195564516131</c:v>
                </c:pt>
                <c:pt idx="1">
                  <c:v>43.02522321428571</c:v>
                </c:pt>
                <c:pt idx="2">
                  <c:v>36.994082997311828</c:v>
                </c:pt>
                <c:pt idx="3">
                  <c:v>44.055175694444443</c:v>
                </c:pt>
                <c:pt idx="4">
                  <c:v>34.967658266129042</c:v>
                </c:pt>
                <c:pt idx="5">
                  <c:v>35.524591666666666</c:v>
                </c:pt>
                <c:pt idx="6">
                  <c:v>35.325250672043005</c:v>
                </c:pt>
                <c:pt idx="7">
                  <c:v>31.970306115591395</c:v>
                </c:pt>
                <c:pt idx="8">
                  <c:v>28.651035416666666</c:v>
                </c:pt>
                <c:pt idx="9">
                  <c:v>35.785912634408611</c:v>
                </c:pt>
                <c:pt idx="10">
                  <c:v>34.761997569444446</c:v>
                </c:pt>
                <c:pt idx="11">
                  <c:v>33.36648185483871</c:v>
                </c:pt>
              </c:numCache>
            </c:numRef>
          </c:val>
        </c:ser>
        <c:ser>
          <c:idx val="5"/>
          <c:order val="5"/>
          <c:tx>
            <c:strRef>
              <c:f>'354000'!$R$5</c:f>
              <c:strCache>
                <c:ptCount val="1"/>
                <c:pt idx="0">
                  <c:v>HYDROSS
Achievable
Management
Target
Oper. Improv.</c:v>
                </c:pt>
              </c:strCache>
            </c:strRef>
          </c:tx>
          <c:spPr>
            <a:ln>
              <a:solidFill>
                <a:schemeClr val="accent2"/>
              </a:solidFill>
              <a:prstDash val="sysDot"/>
            </a:ln>
          </c:spPr>
          <c:marker>
            <c:symbol val="none"/>
          </c:marker>
          <c:cat>
            <c:strRef>
              <c:f>'354000'!$A$23:$A$34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'354000'!$R$23:$R$34</c:f>
              <c:numCache>
                <c:formatCode>[&gt;=20]#,##0_);[&lt;=-20]\(#,##0\);#,##0.0_)</c:formatCode>
                <c:ptCount val="12"/>
                <c:pt idx="0">
                  <c:v>35.328462701612892</c:v>
                </c:pt>
                <c:pt idx="1">
                  <c:v>34.456010416666665</c:v>
                </c:pt>
                <c:pt idx="2">
                  <c:v>32.199864583333337</c:v>
                </c:pt>
                <c:pt idx="3">
                  <c:v>61.873854166666653</c:v>
                </c:pt>
                <c:pt idx="4">
                  <c:v>111.6302251344086</c:v>
                </c:pt>
                <c:pt idx="5">
                  <c:v>100.91883159722222</c:v>
                </c:pt>
                <c:pt idx="6">
                  <c:v>22.156010752688172</c:v>
                </c:pt>
                <c:pt idx="7">
                  <c:v>28.913389112903229</c:v>
                </c:pt>
                <c:pt idx="8">
                  <c:v>12.0107625</c:v>
                </c:pt>
                <c:pt idx="9">
                  <c:v>24.945434811827955</c:v>
                </c:pt>
                <c:pt idx="10">
                  <c:v>31.405129861111114</c:v>
                </c:pt>
                <c:pt idx="11">
                  <c:v>35.691950604838702</c:v>
                </c:pt>
              </c:numCache>
            </c:numRef>
          </c:val>
        </c:ser>
        <c:marker val="1"/>
        <c:axId val="179611520"/>
        <c:axId val="179613056"/>
      </c:lineChart>
      <c:catAx>
        <c:axId val="179611520"/>
        <c:scaling>
          <c:orientation val="minMax"/>
        </c:scaling>
        <c:axPos val="b"/>
        <c:tickLblPos val="nextTo"/>
        <c:crossAx val="179613056"/>
        <c:crosses val="autoZero"/>
        <c:auto val="1"/>
        <c:lblAlgn val="ctr"/>
        <c:lblOffset val="100"/>
      </c:catAx>
      <c:valAx>
        <c:axId val="17961305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9611520"/>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'356800'!$B$4</c:f>
              <c:strCache>
                <c:ptCount val="1"/>
                <c:pt idx="0">
                  <c:v>Interim
Instream
Flow</c:v>
                </c:pt>
              </c:strCache>
            </c:strRef>
          </c:tx>
          <c:spPr>
            <a:ln>
              <a:solidFill>
                <a:schemeClr val="tx1"/>
              </a:solidFill>
              <a:prstDash val="dash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'356800'!$B$23:$B$34</c:f>
              <c:numCache>
                <c:formatCode>[&gt;=20]#,##0_);[&lt;=-20]\(#,##0\);#,##0.0_)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er>
        <c:ser>
          <c:idx val="1"/>
          <c:order val="1"/>
          <c:tx>
            <c:strRef>
              <c:f>'356800'!$C$4</c:f>
              <c:strCache>
                <c:ptCount val="1"/>
                <c:pt idx="0">
                  <c:v>HYDROSS
Enforceable
Min. Flow
Oper. Improv.</c:v>
                </c:pt>
              </c:strCache>
            </c:strRef>
          </c:tx>
          <c:spPr>
            <a:ln>
              <a:solidFill>
                <a:schemeClr val="tx1"/>
              </a:solidFill>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'356800'!$C$23:$C$34</c:f>
              <c:numCache>
                <c:formatCode>[&gt;=20]#,##0_);[&lt;=-20]\(#,##0\);#,##0.0_)</c:formatCode>
                <c:ptCount val="12"/>
                <c:pt idx="0">
                  <c:v>2.6</c:v>
                </c:pt>
                <c:pt idx="1">
                  <c:v>2.6</c:v>
                </c:pt>
                <c:pt idx="2">
                  <c:v>4</c:v>
                </c:pt>
                <c:pt idx="3">
                  <c:v>7.5</c:v>
                </c:pt>
                <c:pt idx="4">
                  <c:v>15</c:v>
                </c:pt>
                <c:pt idx="5">
                  <c:v>5.5</c:v>
                </c:pt>
                <c:pt idx="6">
                  <c:v>5</c:v>
                </c:pt>
                <c:pt idx="7">
                  <c:v>2.8</c:v>
                </c:pt>
                <c:pt idx="8">
                  <c:v>2.4</c:v>
                </c:pt>
                <c:pt idx="9">
                  <c:v>2</c:v>
                </c:pt>
                <c:pt idx="10">
                  <c:v>2</c:v>
                </c:pt>
                <c:pt idx="11">
                  <c:v>2</c:v>
                </c:pt>
              </c:numCache>
            </c:numRef>
          </c:val>
        </c:ser>
        <c:ser>
          <c:idx val="3"/>
          <c:order val="2"/>
          <c:tx>
            <c:strRef>
              <c:f>'356800'!$E$5</c:f>
              <c:strCache>
                <c:ptCount val="1"/>
                <c:pt idx="0">
                  <c:v>HYDROSS
Natural
Flow</c:v>
                </c:pt>
              </c:strCache>
            </c:strRef>
          </c:tx>
          <c:spPr>
            <a:ln>
              <a:solidFill>
                <a:schemeClr val="accent1"/>
              </a:solidFill>
              <a:prstDash val="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'356800'!$E$23:$E$34</c:f>
              <c:numCache>
                <c:formatCode>[&gt;=20]#,##0_);[&lt;=-20]\(#,##0\);#,##0.0_)</c:formatCode>
                <c:ptCount val="12"/>
                <c:pt idx="0">
                  <c:v>7.8760184811827969</c:v>
                </c:pt>
                <c:pt idx="1">
                  <c:v>5.7493456101190477</c:v>
                </c:pt>
                <c:pt idx="2">
                  <c:v>5.8537815860215057</c:v>
                </c:pt>
                <c:pt idx="3">
                  <c:v>14.553695138888887</c:v>
                </c:pt>
                <c:pt idx="4">
                  <c:v>48.805081653225812</c:v>
                </c:pt>
                <c:pt idx="5">
                  <c:v>93.788654513888886</c:v>
                </c:pt>
                <c:pt idx="6">
                  <c:v>71.572028561827963</c:v>
                </c:pt>
                <c:pt idx="7">
                  <c:v>27.218819892473114</c:v>
                </c:pt>
                <c:pt idx="8">
                  <c:v>19.552045486111112</c:v>
                </c:pt>
                <c:pt idx="9">
                  <c:v>16.05038978494624</c:v>
                </c:pt>
                <c:pt idx="10">
                  <c:v>15.025469097222221</c:v>
                </c:pt>
                <c:pt idx="11">
                  <c:v>10.88768245967742</c:v>
                </c:pt>
              </c:numCache>
            </c:numRef>
          </c:val>
        </c:ser>
        <c:ser>
          <c:idx val="4"/>
          <c:order val="3"/>
          <c:tx>
            <c:strRef>
              <c:f>'356800'!$G$5</c:f>
              <c:strCache>
                <c:ptCount val="1"/>
                <c:pt idx="0">
                  <c:v>HYDROSS
2009 HIA
(Existing)</c:v>
                </c:pt>
              </c:strCache>
            </c:strRef>
          </c:tx>
          <c:spPr>
            <a:ln>
              <a:solidFill>
                <a:schemeClr val="accent3"/>
              </a:solidFill>
              <a:prstDash val="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'356800'!$G$23:$G$34</c:f>
              <c:numCache>
                <c:formatCode>[&gt;=20]#,##0_);[&lt;=-20]\(#,##0\);#,##0.0_)</c:formatCode>
                <c:ptCount val="12"/>
                <c:pt idx="0">
                  <c:v>5.611253024193549</c:v>
                </c:pt>
                <c:pt idx="1">
                  <c:v>2.251554315476191</c:v>
                </c:pt>
                <c:pt idx="2">
                  <c:v>0</c:v>
                </c:pt>
                <c:pt idx="3">
                  <c:v>1.499979861111111</c:v>
                </c:pt>
                <c:pt idx="4">
                  <c:v>4.9328642473118283</c:v>
                </c:pt>
                <c:pt idx="5">
                  <c:v>28.723971527777774</c:v>
                </c:pt>
                <c:pt idx="6">
                  <c:v>23.218948588709676</c:v>
                </c:pt>
                <c:pt idx="7">
                  <c:v>4.7289613575268827</c:v>
                </c:pt>
                <c:pt idx="8">
                  <c:v>2.2243833333333338</c:v>
                </c:pt>
                <c:pt idx="9">
                  <c:v>6.1364401881720436</c:v>
                </c:pt>
                <c:pt idx="10">
                  <c:v>3.7665871527777783</c:v>
                </c:pt>
                <c:pt idx="11">
                  <c:v>6.6882993951612892</c:v>
                </c:pt>
              </c:numCache>
            </c:numRef>
          </c:val>
        </c:ser>
        <c:ser>
          <c:idx val="5"/>
          <c:order val="4"/>
          <c:tx>
            <c:strRef>
              <c:f>'356800'!$H$5</c:f>
              <c:strCache>
                <c:ptCount val="1"/>
                <c:pt idx="0">
                  <c:v>HYDROSS
Achievable
Management
Target
Oper. Improv.</c:v>
                </c:pt>
              </c:strCache>
            </c:strRef>
          </c:tx>
          <c:spPr>
            <a:ln>
              <a:solidFill>
                <a:schemeClr val="accent2"/>
              </a:solidFill>
              <a:prstDash val="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'356800'!$H$23:$H$34</c:f>
              <c:numCache>
                <c:formatCode>[&gt;=20]#,##0_);[&lt;=-20]\(#,##0\);#,##0.0_)</c:formatCode>
                <c:ptCount val="12"/>
                <c:pt idx="0">
                  <c:v>5.1111115591397844</c:v>
                </c:pt>
                <c:pt idx="1">
                  <c:v>4.2616037946428564</c:v>
                </c:pt>
                <c:pt idx="2">
                  <c:v>5.3897856182795705</c:v>
                </c:pt>
                <c:pt idx="3">
                  <c:v>8.8597628472222194</c:v>
                </c:pt>
                <c:pt idx="4">
                  <c:v>26.383936155913979</c:v>
                </c:pt>
                <c:pt idx="5">
                  <c:v>5.4999541666666669</c:v>
                </c:pt>
                <c:pt idx="6">
                  <c:v>5.9622180779569893</c:v>
                </c:pt>
                <c:pt idx="7">
                  <c:v>2.8000766129032257</c:v>
                </c:pt>
                <c:pt idx="8">
                  <c:v>2.4000013888888891</c:v>
                </c:pt>
                <c:pt idx="9">
                  <c:v>2.0000779569892471</c:v>
                </c:pt>
                <c:pt idx="10">
                  <c:v>3.6421420138888885</c:v>
                </c:pt>
                <c:pt idx="11">
                  <c:v>4.5355890456989254</c:v>
                </c:pt>
              </c:numCache>
            </c:numRef>
          </c:val>
        </c:ser>
        <c:marker val="1"/>
        <c:axId val="179806208"/>
        <c:axId val="179807744"/>
      </c:lineChart>
      <c:catAx>
        <c:axId val="179806208"/>
        <c:scaling>
          <c:orientation val="minMax"/>
        </c:scaling>
        <c:axPos val="b"/>
        <c:tickLblPos val="nextTo"/>
        <c:crossAx val="179807744"/>
        <c:crosses val="autoZero"/>
        <c:auto val="1"/>
        <c:lblAlgn val="ctr"/>
        <c:lblOffset val="100"/>
      </c:catAx>
      <c:valAx>
        <c:axId val="17980774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9806208"/>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'356800'!$B$4</c:f>
              <c:strCache>
                <c:ptCount val="1"/>
                <c:pt idx="0">
                  <c:v>Interim
Instream
Flow</c:v>
                </c:pt>
              </c:strCache>
            </c:strRef>
          </c:tx>
          <c:spPr>
            <a:ln>
              <a:solidFill>
                <a:schemeClr val="tx1"/>
              </a:solidFill>
              <a:prstDash val="dash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'356800'!$B$23:$B$34</c:f>
              <c:numCache>
                <c:formatCode>[&gt;=20]#,##0_);[&lt;=-20]\(#,##0\);#,##0.0_)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er>
        <c:ser>
          <c:idx val="1"/>
          <c:order val="1"/>
          <c:tx>
            <c:strRef>
              <c:f>'356800'!$C$4</c:f>
              <c:strCache>
                <c:ptCount val="1"/>
                <c:pt idx="0">
                  <c:v>HYDROSS
Enforceable
Min. Flow
Oper. Improv.</c:v>
                </c:pt>
              </c:strCache>
            </c:strRef>
          </c:tx>
          <c:spPr>
            <a:ln>
              <a:solidFill>
                <a:schemeClr val="tx1"/>
              </a:solidFill>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'356800'!$C$23:$C$34</c:f>
              <c:numCache>
                <c:formatCode>[&gt;=20]#,##0_);[&lt;=-20]\(#,##0\);#,##0.0_)</c:formatCode>
                <c:ptCount val="12"/>
                <c:pt idx="0">
                  <c:v>2.6</c:v>
                </c:pt>
                <c:pt idx="1">
                  <c:v>2.6</c:v>
                </c:pt>
                <c:pt idx="2">
                  <c:v>4</c:v>
                </c:pt>
                <c:pt idx="3">
                  <c:v>7.5</c:v>
                </c:pt>
                <c:pt idx="4">
                  <c:v>15</c:v>
                </c:pt>
                <c:pt idx="5">
                  <c:v>5.5</c:v>
                </c:pt>
                <c:pt idx="6">
                  <c:v>5</c:v>
                </c:pt>
                <c:pt idx="7">
                  <c:v>2.8</c:v>
                </c:pt>
                <c:pt idx="8">
                  <c:v>2.4</c:v>
                </c:pt>
                <c:pt idx="9">
                  <c:v>2</c:v>
                </c:pt>
                <c:pt idx="10">
                  <c:v>2</c:v>
                </c:pt>
                <c:pt idx="11">
                  <c:v>2</c:v>
                </c:pt>
              </c:numCache>
            </c:numRef>
          </c:val>
        </c:ser>
        <c:ser>
          <c:idx val="3"/>
          <c:order val="2"/>
          <c:tx>
            <c:strRef>
              <c:f>'356800'!$J$5</c:f>
              <c:strCache>
                <c:ptCount val="1"/>
                <c:pt idx="0">
                  <c:v>HYDROSS
Natural
Flow</c:v>
                </c:pt>
              </c:strCache>
            </c:strRef>
          </c:tx>
          <c:spPr>
            <a:ln>
              <a:solidFill>
                <a:schemeClr val="accent1"/>
              </a:solidFill>
              <a:prstDash val="sys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'356800'!$J$23:$J$34</c:f>
              <c:numCache>
                <c:formatCode>[&gt;=20]#,##0_);[&lt;=-20]\(#,##0\);#,##0.0_)</c:formatCode>
                <c:ptCount val="12"/>
                <c:pt idx="0">
                  <c:v>6.5679499327956998</c:v>
                </c:pt>
                <c:pt idx="1">
                  <c:v>5.2493353174603188</c:v>
                </c:pt>
                <c:pt idx="2">
                  <c:v>5.5151631944444448</c:v>
                </c:pt>
                <c:pt idx="3">
                  <c:v>11.975918981481481</c:v>
                </c:pt>
                <c:pt idx="4">
                  <c:v>49.433121527777779</c:v>
                </c:pt>
                <c:pt idx="5">
                  <c:v>63.000092476851847</c:v>
                </c:pt>
                <c:pt idx="6">
                  <c:v>41.519141465053764</c:v>
                </c:pt>
                <c:pt idx="7">
                  <c:v>18.035871303763439</c:v>
                </c:pt>
                <c:pt idx="8">
                  <c:v>14.59117152777778</c:v>
                </c:pt>
                <c:pt idx="9">
                  <c:v>13.21805734767025</c:v>
                </c:pt>
                <c:pt idx="10">
                  <c:v>11.588718981481483</c:v>
                </c:pt>
                <c:pt idx="11">
                  <c:v>8.785009296594982</c:v>
                </c:pt>
              </c:numCache>
            </c:numRef>
          </c:val>
        </c:ser>
        <c:ser>
          <c:idx val="4"/>
          <c:order val="3"/>
          <c:tx>
            <c:strRef>
              <c:f>'356800'!$L$5</c:f>
              <c:strCache>
                <c:ptCount val="1"/>
                <c:pt idx="0">
                  <c:v>HYDROSS
2009 HIA
(Existing)</c:v>
                </c:pt>
              </c:strCache>
            </c:strRef>
          </c:tx>
          <c:spPr>
            <a:ln>
              <a:solidFill>
                <a:schemeClr val="accent3"/>
              </a:solidFill>
              <a:prstDash val="sys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'356800'!$L$23:$L$34</c:f>
              <c:numCache>
                <c:formatCode>[&gt;=20]#,##0_);[&lt;=-20]\(#,##0\);#,##0.0_)</c:formatCode>
                <c:ptCount val="12"/>
                <c:pt idx="0">
                  <c:v>5.1955594758064523</c:v>
                </c:pt>
                <c:pt idx="1">
                  <c:v>3.7618936011904762</c:v>
                </c:pt>
                <c:pt idx="2">
                  <c:v>0.24330107526881725</c:v>
                </c:pt>
                <c:pt idx="3">
                  <c:v>2.0885104166666668</c:v>
                </c:pt>
                <c:pt idx="4">
                  <c:v>4.4123392697132617</c:v>
                </c:pt>
                <c:pt idx="5">
                  <c:v>3.2559223379629629</c:v>
                </c:pt>
                <c:pt idx="6">
                  <c:v>2.0878734318996415</c:v>
                </c:pt>
                <c:pt idx="7">
                  <c:v>2.4238219086021502</c:v>
                </c:pt>
                <c:pt idx="8">
                  <c:v>1.003613773148148</c:v>
                </c:pt>
                <c:pt idx="9">
                  <c:v>2.034285394265233</c:v>
                </c:pt>
                <c:pt idx="10">
                  <c:v>1.2346061342592591</c:v>
                </c:pt>
                <c:pt idx="11">
                  <c:v>4.4701286962365598</c:v>
                </c:pt>
              </c:numCache>
            </c:numRef>
          </c:val>
        </c:ser>
        <c:ser>
          <c:idx val="5"/>
          <c:order val="4"/>
          <c:tx>
            <c:strRef>
              <c:f>'356800'!$M$5</c:f>
              <c:strCache>
                <c:ptCount val="1"/>
                <c:pt idx="0">
                  <c:v>HYDROSS
Achievable
Management
Target
Oper. Improv.</c:v>
                </c:pt>
              </c:strCache>
            </c:strRef>
          </c:tx>
          <c:spPr>
            <a:ln>
              <a:solidFill>
                <a:schemeClr val="accent2"/>
              </a:solidFill>
              <a:prstDash val="sysDash"/>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'356800'!$M$23:$M$34</c:f>
              <c:numCache>
                <c:formatCode>[&gt;=20]#,##0_);[&lt;=-20]\(#,##0\);#,##0.0_)</c:formatCode>
                <c:ptCount val="12"/>
                <c:pt idx="0">
                  <c:v>3.9221862679211474</c:v>
                </c:pt>
                <c:pt idx="1">
                  <c:v>3.7957597966269843</c:v>
                </c:pt>
                <c:pt idx="2">
                  <c:v>5.0320170250896057</c:v>
                </c:pt>
                <c:pt idx="3">
                  <c:v>7.9104730324074071</c:v>
                </c:pt>
                <c:pt idx="4">
                  <c:v>17.231495071684588</c:v>
                </c:pt>
                <c:pt idx="5">
                  <c:v>9.8933185185185231</c:v>
                </c:pt>
                <c:pt idx="6">
                  <c:v>6.469949148745517</c:v>
                </c:pt>
                <c:pt idx="7">
                  <c:v>2.8000766129032266</c:v>
                </c:pt>
                <c:pt idx="8">
                  <c:v>2.7762077546296289</c:v>
                </c:pt>
                <c:pt idx="9">
                  <c:v>2.0000779569892471</c:v>
                </c:pt>
                <c:pt idx="10">
                  <c:v>3.5317855324074077</c:v>
                </c:pt>
                <c:pt idx="11">
                  <c:v>4.6641515456989238</c:v>
                </c:pt>
              </c:numCache>
            </c:numRef>
          </c:val>
        </c:ser>
        <c:marker val="1"/>
        <c:axId val="179671808"/>
        <c:axId val="179673344"/>
      </c:lineChart>
      <c:catAx>
        <c:axId val="179671808"/>
        <c:scaling>
          <c:orientation val="minMax"/>
        </c:scaling>
        <c:axPos val="b"/>
        <c:tickLblPos val="nextTo"/>
        <c:crossAx val="179673344"/>
        <c:crosses val="autoZero"/>
        <c:auto val="1"/>
        <c:lblAlgn val="ctr"/>
        <c:lblOffset val="100"/>
      </c:catAx>
      <c:valAx>
        <c:axId val="17967334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9671808"/>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'356800'!$B$4</c:f>
              <c:strCache>
                <c:ptCount val="1"/>
                <c:pt idx="0">
                  <c:v>Interim
Instream
Flow</c:v>
                </c:pt>
              </c:strCache>
            </c:strRef>
          </c:tx>
          <c:spPr>
            <a:ln>
              <a:solidFill>
                <a:schemeClr val="tx1"/>
              </a:solidFill>
              <a:prstDash val="dash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'356800'!$B$23:$B$34</c:f>
              <c:numCache>
                <c:formatCode>[&gt;=20]#,##0_);[&lt;=-20]\(#,##0\);#,##0.0_)</c:formatCode>
                <c:ptCount val="12"/>
                <c:pt idx="0">
                  <c:v>3</c:v>
                </c:pt>
                <c:pt idx="1">
                  <c:v>3</c:v>
                </c:pt>
                <c:pt idx="2">
                  <c:v>3</c:v>
                </c:pt>
                <c:pt idx="3">
                  <c:v>3</c:v>
                </c:pt>
                <c:pt idx="4">
                  <c:v>3</c:v>
                </c:pt>
                <c:pt idx="5">
                  <c:v>3</c:v>
                </c:pt>
                <c:pt idx="6">
                  <c:v>3</c:v>
                </c:pt>
                <c:pt idx="7">
                  <c:v>3</c:v>
                </c:pt>
                <c:pt idx="8">
                  <c:v>3</c:v>
                </c:pt>
                <c:pt idx="9">
                  <c:v>3</c:v>
                </c:pt>
                <c:pt idx="10">
                  <c:v>3</c:v>
                </c:pt>
                <c:pt idx="11">
                  <c:v>3</c:v>
                </c:pt>
              </c:numCache>
            </c:numRef>
          </c:val>
        </c:ser>
        <c:ser>
          <c:idx val="1"/>
          <c:order val="1"/>
          <c:tx>
            <c:strRef>
              <c:f>'356800'!$C$4</c:f>
              <c:strCache>
                <c:ptCount val="1"/>
                <c:pt idx="0">
                  <c:v>HYDROSS
Enforceable
Min. Flow
Oper. Improv.</c:v>
                </c:pt>
              </c:strCache>
            </c:strRef>
          </c:tx>
          <c:spPr>
            <a:ln>
              <a:solidFill>
                <a:schemeClr val="tx1"/>
              </a:solidFill>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'356800'!$C$23:$C$34</c:f>
              <c:numCache>
                <c:formatCode>[&gt;=20]#,##0_);[&lt;=-20]\(#,##0\);#,##0.0_)</c:formatCode>
                <c:ptCount val="12"/>
                <c:pt idx="0">
                  <c:v>2.6</c:v>
                </c:pt>
                <c:pt idx="1">
                  <c:v>2.6</c:v>
                </c:pt>
                <c:pt idx="2">
                  <c:v>4</c:v>
                </c:pt>
                <c:pt idx="3">
                  <c:v>7.5</c:v>
                </c:pt>
                <c:pt idx="4">
                  <c:v>15</c:v>
                </c:pt>
                <c:pt idx="5">
                  <c:v>5.5</c:v>
                </c:pt>
                <c:pt idx="6">
                  <c:v>5</c:v>
                </c:pt>
                <c:pt idx="7">
                  <c:v>2.8</c:v>
                </c:pt>
                <c:pt idx="8">
                  <c:v>2.4</c:v>
                </c:pt>
                <c:pt idx="9">
                  <c:v>2</c:v>
                </c:pt>
                <c:pt idx="10">
                  <c:v>2</c:v>
                </c:pt>
                <c:pt idx="11">
                  <c:v>2</c:v>
                </c:pt>
              </c:numCache>
            </c:numRef>
          </c:val>
        </c:ser>
        <c:ser>
          <c:idx val="3"/>
          <c:order val="2"/>
          <c:tx>
            <c:strRef>
              <c:f>'356800'!$O$5</c:f>
              <c:strCache>
                <c:ptCount val="1"/>
                <c:pt idx="0">
                  <c:v>HYDROSS
Natural
Flow</c:v>
                </c:pt>
              </c:strCache>
            </c:strRef>
          </c:tx>
          <c:spPr>
            <a:ln>
              <a:solidFill>
                <a:schemeClr val="accent1"/>
              </a:solidFill>
              <a:prstDash val="sys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'356800'!$O$23:$O$34</c:f>
              <c:numCache>
                <c:formatCode>[&gt;=20]#,##0_);[&lt;=-20]\(#,##0\);#,##0.0_)</c:formatCode>
                <c:ptCount val="12"/>
                <c:pt idx="0">
                  <c:v>5.5410356182795697</c:v>
                </c:pt>
                <c:pt idx="1">
                  <c:v>4.0217645089285714</c:v>
                </c:pt>
                <c:pt idx="2">
                  <c:v>4.9971861559139779</c:v>
                </c:pt>
                <c:pt idx="3">
                  <c:v>15.230538888888889</c:v>
                </c:pt>
                <c:pt idx="4">
                  <c:v>43.719747647849459</c:v>
                </c:pt>
                <c:pt idx="5">
                  <c:v>33.729758333333329</c:v>
                </c:pt>
                <c:pt idx="6">
                  <c:v>14.509957325268818</c:v>
                </c:pt>
                <c:pt idx="7">
                  <c:v>9.1545688844086008</c:v>
                </c:pt>
                <c:pt idx="8">
                  <c:v>7.6238402777777772</c:v>
                </c:pt>
                <c:pt idx="9">
                  <c:v>8.1940907258064506</c:v>
                </c:pt>
                <c:pt idx="10">
                  <c:v>7.4370045138888905</c:v>
                </c:pt>
                <c:pt idx="11">
                  <c:v>5.1716522177419355</c:v>
                </c:pt>
              </c:numCache>
            </c:numRef>
          </c:val>
        </c:ser>
        <c:ser>
          <c:idx val="4"/>
          <c:order val="3"/>
          <c:tx>
            <c:strRef>
              <c:f>'356800'!$Q$5</c:f>
              <c:strCache>
                <c:ptCount val="1"/>
                <c:pt idx="0">
                  <c:v>HYDROSS
2009 HIA
(Existing)</c:v>
                </c:pt>
              </c:strCache>
            </c:strRef>
          </c:tx>
          <c:spPr>
            <a:ln>
              <a:solidFill>
                <a:schemeClr val="accent3"/>
              </a:solidFill>
              <a:prstDash val="sys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'356800'!$Q$23:$Q$34</c:f>
              <c:numCache>
                <c:formatCode>[&gt;=20]#,##0_);[&lt;=-20]\(#,##0\);#,##0.0_)</c:formatCode>
                <c:ptCount val="12"/>
                <c:pt idx="0">
                  <c:v>3.5510003360215054</c:v>
                </c:pt>
                <c:pt idx="1">
                  <c:v>2.9955602678571429</c:v>
                </c:pt>
                <c:pt idx="2">
                  <c:v>0</c:v>
                </c:pt>
                <c:pt idx="3">
                  <c:v>2.9999597222222221</c:v>
                </c:pt>
                <c:pt idx="4">
                  <c:v>2.9999543010752689</c:v>
                </c:pt>
                <c:pt idx="5">
                  <c:v>2.4308815972222226</c:v>
                </c:pt>
                <c:pt idx="6">
                  <c:v>1.7954432123655912</c:v>
                </c:pt>
                <c:pt idx="7">
                  <c:v>0.20024361559139786</c:v>
                </c:pt>
                <c:pt idx="8">
                  <c:v>2.2687499999999999E-3</c:v>
                </c:pt>
                <c:pt idx="9">
                  <c:v>0.17405947580645162</c:v>
                </c:pt>
                <c:pt idx="10">
                  <c:v>0.14364548611111111</c:v>
                </c:pt>
                <c:pt idx="11">
                  <c:v>2.9999543010752689</c:v>
                </c:pt>
              </c:numCache>
            </c:numRef>
          </c:val>
        </c:ser>
        <c:ser>
          <c:idx val="5"/>
          <c:order val="4"/>
          <c:tx>
            <c:strRef>
              <c:f>'356800'!$R$5</c:f>
              <c:strCache>
                <c:ptCount val="1"/>
                <c:pt idx="0">
                  <c:v>HYDROSS
Achievable
Management
Target
Oper. Improv.</c:v>
                </c:pt>
              </c:strCache>
            </c:strRef>
          </c:tx>
          <c:spPr>
            <a:ln>
              <a:solidFill>
                <a:schemeClr val="accent2"/>
              </a:solidFill>
              <a:prstDash val="sysDot"/>
            </a:ln>
          </c:spPr>
          <c:marker>
            <c:symbol val="none"/>
          </c:marker>
          <c:cat>
            <c:strRef>
              <c:f>'356800'!$A$23:$A$34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'356800'!$R$23:$R$34</c:f>
              <c:numCache>
                <c:formatCode>[&gt;=20]#,##0_);[&lt;=-20]\(#,##0\);#,##0.0_)</c:formatCode>
                <c:ptCount val="12"/>
                <c:pt idx="0">
                  <c:v>3.4067436155913975</c:v>
                </c:pt>
                <c:pt idx="1">
                  <c:v>2.746898065476191</c:v>
                </c:pt>
                <c:pt idx="2">
                  <c:v>4.4649243951612911</c:v>
                </c:pt>
                <c:pt idx="3">
                  <c:v>9.0751680555555545</c:v>
                </c:pt>
                <c:pt idx="4">
                  <c:v>24.238747647849461</c:v>
                </c:pt>
                <c:pt idx="5">
                  <c:v>7.5368715277777776</c:v>
                </c:pt>
                <c:pt idx="6">
                  <c:v>5.0000322580645165</c:v>
                </c:pt>
                <c:pt idx="7">
                  <c:v>2.8000766129032257</c:v>
                </c:pt>
                <c:pt idx="8">
                  <c:v>2.4000013888888891</c:v>
                </c:pt>
                <c:pt idx="9">
                  <c:v>2.0000779569892471</c:v>
                </c:pt>
                <c:pt idx="10">
                  <c:v>2.8264423611111114</c:v>
                </c:pt>
                <c:pt idx="11">
                  <c:v>3.439392473118279</c:v>
                </c:pt>
              </c:numCache>
            </c:numRef>
          </c:val>
        </c:ser>
        <c:marker val="1"/>
        <c:axId val="179697152"/>
        <c:axId val="179698688"/>
      </c:lineChart>
      <c:catAx>
        <c:axId val="179697152"/>
        <c:scaling>
          <c:orientation val="minMax"/>
        </c:scaling>
        <c:axPos val="b"/>
        <c:tickLblPos val="nextTo"/>
        <c:crossAx val="179698688"/>
        <c:crosses val="autoZero"/>
        <c:auto val="1"/>
        <c:lblAlgn val="ctr"/>
        <c:lblOffset val="100"/>
      </c:catAx>
      <c:valAx>
        <c:axId val="17969868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9697152"/>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'999426'!$C$4</c:f>
              <c:strCache>
                <c:ptCount val="1"/>
                <c:pt idx="0">
                  <c:v>HYDROSS
Enforceable
Min. Flow
Oper. Improv.</c:v>
                </c:pt>
              </c:strCache>
            </c:strRef>
          </c:tx>
          <c:spPr>
            <a:ln>
              <a:solidFill>
                <a:schemeClr val="tx1"/>
              </a:solidFill>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'999426'!$C$23:$C$34</c:f>
              <c:numCache>
                <c:formatCode>[&gt;=20]#,##0_);[&lt;=-20]\(#,##0\);#,##0.0_)</c:formatCode>
                <c:ptCount val="12"/>
              </c:numCache>
            </c:numRef>
          </c:val>
        </c:ser>
        <c:ser>
          <c:idx val="3"/>
          <c:order val="1"/>
          <c:tx>
            <c:strRef>
              <c:f>'999426'!$E$5</c:f>
              <c:strCache>
                <c:ptCount val="1"/>
                <c:pt idx="0">
                  <c:v>HYDROSS
Natural
Flow</c:v>
                </c:pt>
              </c:strCache>
            </c:strRef>
          </c:tx>
          <c:spPr>
            <a:ln>
              <a:solidFill>
                <a:schemeClr val="accent1"/>
              </a:solidFill>
              <a:prstDash val="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'999426'!$E$23:$E$34</c:f>
              <c:numCache>
                <c:formatCode>[&gt;=20]#,##0_);[&lt;=-20]\(#,##0\);#,##0.0_)</c:formatCode>
                <c:ptCount val="12"/>
                <c:pt idx="0">
                  <c:v>14.977002688172043</c:v>
                </c:pt>
                <c:pt idx="1">
                  <c:v>12.530837425595239</c:v>
                </c:pt>
                <c:pt idx="2">
                  <c:v>12.282801075268818</c:v>
                </c:pt>
                <c:pt idx="3">
                  <c:v>21.040975694444441</c:v>
                </c:pt>
                <c:pt idx="4">
                  <c:v>55.865488575268813</c:v>
                </c:pt>
                <c:pt idx="5">
                  <c:v>103.55482500000001</c:v>
                </c:pt>
                <c:pt idx="6">
                  <c:v>83.319721774193525</c:v>
                </c:pt>
                <c:pt idx="7">
                  <c:v>38.407741935483877</c:v>
                </c:pt>
                <c:pt idx="8">
                  <c:v>30.00455486111111</c:v>
                </c:pt>
                <c:pt idx="9">
                  <c:v>25.580034274193547</c:v>
                </c:pt>
                <c:pt idx="10">
                  <c:v>24.057110763888886</c:v>
                </c:pt>
                <c:pt idx="11">
                  <c:v>19.254003024193548</c:v>
                </c:pt>
              </c:numCache>
            </c:numRef>
          </c:val>
        </c:ser>
        <c:ser>
          <c:idx val="4"/>
          <c:order val="2"/>
          <c:tx>
            <c:strRef>
              <c:f>'999426'!$G$5</c:f>
              <c:strCache>
                <c:ptCount val="1"/>
                <c:pt idx="0">
                  <c:v>HYDROSS
2009 HIA
(Existing)</c:v>
                </c:pt>
              </c:strCache>
            </c:strRef>
          </c:tx>
          <c:spPr>
            <a:ln>
              <a:solidFill>
                <a:schemeClr val="accent3"/>
              </a:solidFill>
              <a:prstDash val="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'999426'!$G$23:$G$34</c:f>
              <c:numCache>
                <c:formatCode>[&gt;=20]#,##0_);[&lt;=-20]\(#,##0\);#,##0.0_)</c:formatCode>
                <c:ptCount val="12"/>
                <c:pt idx="0">
                  <c:v>17.361914314516131</c:v>
                </c:pt>
                <c:pt idx="1">
                  <c:v>12.990259300595239</c:v>
                </c:pt>
                <c:pt idx="2">
                  <c:v>13.631162298387094</c:v>
                </c:pt>
                <c:pt idx="3">
                  <c:v>14.617640277777776</c:v>
                </c:pt>
                <c:pt idx="4">
                  <c:v>17.722352822580646</c:v>
                </c:pt>
                <c:pt idx="5">
                  <c:v>42.792574305555561</c:v>
                </c:pt>
                <c:pt idx="6">
                  <c:v>37.933296706989246</c:v>
                </c:pt>
                <c:pt idx="7">
                  <c:v>25.785929435483869</c:v>
                </c:pt>
                <c:pt idx="8">
                  <c:v>26.615126388888893</c:v>
                </c:pt>
                <c:pt idx="9">
                  <c:v>32.134363575268814</c:v>
                </c:pt>
                <c:pt idx="10">
                  <c:v>29.295654513888891</c:v>
                </c:pt>
                <c:pt idx="11">
                  <c:v>24.379060483870969</c:v>
                </c:pt>
              </c:numCache>
            </c:numRef>
          </c:val>
        </c:ser>
        <c:ser>
          <c:idx val="5"/>
          <c:order val="3"/>
          <c:tx>
            <c:strRef>
              <c:f>'999426'!$H$5</c:f>
              <c:strCache>
                <c:ptCount val="1"/>
                <c:pt idx="0">
                  <c:v>HYDROSS
Achievable
Management
Target
Oper. Improv.</c:v>
                </c:pt>
              </c:strCache>
            </c:strRef>
          </c:tx>
          <c:spPr>
            <a:ln>
              <a:solidFill>
                <a:schemeClr val="accent2"/>
              </a:solidFill>
              <a:prstDash val="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'999426'!$H$23:$H$34</c:f>
              <c:numCache>
                <c:formatCode>[&gt;=20]#,##0_);[&lt;=-20]\(#,##0\);#,##0.0_)</c:formatCode>
                <c:ptCount val="12"/>
                <c:pt idx="0">
                  <c:v>15.352810147849461</c:v>
                </c:pt>
                <c:pt idx="1">
                  <c:v>13.765010416666668</c:v>
                </c:pt>
                <c:pt idx="2">
                  <c:v>13.694142473118278</c:v>
                </c:pt>
                <c:pt idx="3">
                  <c:v>19.638215972222216</c:v>
                </c:pt>
                <c:pt idx="4">
                  <c:v>38.193918346774197</c:v>
                </c:pt>
                <c:pt idx="5">
                  <c:v>15.535307638888888</c:v>
                </c:pt>
                <c:pt idx="6">
                  <c:v>16.664903897849463</c:v>
                </c:pt>
                <c:pt idx="7">
                  <c:v>17.751342405913981</c:v>
                </c:pt>
                <c:pt idx="8">
                  <c:v>20.36228333333333</c:v>
                </c:pt>
                <c:pt idx="9">
                  <c:v>22.127793682795701</c:v>
                </c:pt>
                <c:pt idx="10">
                  <c:v>20.658019097222223</c:v>
                </c:pt>
                <c:pt idx="11">
                  <c:v>18.8837251344086</c:v>
                </c:pt>
              </c:numCache>
            </c:numRef>
          </c:val>
        </c:ser>
        <c:marker val="1"/>
        <c:axId val="179968640"/>
        <c:axId val="179986816"/>
      </c:lineChart>
      <c:catAx>
        <c:axId val="179968640"/>
        <c:scaling>
          <c:orientation val="minMax"/>
        </c:scaling>
        <c:axPos val="b"/>
        <c:tickLblPos val="nextTo"/>
        <c:crossAx val="179986816"/>
        <c:crosses val="autoZero"/>
        <c:auto val="1"/>
        <c:lblAlgn val="ctr"/>
        <c:lblOffset val="100"/>
      </c:catAx>
      <c:valAx>
        <c:axId val="17998681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9968640"/>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'999426'!$C$4</c:f>
              <c:strCache>
                <c:ptCount val="1"/>
                <c:pt idx="0">
                  <c:v>HYDROSS
Enforceable
Min. Flow
Oper. Improv.</c:v>
                </c:pt>
              </c:strCache>
            </c:strRef>
          </c:tx>
          <c:spPr>
            <a:ln>
              <a:solidFill>
                <a:schemeClr val="tx1"/>
              </a:solidFill>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'999426'!$C$23:$C$34</c:f>
              <c:numCache>
                <c:formatCode>[&gt;=20]#,##0_);[&lt;=-20]\(#,##0\);#,##0.0_)</c:formatCode>
                <c:ptCount val="12"/>
              </c:numCache>
            </c:numRef>
          </c:val>
        </c:ser>
        <c:ser>
          <c:idx val="3"/>
          <c:order val="1"/>
          <c:tx>
            <c:strRef>
              <c:f>'999426'!$J$5</c:f>
              <c:strCache>
                <c:ptCount val="1"/>
                <c:pt idx="0">
                  <c:v>HYDROSS
Natural
Flow</c:v>
                </c:pt>
              </c:strCache>
            </c:strRef>
          </c:tx>
          <c:spPr>
            <a:ln>
              <a:solidFill>
                <a:schemeClr val="accent1"/>
              </a:solidFill>
              <a:prstDash val="sys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'999426'!$J$23:$J$34</c:f>
              <c:numCache>
                <c:formatCode>[&gt;=20]#,##0_);[&lt;=-20]\(#,##0\);#,##0.0_)</c:formatCode>
                <c:ptCount val="12"/>
                <c:pt idx="0">
                  <c:v>13.724311155913982</c:v>
                </c:pt>
                <c:pt idx="1">
                  <c:v>12.004658482142858</c:v>
                </c:pt>
                <c:pt idx="2">
                  <c:v>11.957708445340502</c:v>
                </c:pt>
                <c:pt idx="3">
                  <c:v>18.449250925925927</c:v>
                </c:pt>
                <c:pt idx="4">
                  <c:v>56.242691980286743</c:v>
                </c:pt>
                <c:pt idx="5">
                  <c:v>71.676394675925906</c:v>
                </c:pt>
                <c:pt idx="6">
                  <c:v>51.53109184587813</c:v>
                </c:pt>
                <c:pt idx="7">
                  <c:v>27.584977710573476</c:v>
                </c:pt>
                <c:pt idx="8">
                  <c:v>23.60068587962963</c:v>
                </c:pt>
                <c:pt idx="9">
                  <c:v>21.614167114695341</c:v>
                </c:pt>
                <c:pt idx="10">
                  <c:v>19.666799421296297</c:v>
                </c:pt>
                <c:pt idx="11">
                  <c:v>16.416710237455199</c:v>
                </c:pt>
              </c:numCache>
            </c:numRef>
          </c:val>
        </c:ser>
        <c:ser>
          <c:idx val="4"/>
          <c:order val="2"/>
          <c:tx>
            <c:strRef>
              <c:f>'999426'!$L$5</c:f>
              <c:strCache>
                <c:ptCount val="1"/>
                <c:pt idx="0">
                  <c:v>HYDROSS
2009 HIA
(Existing)</c:v>
                </c:pt>
              </c:strCache>
            </c:strRef>
          </c:tx>
          <c:spPr>
            <a:ln>
              <a:solidFill>
                <a:schemeClr val="accent3"/>
              </a:solidFill>
              <a:prstDash val="sys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'999426'!$L$23:$L$34</c:f>
              <c:numCache>
                <c:formatCode>[&gt;=20]#,##0_);[&lt;=-20]\(#,##0\);#,##0.0_)</c:formatCode>
                <c:ptCount val="12"/>
                <c:pt idx="0">
                  <c:v>17.857691756272402</c:v>
                </c:pt>
                <c:pt idx="1">
                  <c:v>15.259879588293648</c:v>
                </c:pt>
                <c:pt idx="2">
                  <c:v>13.853388664874551</c:v>
                </c:pt>
                <c:pt idx="3">
                  <c:v>15.021519791666666</c:v>
                </c:pt>
                <c:pt idx="4">
                  <c:v>16.836984655017918</c:v>
                </c:pt>
                <c:pt idx="5">
                  <c:v>16.350405092592592</c:v>
                </c:pt>
                <c:pt idx="6">
                  <c:v>13.164469310035843</c:v>
                </c:pt>
                <c:pt idx="7">
                  <c:v>19.602975806451614</c:v>
                </c:pt>
                <c:pt idx="8">
                  <c:v>20.764734374999996</c:v>
                </c:pt>
                <c:pt idx="9">
                  <c:v>24.200772513440857</c:v>
                </c:pt>
                <c:pt idx="10">
                  <c:v>22.573628356481482</c:v>
                </c:pt>
                <c:pt idx="11">
                  <c:v>19.263923723118282</c:v>
                </c:pt>
              </c:numCache>
            </c:numRef>
          </c:val>
        </c:ser>
        <c:ser>
          <c:idx val="5"/>
          <c:order val="3"/>
          <c:tx>
            <c:strRef>
              <c:f>'999426'!$M$5</c:f>
              <c:strCache>
                <c:ptCount val="1"/>
                <c:pt idx="0">
                  <c:v>HYDROSS
Achievable
Management
Target
Oper. Improv.</c:v>
                </c:pt>
              </c:strCache>
            </c:strRef>
          </c:tx>
          <c:spPr>
            <a:ln>
              <a:solidFill>
                <a:schemeClr val="accent2"/>
              </a:solidFill>
              <a:prstDash val="sys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'999426'!$M$23:$M$34</c:f>
              <c:numCache>
                <c:formatCode>[&gt;=20]#,##0_);[&lt;=-20]\(#,##0\);#,##0.0_)</c:formatCode>
                <c:ptCount val="12"/>
                <c:pt idx="0">
                  <c:v>15.014489919354839</c:v>
                </c:pt>
                <c:pt idx="1">
                  <c:v>13.998637648809524</c:v>
                </c:pt>
                <c:pt idx="2">
                  <c:v>13.812838485663086</c:v>
                </c:pt>
                <c:pt idx="3">
                  <c:v>18.804170254629629</c:v>
                </c:pt>
                <c:pt idx="4">
                  <c:v>28.346269377240137</c:v>
                </c:pt>
                <c:pt idx="5">
                  <c:v>20.135800462962962</c:v>
                </c:pt>
                <c:pt idx="6">
                  <c:v>16.453601142473119</c:v>
                </c:pt>
                <c:pt idx="7">
                  <c:v>17.13479536290323</c:v>
                </c:pt>
                <c:pt idx="8">
                  <c:v>19.008133680555556</c:v>
                </c:pt>
                <c:pt idx="9">
                  <c:v>20.358751456093188</c:v>
                </c:pt>
                <c:pt idx="10">
                  <c:v>18.219378935185187</c:v>
                </c:pt>
                <c:pt idx="11">
                  <c:v>17.256906698028676</c:v>
                </c:pt>
              </c:numCache>
            </c:numRef>
          </c:val>
        </c:ser>
        <c:marker val="1"/>
        <c:axId val="162073216"/>
        <c:axId val="162091392"/>
      </c:lineChart>
      <c:catAx>
        <c:axId val="162073216"/>
        <c:scaling>
          <c:orientation val="minMax"/>
        </c:scaling>
        <c:axPos val="b"/>
        <c:tickLblPos val="nextTo"/>
        <c:crossAx val="162091392"/>
        <c:crosses val="autoZero"/>
        <c:auto val="1"/>
        <c:lblAlgn val="ctr"/>
        <c:lblOffset val="100"/>
      </c:catAx>
      <c:valAx>
        <c:axId val="16209139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073216"/>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'999426'!$C$4</c:f>
              <c:strCache>
                <c:ptCount val="1"/>
                <c:pt idx="0">
                  <c:v>HYDROSS
Enforceable
Min. Flow
Oper. Improv.</c:v>
                </c:pt>
              </c:strCache>
            </c:strRef>
          </c:tx>
          <c:spPr>
            <a:ln>
              <a:solidFill>
                <a:schemeClr val="tx1"/>
              </a:solidFill>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'999426'!$C$23:$C$34</c:f>
              <c:numCache>
                <c:formatCode>[&gt;=20]#,##0_);[&lt;=-20]\(#,##0\);#,##0.0_)</c:formatCode>
                <c:ptCount val="12"/>
              </c:numCache>
            </c:numRef>
          </c:val>
        </c:ser>
        <c:ser>
          <c:idx val="2"/>
          <c:order val="1"/>
          <c:tx>
            <c:strRef>
              <c:f>'999426'!$D$4</c:f>
              <c:strCache>
                <c:ptCount val="1"/>
                <c:pt idx="0">
                  <c:v>RWRCC
Dry Year
Hydrograph</c:v>
                </c:pt>
              </c:strCache>
            </c:strRef>
          </c:tx>
          <c:spPr>
            <a:ln>
              <a:solidFill>
                <a:sysClr val="windowText" lastClr="000000"/>
              </a:solidFill>
              <a:prstDash val="lgDash"/>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'999426'!$D$23:$D$34</c:f>
              <c:numCache>
                <c:formatCode>[&gt;=20]#,##0_);[&lt;=-20]\(#,##0\);#,##0.0_)</c:formatCode>
                <c:ptCount val="12"/>
              </c:numCache>
            </c:numRef>
          </c:val>
        </c:ser>
        <c:ser>
          <c:idx val="3"/>
          <c:order val="2"/>
          <c:tx>
            <c:strRef>
              <c:f>'999426'!$O$5</c:f>
              <c:strCache>
                <c:ptCount val="1"/>
                <c:pt idx="0">
                  <c:v>HYDROSS
Natural
Flow</c:v>
                </c:pt>
              </c:strCache>
            </c:strRef>
          </c:tx>
          <c:spPr>
            <a:ln>
              <a:solidFill>
                <a:schemeClr val="accent1"/>
              </a:solidFill>
              <a:prstDash val="sysDot"/>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'999426'!$O$23:$O$34</c:f>
              <c:numCache>
                <c:formatCode>[&gt;=20]#,##0_);[&lt;=-20]\(#,##0\);#,##0.0_)</c:formatCode>
                <c:ptCount val="12"/>
                <c:pt idx="0">
                  <c:v>12.461292338709676</c:v>
                </c:pt>
                <c:pt idx="1">
                  <c:v>10.612348214285715</c:v>
                </c:pt>
                <c:pt idx="2">
                  <c:v>11.336594086021504</c:v>
                </c:pt>
                <c:pt idx="3">
                  <c:v>21.570224652777775</c:v>
                </c:pt>
                <c:pt idx="4">
                  <c:v>50.529453629032268</c:v>
                </c:pt>
                <c:pt idx="5">
                  <c:v>41.702607986111111</c:v>
                </c:pt>
                <c:pt idx="6">
                  <c:v>22.570443884408608</c:v>
                </c:pt>
                <c:pt idx="7">
                  <c:v>16.984968413978496</c:v>
                </c:pt>
                <c:pt idx="8">
                  <c:v>15.195625347222222</c:v>
                </c:pt>
                <c:pt idx="9">
                  <c:v>15.468280577956991</c:v>
                </c:pt>
                <c:pt idx="10">
                  <c:v>14.542351388888891</c:v>
                </c:pt>
                <c:pt idx="11">
                  <c:v>12.024090389784945</c:v>
                </c:pt>
              </c:numCache>
            </c:numRef>
          </c:val>
        </c:ser>
        <c:ser>
          <c:idx val="4"/>
          <c:order val="3"/>
          <c:tx>
            <c:strRef>
              <c:f>'999426'!$Q$5</c:f>
              <c:strCache>
                <c:ptCount val="1"/>
                <c:pt idx="0">
                  <c:v>HYDROSS
2009 HIA
(Existing)</c:v>
                </c:pt>
              </c:strCache>
            </c:strRef>
          </c:tx>
          <c:spPr>
            <a:ln>
              <a:solidFill>
                <a:schemeClr val="accent3"/>
              </a:solidFill>
              <a:prstDash val="sysDot"/>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'999426'!$Q$23:$Q$34</c:f>
              <c:numCache>
                <c:formatCode>[&gt;=20]#,##0_);[&lt;=-20]\(#,##0\);#,##0.0_)</c:formatCode>
                <c:ptCount val="12"/>
                <c:pt idx="0">
                  <c:v>15.999851142473119</c:v>
                </c:pt>
                <c:pt idx="1">
                  <c:v>14.2704375</c:v>
                </c:pt>
                <c:pt idx="2">
                  <c:v>12.850517137096775</c:v>
                </c:pt>
                <c:pt idx="3">
                  <c:v>15.184575694444444</c:v>
                </c:pt>
                <c:pt idx="4">
                  <c:v>14.418800739247315</c:v>
                </c:pt>
                <c:pt idx="5">
                  <c:v>12.547700000000003</c:v>
                </c:pt>
                <c:pt idx="6">
                  <c:v>10.272721102150536</c:v>
                </c:pt>
                <c:pt idx="7">
                  <c:v>12.581926411290324</c:v>
                </c:pt>
                <c:pt idx="8">
                  <c:v>13.865339583333334</c:v>
                </c:pt>
                <c:pt idx="9">
                  <c:v>17.792529569892473</c:v>
                </c:pt>
                <c:pt idx="10">
                  <c:v>17.46093020833333</c:v>
                </c:pt>
                <c:pt idx="11">
                  <c:v>14.972733534946236</c:v>
                </c:pt>
              </c:numCache>
            </c:numRef>
          </c:val>
        </c:ser>
        <c:ser>
          <c:idx val="5"/>
          <c:order val="4"/>
          <c:tx>
            <c:strRef>
              <c:f>'999426'!$R$5</c:f>
              <c:strCache>
                <c:ptCount val="1"/>
                <c:pt idx="0">
                  <c:v>HYDROSS
Achievable
Management
Target
Oper. Improv.</c:v>
                </c:pt>
              </c:strCache>
            </c:strRef>
          </c:tx>
          <c:spPr>
            <a:ln>
              <a:solidFill>
                <a:schemeClr val="accent2"/>
              </a:solidFill>
              <a:prstDash val="sysDot"/>
            </a:ln>
          </c:spPr>
          <c:marker>
            <c:symbol val="none"/>
          </c:marker>
          <c:cat>
            <c:strRef>
              <c:f>'999426'!$A$23:$A$34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'999426'!$R$23:$R$34</c:f>
              <c:numCache>
                <c:formatCode>[&gt;=20]#,##0_);[&lt;=-20]\(#,##0\);#,##0.0_)</c:formatCode>
                <c:ptCount val="12"/>
                <c:pt idx="0">
                  <c:v>14.370417002688171</c:v>
                </c:pt>
                <c:pt idx="1">
                  <c:v>12.807678943452382</c:v>
                </c:pt>
                <c:pt idx="2">
                  <c:v>13.219453293010751</c:v>
                </c:pt>
                <c:pt idx="3">
                  <c:v>19.174802777777778</c:v>
                </c:pt>
                <c:pt idx="4">
                  <c:v>34.179694556451615</c:v>
                </c:pt>
                <c:pt idx="5">
                  <c:v>17.288211111111114</c:v>
                </c:pt>
                <c:pt idx="6">
                  <c:v>14.035186827956988</c:v>
                </c:pt>
                <c:pt idx="7">
                  <c:v>13.047630040322582</c:v>
                </c:pt>
                <c:pt idx="8">
                  <c:v>14.219138541666668</c:v>
                </c:pt>
                <c:pt idx="9">
                  <c:v>17.191514112903228</c:v>
                </c:pt>
                <c:pt idx="10">
                  <c:v>15.81512013888889</c:v>
                </c:pt>
                <c:pt idx="11">
                  <c:v>14.821727486559139</c:v>
                </c:pt>
              </c:numCache>
            </c:numRef>
          </c:val>
        </c:ser>
        <c:marker val="1"/>
        <c:axId val="162110848"/>
        <c:axId val="171971712"/>
      </c:lineChart>
      <c:catAx>
        <c:axId val="162110848"/>
        <c:scaling>
          <c:orientation val="minMax"/>
        </c:scaling>
        <c:axPos val="b"/>
        <c:tickLblPos val="nextTo"/>
        <c:crossAx val="171971712"/>
        <c:crosses val="autoZero"/>
        <c:auto val="1"/>
        <c:lblAlgn val="ctr"/>
        <c:lblOffset val="100"/>
      </c:catAx>
      <c:valAx>
        <c:axId val="17197171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62110848"/>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'999414'!$B$4</c:f>
              <c:strCache>
                <c:ptCount val="1"/>
                <c:pt idx="0">
                  <c:v>Interim
Instream
Flow</c:v>
                </c:pt>
              </c:strCache>
            </c:strRef>
          </c:tx>
          <c:spPr>
            <a:ln>
              <a:solidFill>
                <a:schemeClr val="tx1"/>
              </a:solidFill>
              <a:prstDash val="dash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'999414'!$B$23:$B$34</c:f>
              <c:numCache>
                <c:formatCode>[&gt;=20]#,##0_);[&lt;=-20]\(#,##0\);#,##0.0_)</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er>
        <c:ser>
          <c:idx val="1"/>
          <c:order val="1"/>
          <c:tx>
            <c:strRef>
              <c:f>'999414'!$C$4</c:f>
              <c:strCache>
                <c:ptCount val="1"/>
                <c:pt idx="0">
                  <c:v>HYDROSS
Enforceable
Min. Flow
Oper. Improv.</c:v>
                </c:pt>
              </c:strCache>
            </c:strRef>
          </c:tx>
          <c:spPr>
            <a:ln>
              <a:solidFill>
                <a:schemeClr val="tx1"/>
              </a:solidFill>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'999414'!$C$23:$C$34</c:f>
              <c:numCache>
                <c:formatCode>[&gt;=20]#,##0_);[&lt;=-20]\(#,##0\);#,##0.0_)</c:formatCode>
                <c:ptCount val="12"/>
                <c:pt idx="0">
                  <c:v>41</c:v>
                </c:pt>
                <c:pt idx="1">
                  <c:v>41</c:v>
                </c:pt>
                <c:pt idx="2">
                  <c:v>41</c:v>
                </c:pt>
                <c:pt idx="3">
                  <c:v>67</c:v>
                </c:pt>
                <c:pt idx="4">
                  <c:v>123</c:v>
                </c:pt>
                <c:pt idx="5">
                  <c:v>87</c:v>
                </c:pt>
                <c:pt idx="6">
                  <c:v>22</c:v>
                </c:pt>
                <c:pt idx="7">
                  <c:v>22</c:v>
                </c:pt>
                <c:pt idx="8">
                  <c:v>21</c:v>
                </c:pt>
                <c:pt idx="9">
                  <c:v>21</c:v>
                </c:pt>
                <c:pt idx="10">
                  <c:v>21</c:v>
                </c:pt>
                <c:pt idx="11">
                  <c:v>21</c:v>
                </c:pt>
              </c:numCache>
            </c:numRef>
          </c:val>
        </c:ser>
        <c:ser>
          <c:idx val="2"/>
          <c:order val="2"/>
          <c:tx>
            <c:strRef>
              <c:f>'999414'!$D$4</c:f>
              <c:strCache>
                <c:ptCount val="1"/>
                <c:pt idx="0">
                  <c:v>RWRCC
Dry Year
Hydrograph</c:v>
                </c:pt>
              </c:strCache>
            </c:strRef>
          </c:tx>
          <c:spPr>
            <a:ln>
              <a:solidFill>
                <a:sysClr val="windowText" lastClr="000000"/>
              </a:solidFill>
              <a:prstDash val="lg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'999414'!$D$23:$D$34</c:f>
              <c:numCache>
                <c:formatCode>[&gt;=20]#,##0_);[&lt;=-20]\(#,##0\);#,##0.0_)</c:formatCode>
                <c:ptCount val="12"/>
                <c:pt idx="0">
                  <c:v>30.8</c:v>
                </c:pt>
                <c:pt idx="1">
                  <c:v>29.7</c:v>
                </c:pt>
                <c:pt idx="2">
                  <c:v>31.3</c:v>
                </c:pt>
                <c:pt idx="3">
                  <c:v>32</c:v>
                </c:pt>
                <c:pt idx="4">
                  <c:v>49</c:v>
                </c:pt>
                <c:pt idx="5">
                  <c:v>21.5</c:v>
                </c:pt>
                <c:pt idx="6">
                  <c:v>21</c:v>
                </c:pt>
                <c:pt idx="7">
                  <c:v>22.7</c:v>
                </c:pt>
                <c:pt idx="8">
                  <c:v>21.9</c:v>
                </c:pt>
                <c:pt idx="9">
                  <c:v>23.6</c:v>
                </c:pt>
                <c:pt idx="10">
                  <c:v>31</c:v>
                </c:pt>
                <c:pt idx="11">
                  <c:v>30.7</c:v>
                </c:pt>
              </c:numCache>
            </c:numRef>
          </c:val>
        </c:ser>
        <c:ser>
          <c:idx val="3"/>
          <c:order val="3"/>
          <c:tx>
            <c:strRef>
              <c:f>'999414'!$E$5</c:f>
              <c:strCache>
                <c:ptCount val="1"/>
                <c:pt idx="0">
                  <c:v>HYDROSS
Natural
Flow</c:v>
                </c:pt>
              </c:strCache>
            </c:strRef>
          </c:tx>
          <c:spPr>
            <a:ln>
              <a:solidFill>
                <a:schemeClr val="accent1"/>
              </a:solidFill>
              <a:prstDash val="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'999414'!$E$23:$E$34</c:f>
              <c:numCache>
                <c:formatCode>[&gt;=20]#,##0_);[&lt;=-20]\(#,##0\);#,##0.0_)</c:formatCode>
                <c:ptCount val="12"/>
                <c:pt idx="0">
                  <c:v>54.052236895161293</c:v>
                </c:pt>
                <c:pt idx="1">
                  <c:v>47.680302083333331</c:v>
                </c:pt>
                <c:pt idx="2">
                  <c:v>46.948975806451621</c:v>
                </c:pt>
                <c:pt idx="3">
                  <c:v>84.207849305555555</c:v>
                </c:pt>
                <c:pt idx="4">
                  <c:v>202.26007896505376</c:v>
                </c:pt>
                <c:pt idx="5">
                  <c:v>368.04981736111114</c:v>
                </c:pt>
                <c:pt idx="6">
                  <c:v>257.84242103494626</c:v>
                </c:pt>
                <c:pt idx="7">
                  <c:v>104.14806653225806</c:v>
                </c:pt>
                <c:pt idx="8">
                  <c:v>72.763938194444435</c:v>
                </c:pt>
                <c:pt idx="9">
                  <c:v>62.965171706989246</c:v>
                </c:pt>
                <c:pt idx="10">
                  <c:v>62.811646180555542</c:v>
                </c:pt>
                <c:pt idx="11">
                  <c:v>55.760020161290328</c:v>
                </c:pt>
              </c:numCache>
            </c:numRef>
          </c:val>
        </c:ser>
        <c:ser>
          <c:idx val="4"/>
          <c:order val="4"/>
          <c:tx>
            <c:strRef>
              <c:f>'999414'!$G$5</c:f>
              <c:strCache>
                <c:ptCount val="1"/>
                <c:pt idx="0">
                  <c:v>HYDROSS
2009 HIA
(Existing)</c:v>
                </c:pt>
              </c:strCache>
            </c:strRef>
          </c:tx>
          <c:spPr>
            <a:ln>
              <a:solidFill>
                <a:schemeClr val="accent3"/>
              </a:solidFill>
              <a:prstDash val="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'999414'!$G$23:$G$34</c:f>
              <c:numCache>
                <c:formatCode>[&gt;=20]#,##0_);[&lt;=-20]\(#,##0\);#,##0.0_)</c:formatCode>
                <c:ptCount val="12"/>
                <c:pt idx="0">
                  <c:v>34.992988575268818</c:v>
                </c:pt>
                <c:pt idx="1">
                  <c:v>74.196677827380952</c:v>
                </c:pt>
                <c:pt idx="2">
                  <c:v>35.303051075268812</c:v>
                </c:pt>
                <c:pt idx="3">
                  <c:v>42.363906597222218</c:v>
                </c:pt>
                <c:pt idx="4">
                  <c:v>23.867453293010751</c:v>
                </c:pt>
                <c:pt idx="5">
                  <c:v>110.00185625</c:v>
                </c:pt>
                <c:pt idx="6">
                  <c:v>38.083733534946234</c:v>
                </c:pt>
                <c:pt idx="7">
                  <c:v>47.365401209677422</c:v>
                </c:pt>
                <c:pt idx="8">
                  <c:v>64.781299305555564</c:v>
                </c:pt>
                <c:pt idx="9">
                  <c:v>81.091996303763452</c:v>
                </c:pt>
                <c:pt idx="10">
                  <c:v>75.632814583333342</c:v>
                </c:pt>
                <c:pt idx="11">
                  <c:v>71.516976814516113</c:v>
                </c:pt>
              </c:numCache>
            </c:numRef>
          </c:val>
        </c:ser>
        <c:ser>
          <c:idx val="5"/>
          <c:order val="5"/>
          <c:tx>
            <c:strRef>
              <c:f>'999414'!$H$5</c:f>
              <c:strCache>
                <c:ptCount val="1"/>
                <c:pt idx="0">
                  <c:v>HYDROSS
Achievable
Management
Target
Oper. Improv.</c:v>
                </c:pt>
              </c:strCache>
            </c:strRef>
          </c:tx>
          <c:spPr>
            <a:ln>
              <a:solidFill>
                <a:schemeClr val="accent2"/>
              </a:solidFill>
              <a:prstDash val="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'999414'!$H$23:$H$34</c:f>
              <c:numCache>
                <c:formatCode>[&gt;=20]#,##0_);[&lt;=-20]\(#,##0\);#,##0.0_)</c:formatCode>
                <c:ptCount val="12"/>
                <c:pt idx="0">
                  <c:v>57.883049731182801</c:v>
                </c:pt>
                <c:pt idx="1">
                  <c:v>50.626481026785711</c:v>
                </c:pt>
                <c:pt idx="2">
                  <c:v>48.462167002688176</c:v>
                </c:pt>
                <c:pt idx="3">
                  <c:v>71.732833333333318</c:v>
                </c:pt>
                <c:pt idx="4">
                  <c:v>143.9327120295699</c:v>
                </c:pt>
                <c:pt idx="5">
                  <c:v>96.643666319444449</c:v>
                </c:pt>
                <c:pt idx="6">
                  <c:v>48.418946908602145</c:v>
                </c:pt>
                <c:pt idx="7">
                  <c:v>35.730535618279575</c:v>
                </c:pt>
                <c:pt idx="8">
                  <c:v>43.03499444444445</c:v>
                </c:pt>
                <c:pt idx="9">
                  <c:v>51.035124663978493</c:v>
                </c:pt>
                <c:pt idx="10">
                  <c:v>74.956643055555546</c:v>
                </c:pt>
                <c:pt idx="11">
                  <c:v>70.852289986559157</c:v>
                </c:pt>
              </c:numCache>
            </c:numRef>
          </c:val>
        </c:ser>
        <c:marker val="1"/>
        <c:axId val="190973824"/>
        <c:axId val="190975360"/>
      </c:lineChart>
      <c:catAx>
        <c:axId val="190973824"/>
        <c:scaling>
          <c:orientation val="minMax"/>
        </c:scaling>
        <c:axPos val="b"/>
        <c:tickLblPos val="nextTo"/>
        <c:crossAx val="190975360"/>
        <c:crosses val="autoZero"/>
        <c:auto val="1"/>
        <c:lblAlgn val="ctr"/>
        <c:lblOffset val="100"/>
      </c:catAx>
      <c:valAx>
        <c:axId val="19097536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90973824"/>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'481500'!$B$4</c:f>
              <c:strCache>
                <c:ptCount val="1"/>
                <c:pt idx="0">
                  <c:v>Interim
Instream
Flow</c:v>
                </c:pt>
              </c:strCache>
            </c:strRef>
          </c:tx>
          <c:spPr>
            <a:ln>
              <a:solidFill>
                <a:schemeClr val="tx1"/>
              </a:solidFill>
              <a:prstDash val="dash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'481500'!$B$23:$B$34</c:f>
              <c:numCache>
                <c:formatCode>[&gt;=20]#,##0_);[&lt;=-20]\(#,##0\);#,##0.0_)</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er>
        <c:ser>
          <c:idx val="1"/>
          <c:order val="1"/>
          <c:tx>
            <c:strRef>
              <c:f>'481500'!$C$4</c:f>
              <c:strCache>
                <c:ptCount val="1"/>
                <c:pt idx="0">
                  <c:v>HYDROSS
Enforceable
Min. Flow
Oper. Improv.</c:v>
                </c:pt>
              </c:strCache>
            </c:strRef>
          </c:tx>
          <c:spPr>
            <a:ln>
              <a:solidFill>
                <a:schemeClr val="tx1"/>
              </a:solidFill>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'481500'!$C$23:$C$34</c:f>
              <c:numCache>
                <c:formatCode>[&gt;=20]#,##0_);[&lt;=-20]\(#,##0\);#,##0.0_)</c:formatCode>
                <c:ptCount val="12"/>
                <c:pt idx="0">
                  <c:v>2.4</c:v>
                </c:pt>
                <c:pt idx="1">
                  <c:v>2.6</c:v>
                </c:pt>
                <c:pt idx="2">
                  <c:v>10</c:v>
                </c:pt>
                <c:pt idx="3">
                  <c:v>14</c:v>
                </c:pt>
                <c:pt idx="4">
                  <c:v>50</c:v>
                </c:pt>
                <c:pt idx="5">
                  <c:v>70</c:v>
                </c:pt>
                <c:pt idx="6">
                  <c:v>56</c:v>
                </c:pt>
                <c:pt idx="7">
                  <c:v>31</c:v>
                </c:pt>
                <c:pt idx="8">
                  <c:v>19</c:v>
                </c:pt>
                <c:pt idx="9">
                  <c:v>18</c:v>
                </c:pt>
                <c:pt idx="10">
                  <c:v>12</c:v>
                </c:pt>
                <c:pt idx="11">
                  <c:v>10</c:v>
                </c:pt>
              </c:numCache>
            </c:numRef>
          </c:val>
        </c:ser>
        <c:ser>
          <c:idx val="3"/>
          <c:order val="2"/>
          <c:tx>
            <c:strRef>
              <c:f>'481500'!$J$5</c:f>
              <c:strCache>
                <c:ptCount val="1"/>
                <c:pt idx="0">
                  <c:v>HYDROSS
Natural
Flow</c:v>
                </c:pt>
              </c:strCache>
            </c:strRef>
          </c:tx>
          <c:spPr>
            <a:ln>
              <a:solidFill>
                <a:schemeClr val="accent1"/>
              </a:solidFill>
              <a:prstDash val="sys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'481500'!$J$23:$J$34</c:f>
              <c:numCache>
                <c:formatCode>[&gt;=20]#,##0_);[&lt;=-20]\(#,##0\);#,##0.0_)</c:formatCode>
                <c:ptCount val="12"/>
                <c:pt idx="0">
                  <c:v>7.7668094758064514</c:v>
                </c:pt>
                <c:pt idx="1">
                  <c:v>7.0605840773809527</c:v>
                </c:pt>
                <c:pt idx="2">
                  <c:v>10.615961021505376</c:v>
                </c:pt>
                <c:pt idx="3">
                  <c:v>16.636449652777777</c:v>
                </c:pt>
                <c:pt idx="4">
                  <c:v>100.17439292114696</c:v>
                </c:pt>
                <c:pt idx="5">
                  <c:v>185.94927083333332</c:v>
                </c:pt>
                <c:pt idx="6">
                  <c:v>120.8360103046595</c:v>
                </c:pt>
                <c:pt idx="7">
                  <c:v>45.698235887096779</c:v>
                </c:pt>
                <c:pt idx="8">
                  <c:v>27.413572337962957</c:v>
                </c:pt>
                <c:pt idx="9">
                  <c:v>23.26688508064516</c:v>
                </c:pt>
                <c:pt idx="10">
                  <c:v>19.345995370370371</c:v>
                </c:pt>
                <c:pt idx="11">
                  <c:v>12.38054435483871</c:v>
                </c:pt>
              </c:numCache>
            </c:numRef>
          </c:val>
        </c:ser>
        <c:ser>
          <c:idx val="4"/>
          <c:order val="3"/>
          <c:tx>
            <c:strRef>
              <c:f>'481500'!$L$5</c:f>
              <c:strCache>
                <c:ptCount val="1"/>
                <c:pt idx="0">
                  <c:v>HYDROSS
2009 HIA
(Existing)</c:v>
                </c:pt>
              </c:strCache>
            </c:strRef>
          </c:tx>
          <c:spPr>
            <a:ln>
              <a:solidFill>
                <a:schemeClr val="accent3"/>
              </a:solidFill>
              <a:prstDash val="sys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'481500'!$L$23:$L$34</c:f>
              <c:numCache>
                <c:formatCode>[&gt;=20]#,##0_);[&lt;=-20]\(#,##0\);#,##0.0_)</c:formatCode>
                <c:ptCount val="12"/>
                <c:pt idx="0">
                  <c:v>12.940901209677419</c:v>
                </c:pt>
                <c:pt idx="1">
                  <c:v>10.709010168650792</c:v>
                </c:pt>
                <c:pt idx="2">
                  <c:v>7.3157022849462381</c:v>
                </c:pt>
                <c:pt idx="3">
                  <c:v>16.668730324074073</c:v>
                </c:pt>
                <c:pt idx="4">
                  <c:v>42.608358310931905</c:v>
                </c:pt>
                <c:pt idx="5">
                  <c:v>77.281663657407393</c:v>
                </c:pt>
                <c:pt idx="6">
                  <c:v>98.278509408602147</c:v>
                </c:pt>
                <c:pt idx="7">
                  <c:v>88.714345766129028</c:v>
                </c:pt>
                <c:pt idx="8">
                  <c:v>38.400372337962963</c:v>
                </c:pt>
                <c:pt idx="9">
                  <c:v>24.965994511648748</c:v>
                </c:pt>
                <c:pt idx="10">
                  <c:v>16.683085069444445</c:v>
                </c:pt>
                <c:pt idx="11">
                  <c:v>13.091649753584232</c:v>
                </c:pt>
              </c:numCache>
            </c:numRef>
          </c:val>
        </c:ser>
        <c:ser>
          <c:idx val="5"/>
          <c:order val="4"/>
          <c:tx>
            <c:strRef>
              <c:f>'481500'!$M$5</c:f>
              <c:strCache>
                <c:ptCount val="1"/>
                <c:pt idx="0">
                  <c:v>HYDROSS
Achievable
Management
Target
Oper. Improv.</c:v>
                </c:pt>
              </c:strCache>
            </c:strRef>
          </c:tx>
          <c:spPr>
            <a:ln>
              <a:solidFill>
                <a:schemeClr val="accent2"/>
              </a:solidFill>
              <a:prstDash val="sysDash"/>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'481500'!$M$23:$M$34</c:f>
              <c:numCache>
                <c:formatCode>[&gt;=20]#,##0_);[&lt;=-20]\(#,##0\);#,##0.0_)</c:formatCode>
                <c:ptCount val="12"/>
                <c:pt idx="0">
                  <c:v>4.838346550179212</c:v>
                </c:pt>
                <c:pt idx="1">
                  <c:v>4.3516035466269853</c:v>
                </c:pt>
                <c:pt idx="2">
                  <c:v>10.546610999103942</c:v>
                </c:pt>
                <c:pt idx="3">
                  <c:v>23.972956944444444</c:v>
                </c:pt>
                <c:pt idx="4">
                  <c:v>126.83025380824374</c:v>
                </c:pt>
                <c:pt idx="5">
                  <c:v>155.52132800925924</c:v>
                </c:pt>
                <c:pt idx="6">
                  <c:v>97.906632280465971</c:v>
                </c:pt>
                <c:pt idx="7">
                  <c:v>40.352009184587807</c:v>
                </c:pt>
                <c:pt idx="8">
                  <c:v>20.406874074074075</c:v>
                </c:pt>
                <c:pt idx="9">
                  <c:v>19.81564740143369</c:v>
                </c:pt>
                <c:pt idx="10">
                  <c:v>15.144102314814809</c:v>
                </c:pt>
                <c:pt idx="11">
                  <c:v>11.379217853942652</c:v>
                </c:pt>
              </c:numCache>
            </c:numRef>
          </c:val>
        </c:ser>
        <c:marker val="1"/>
        <c:axId val="64821504"/>
        <c:axId val="64847872"/>
      </c:lineChart>
      <c:catAx>
        <c:axId val="64821504"/>
        <c:scaling>
          <c:orientation val="minMax"/>
        </c:scaling>
        <c:axPos val="b"/>
        <c:tickLblPos val="nextTo"/>
        <c:crossAx val="64847872"/>
        <c:crosses val="autoZero"/>
        <c:auto val="1"/>
        <c:lblAlgn val="ctr"/>
        <c:lblOffset val="100"/>
      </c:catAx>
      <c:valAx>
        <c:axId val="6484787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4821504"/>
        <c:crosses val="autoZero"/>
        <c:crossBetween val="between"/>
      </c:valAx>
    </c:plotArea>
    <c:legend>
      <c:legendPos val="b"/>
    </c:legend>
    <c:plotVisOnly val="1"/>
  </c:chart>
  <c:printSettings>
    <c:headerFooter/>
    <c:pageMargins b="0.75000000000000289" l="0.70000000000000062" r="0.70000000000000062" t="0.75000000000000289"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'999414'!$B$4</c:f>
              <c:strCache>
                <c:ptCount val="1"/>
                <c:pt idx="0">
                  <c:v>Interim
Instream
Flow</c:v>
                </c:pt>
              </c:strCache>
            </c:strRef>
          </c:tx>
          <c:spPr>
            <a:ln>
              <a:solidFill>
                <a:schemeClr val="tx1"/>
              </a:solidFill>
              <a:prstDash val="dash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'999414'!$B$23:$B$34</c:f>
              <c:numCache>
                <c:formatCode>[&gt;=20]#,##0_);[&lt;=-20]\(#,##0\);#,##0.0_)</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er>
        <c:ser>
          <c:idx val="1"/>
          <c:order val="1"/>
          <c:tx>
            <c:strRef>
              <c:f>'999414'!$C$4</c:f>
              <c:strCache>
                <c:ptCount val="1"/>
                <c:pt idx="0">
                  <c:v>HYDROSS
Enforceable
Min. Flow
Oper. Improv.</c:v>
                </c:pt>
              </c:strCache>
            </c:strRef>
          </c:tx>
          <c:spPr>
            <a:ln>
              <a:solidFill>
                <a:schemeClr val="tx1"/>
              </a:solidFill>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'999414'!$C$23:$C$34</c:f>
              <c:numCache>
                <c:formatCode>[&gt;=20]#,##0_);[&lt;=-20]\(#,##0\);#,##0.0_)</c:formatCode>
                <c:ptCount val="12"/>
                <c:pt idx="0">
                  <c:v>41</c:v>
                </c:pt>
                <c:pt idx="1">
                  <c:v>41</c:v>
                </c:pt>
                <c:pt idx="2">
                  <c:v>41</c:v>
                </c:pt>
                <c:pt idx="3">
                  <c:v>67</c:v>
                </c:pt>
                <c:pt idx="4">
                  <c:v>123</c:v>
                </c:pt>
                <c:pt idx="5">
                  <c:v>87</c:v>
                </c:pt>
                <c:pt idx="6">
                  <c:v>22</c:v>
                </c:pt>
                <c:pt idx="7">
                  <c:v>22</c:v>
                </c:pt>
                <c:pt idx="8">
                  <c:v>21</c:v>
                </c:pt>
                <c:pt idx="9">
                  <c:v>21</c:v>
                </c:pt>
                <c:pt idx="10">
                  <c:v>21</c:v>
                </c:pt>
                <c:pt idx="11">
                  <c:v>21</c:v>
                </c:pt>
              </c:numCache>
            </c:numRef>
          </c:val>
        </c:ser>
        <c:ser>
          <c:idx val="2"/>
          <c:order val="2"/>
          <c:tx>
            <c:strRef>
              <c:f>'999414'!$D$4</c:f>
              <c:strCache>
                <c:ptCount val="1"/>
                <c:pt idx="0">
                  <c:v>RWRCC
Dry Year
Hydrograph</c:v>
                </c:pt>
              </c:strCache>
            </c:strRef>
          </c:tx>
          <c:spPr>
            <a:ln>
              <a:solidFill>
                <a:sysClr val="windowText" lastClr="000000"/>
              </a:solidFill>
              <a:prstDash val="lg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'999414'!$D$23:$D$34</c:f>
              <c:numCache>
                <c:formatCode>[&gt;=20]#,##0_);[&lt;=-20]\(#,##0\);#,##0.0_)</c:formatCode>
                <c:ptCount val="12"/>
                <c:pt idx="0">
                  <c:v>30.8</c:v>
                </c:pt>
                <c:pt idx="1">
                  <c:v>29.7</c:v>
                </c:pt>
                <c:pt idx="2">
                  <c:v>31.3</c:v>
                </c:pt>
                <c:pt idx="3">
                  <c:v>32</c:v>
                </c:pt>
                <c:pt idx="4">
                  <c:v>49</c:v>
                </c:pt>
                <c:pt idx="5">
                  <c:v>21.5</c:v>
                </c:pt>
                <c:pt idx="6">
                  <c:v>21</c:v>
                </c:pt>
                <c:pt idx="7">
                  <c:v>22.7</c:v>
                </c:pt>
                <c:pt idx="8">
                  <c:v>21.9</c:v>
                </c:pt>
                <c:pt idx="9">
                  <c:v>23.6</c:v>
                </c:pt>
                <c:pt idx="10">
                  <c:v>31</c:v>
                </c:pt>
                <c:pt idx="11">
                  <c:v>30.7</c:v>
                </c:pt>
              </c:numCache>
            </c:numRef>
          </c:val>
        </c:ser>
        <c:ser>
          <c:idx val="3"/>
          <c:order val="3"/>
          <c:tx>
            <c:strRef>
              <c:f>'999414'!$J$5</c:f>
              <c:strCache>
                <c:ptCount val="1"/>
                <c:pt idx="0">
                  <c:v>HYDROSS
Natural
Flow</c:v>
                </c:pt>
              </c:strCache>
            </c:strRef>
          </c:tx>
          <c:spPr>
            <a:ln>
              <a:solidFill>
                <a:schemeClr val="accent1"/>
              </a:solidFill>
              <a:prstDash val="sys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'999414'!$J$23:$J$34</c:f>
              <c:numCache>
                <c:formatCode>[&gt;=20]#,##0_);[&lt;=-20]\(#,##0\);#,##0.0_)</c:formatCode>
                <c:ptCount val="12"/>
                <c:pt idx="0">
                  <c:v>45.001225470430114</c:v>
                </c:pt>
                <c:pt idx="1">
                  <c:v>44.605335565476203</c:v>
                </c:pt>
                <c:pt idx="2">
                  <c:v>43.018102150537636</c:v>
                </c:pt>
                <c:pt idx="3">
                  <c:v>72.201974421296299</c:v>
                </c:pt>
                <c:pt idx="4">
                  <c:v>204.80130936379925</c:v>
                </c:pt>
                <c:pt idx="5">
                  <c:v>277.18034386574072</c:v>
                </c:pt>
                <c:pt idx="6">
                  <c:v>160.51777598566309</c:v>
                </c:pt>
                <c:pt idx="7">
                  <c:v>75.913608310931906</c:v>
                </c:pt>
                <c:pt idx="8">
                  <c:v>62.024768055555548</c:v>
                </c:pt>
                <c:pt idx="9">
                  <c:v>57.01722479838709</c:v>
                </c:pt>
                <c:pt idx="10">
                  <c:v>55.314533796296288</c:v>
                </c:pt>
                <c:pt idx="11">
                  <c:v>52.801862903225803</c:v>
                </c:pt>
              </c:numCache>
            </c:numRef>
          </c:val>
        </c:ser>
        <c:ser>
          <c:idx val="4"/>
          <c:order val="4"/>
          <c:tx>
            <c:strRef>
              <c:f>'999414'!$L$5</c:f>
              <c:strCache>
                <c:ptCount val="1"/>
                <c:pt idx="0">
                  <c:v>HYDROSS
2009 HIA
(Existing)</c:v>
                </c:pt>
              </c:strCache>
            </c:strRef>
          </c:tx>
          <c:spPr>
            <a:ln>
              <a:solidFill>
                <a:schemeClr val="accent3"/>
              </a:solidFill>
              <a:prstDash val="sys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'999414'!$L$23:$L$34</c:f>
              <c:numCache>
                <c:formatCode>[&gt;=20]#,##0_);[&lt;=-20]\(#,##0\);#,##0.0_)</c:formatCode>
                <c:ptCount val="12"/>
                <c:pt idx="0">
                  <c:v>46.446774305555564</c:v>
                </c:pt>
                <c:pt idx="1">
                  <c:v>41.599226810515873</c:v>
                </c:pt>
                <c:pt idx="2">
                  <c:v>43.96651825716846</c:v>
                </c:pt>
                <c:pt idx="3">
                  <c:v>38.956398148148153</c:v>
                </c:pt>
                <c:pt idx="4">
                  <c:v>23.970902329749109</c:v>
                </c:pt>
                <c:pt idx="5">
                  <c:v>40.160418171296293</c:v>
                </c:pt>
                <c:pt idx="6">
                  <c:v>28.144209677419351</c:v>
                </c:pt>
                <c:pt idx="7">
                  <c:v>39.399107078853049</c:v>
                </c:pt>
                <c:pt idx="8">
                  <c:v>45.400866550925926</c:v>
                </c:pt>
                <c:pt idx="9">
                  <c:v>69.024021729390697</c:v>
                </c:pt>
                <c:pt idx="10">
                  <c:v>57.768186921296284</c:v>
                </c:pt>
                <c:pt idx="11">
                  <c:v>68.788798163082433</c:v>
                </c:pt>
              </c:numCache>
            </c:numRef>
          </c:val>
        </c:ser>
        <c:ser>
          <c:idx val="5"/>
          <c:order val="5"/>
          <c:tx>
            <c:strRef>
              <c:f>'999414'!$M$5</c:f>
              <c:strCache>
                <c:ptCount val="1"/>
                <c:pt idx="0">
                  <c:v>HYDROSS
Achievable
Management
Target
Oper. Improv.</c:v>
                </c:pt>
              </c:strCache>
            </c:strRef>
          </c:tx>
          <c:spPr>
            <a:ln>
              <a:solidFill>
                <a:schemeClr val="accent2"/>
              </a:solidFill>
              <a:prstDash val="sys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'999414'!$M$23:$M$34</c:f>
              <c:numCache>
                <c:formatCode>[&gt;=20]#,##0_);[&lt;=-20]\(#,##0\);#,##0.0_)</c:formatCode>
                <c:ptCount val="12"/>
                <c:pt idx="0">
                  <c:v>56.605041442652315</c:v>
                </c:pt>
                <c:pt idx="1">
                  <c:v>55.133175843253959</c:v>
                </c:pt>
                <c:pt idx="2">
                  <c:v>49.959853718637994</c:v>
                </c:pt>
                <c:pt idx="3">
                  <c:v>67.063717824074075</c:v>
                </c:pt>
                <c:pt idx="4">
                  <c:v>131.07987735215053</c:v>
                </c:pt>
                <c:pt idx="5">
                  <c:v>102.05238032407406</c:v>
                </c:pt>
                <c:pt idx="6">
                  <c:v>32.494747871863794</c:v>
                </c:pt>
                <c:pt idx="7">
                  <c:v>26.506454077060933</c:v>
                </c:pt>
                <c:pt idx="8">
                  <c:v>40.639194444444442</c:v>
                </c:pt>
                <c:pt idx="9">
                  <c:v>54.176774193548376</c:v>
                </c:pt>
                <c:pt idx="10">
                  <c:v>67.879165393518505</c:v>
                </c:pt>
                <c:pt idx="11">
                  <c:v>67.195184251792128</c:v>
                </c:pt>
              </c:numCache>
            </c:numRef>
          </c:val>
        </c:ser>
        <c:marker val="1"/>
        <c:axId val="191040896"/>
        <c:axId val="191046784"/>
      </c:lineChart>
      <c:catAx>
        <c:axId val="191040896"/>
        <c:scaling>
          <c:orientation val="minMax"/>
        </c:scaling>
        <c:axPos val="b"/>
        <c:tickLblPos val="nextTo"/>
        <c:crossAx val="191046784"/>
        <c:crosses val="autoZero"/>
        <c:auto val="1"/>
        <c:lblAlgn val="ctr"/>
        <c:lblOffset val="100"/>
      </c:catAx>
      <c:valAx>
        <c:axId val="19104678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91040896"/>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'999414'!$B$4</c:f>
              <c:strCache>
                <c:ptCount val="1"/>
                <c:pt idx="0">
                  <c:v>Interim
Instream
Flow</c:v>
                </c:pt>
              </c:strCache>
            </c:strRef>
          </c:tx>
          <c:spPr>
            <a:ln>
              <a:solidFill>
                <a:schemeClr val="tx1"/>
              </a:solidFill>
              <a:prstDash val="dash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'999414'!$B$23:$B$34</c:f>
              <c:numCache>
                <c:formatCode>[&gt;=20]#,##0_);[&lt;=-20]\(#,##0\);#,##0.0_)</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er>
        <c:ser>
          <c:idx val="1"/>
          <c:order val="1"/>
          <c:tx>
            <c:strRef>
              <c:f>'999414'!$C$4</c:f>
              <c:strCache>
                <c:ptCount val="1"/>
                <c:pt idx="0">
                  <c:v>HYDROSS
Enforceable
Min. Flow
Oper. Improv.</c:v>
                </c:pt>
              </c:strCache>
            </c:strRef>
          </c:tx>
          <c:spPr>
            <a:ln>
              <a:solidFill>
                <a:schemeClr val="tx1"/>
              </a:solidFill>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'999414'!$C$23:$C$34</c:f>
              <c:numCache>
                <c:formatCode>[&gt;=20]#,##0_);[&lt;=-20]\(#,##0\);#,##0.0_)</c:formatCode>
                <c:ptCount val="12"/>
                <c:pt idx="0">
                  <c:v>41</c:v>
                </c:pt>
                <c:pt idx="1">
                  <c:v>41</c:v>
                </c:pt>
                <c:pt idx="2">
                  <c:v>41</c:v>
                </c:pt>
                <c:pt idx="3">
                  <c:v>67</c:v>
                </c:pt>
                <c:pt idx="4">
                  <c:v>123</c:v>
                </c:pt>
                <c:pt idx="5">
                  <c:v>87</c:v>
                </c:pt>
                <c:pt idx="6">
                  <c:v>22</c:v>
                </c:pt>
                <c:pt idx="7">
                  <c:v>22</c:v>
                </c:pt>
                <c:pt idx="8">
                  <c:v>21</c:v>
                </c:pt>
                <c:pt idx="9">
                  <c:v>21</c:v>
                </c:pt>
                <c:pt idx="10">
                  <c:v>21</c:v>
                </c:pt>
                <c:pt idx="11">
                  <c:v>21</c:v>
                </c:pt>
              </c:numCache>
            </c:numRef>
          </c:val>
        </c:ser>
        <c:ser>
          <c:idx val="2"/>
          <c:order val="2"/>
          <c:tx>
            <c:strRef>
              <c:f>'999414'!$D$4</c:f>
              <c:strCache>
                <c:ptCount val="1"/>
                <c:pt idx="0">
                  <c:v>RWRCC
Dry Year
Hydrograph</c:v>
                </c:pt>
              </c:strCache>
            </c:strRef>
          </c:tx>
          <c:spPr>
            <a:ln>
              <a:solidFill>
                <a:sysClr val="windowText" lastClr="000000"/>
              </a:solidFill>
              <a:prstDash val="lgDash"/>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'999414'!$D$23:$D$34</c:f>
              <c:numCache>
                <c:formatCode>[&gt;=20]#,##0_);[&lt;=-20]\(#,##0\);#,##0.0_)</c:formatCode>
                <c:ptCount val="12"/>
                <c:pt idx="0">
                  <c:v>30.8</c:v>
                </c:pt>
                <c:pt idx="1">
                  <c:v>29.7</c:v>
                </c:pt>
                <c:pt idx="2">
                  <c:v>31.3</c:v>
                </c:pt>
                <c:pt idx="3">
                  <c:v>32</c:v>
                </c:pt>
                <c:pt idx="4">
                  <c:v>49</c:v>
                </c:pt>
                <c:pt idx="5">
                  <c:v>21.5</c:v>
                </c:pt>
                <c:pt idx="6">
                  <c:v>21</c:v>
                </c:pt>
                <c:pt idx="7">
                  <c:v>22.7</c:v>
                </c:pt>
                <c:pt idx="8">
                  <c:v>21.9</c:v>
                </c:pt>
                <c:pt idx="9">
                  <c:v>23.6</c:v>
                </c:pt>
                <c:pt idx="10">
                  <c:v>31</c:v>
                </c:pt>
                <c:pt idx="11">
                  <c:v>30.7</c:v>
                </c:pt>
              </c:numCache>
            </c:numRef>
          </c:val>
        </c:ser>
        <c:ser>
          <c:idx val="3"/>
          <c:order val="3"/>
          <c:tx>
            <c:strRef>
              <c:f>'999414'!$O$5</c:f>
              <c:strCache>
                <c:ptCount val="1"/>
                <c:pt idx="0">
                  <c:v>HYDROSS
Natural
Flow</c:v>
                </c:pt>
              </c:strCache>
            </c:strRef>
          </c:tx>
          <c:spPr>
            <a:ln>
              <a:solidFill>
                <a:schemeClr val="accent1"/>
              </a:solidFill>
              <a:prstDash val="sys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'999414'!$O$23:$O$34</c:f>
              <c:numCache>
                <c:formatCode>[&gt;=20]#,##0_);[&lt;=-20]\(#,##0\);#,##0.0_)</c:formatCode>
                <c:ptCount val="12"/>
                <c:pt idx="0">
                  <c:v>43.368254032258072</c:v>
                </c:pt>
                <c:pt idx="1">
                  <c:v>41.493006696428573</c:v>
                </c:pt>
                <c:pt idx="2">
                  <c:v>41.066001344086033</c:v>
                </c:pt>
                <c:pt idx="3">
                  <c:v>88.823789236111125</c:v>
                </c:pt>
                <c:pt idx="4">
                  <c:v>186.42920497311826</c:v>
                </c:pt>
                <c:pt idx="5">
                  <c:v>166.93874236111111</c:v>
                </c:pt>
                <c:pt idx="6">
                  <c:v>81.844668346774171</c:v>
                </c:pt>
                <c:pt idx="7">
                  <c:v>52.437439852150554</c:v>
                </c:pt>
                <c:pt idx="8">
                  <c:v>44.947466666666664</c:v>
                </c:pt>
                <c:pt idx="9">
                  <c:v>44.645259408602158</c:v>
                </c:pt>
                <c:pt idx="10">
                  <c:v>42.977435416666673</c:v>
                </c:pt>
                <c:pt idx="11">
                  <c:v>43.403057795698928</c:v>
                </c:pt>
              </c:numCache>
            </c:numRef>
          </c:val>
        </c:ser>
        <c:ser>
          <c:idx val="4"/>
          <c:order val="4"/>
          <c:tx>
            <c:strRef>
              <c:f>'999414'!$Q$5</c:f>
              <c:strCache>
                <c:ptCount val="1"/>
                <c:pt idx="0">
                  <c:v>HYDROSS
2009 HIA
(Existing)</c:v>
                </c:pt>
              </c:strCache>
            </c:strRef>
          </c:tx>
          <c:spPr>
            <a:ln>
              <a:solidFill>
                <a:schemeClr val="accent3"/>
              </a:solidFill>
              <a:prstDash val="sys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'999414'!$Q$23:$Q$34</c:f>
              <c:numCache>
                <c:formatCode>[&gt;=20]#,##0_);[&lt;=-20]\(#,##0\);#,##0.0_)</c:formatCode>
                <c:ptCount val="12"/>
                <c:pt idx="0">
                  <c:v>68.411025537634416</c:v>
                </c:pt>
                <c:pt idx="1">
                  <c:v>37.136466517857137</c:v>
                </c:pt>
                <c:pt idx="2">
                  <c:v>47.747388776881721</c:v>
                </c:pt>
                <c:pt idx="3">
                  <c:v>60.447104513888895</c:v>
                </c:pt>
                <c:pt idx="4">
                  <c:v>44.366422715053751</c:v>
                </c:pt>
                <c:pt idx="5">
                  <c:v>39.89735520833333</c:v>
                </c:pt>
                <c:pt idx="6">
                  <c:v>40.598793346774201</c:v>
                </c:pt>
                <c:pt idx="7">
                  <c:v>29.941563844086023</c:v>
                </c:pt>
                <c:pt idx="8">
                  <c:v>55.189486458333334</c:v>
                </c:pt>
                <c:pt idx="9">
                  <c:v>27.655249327956987</c:v>
                </c:pt>
                <c:pt idx="10">
                  <c:v>46.886701736111114</c:v>
                </c:pt>
                <c:pt idx="11">
                  <c:v>46.450704637096777</c:v>
                </c:pt>
              </c:numCache>
            </c:numRef>
          </c:val>
        </c:ser>
        <c:ser>
          <c:idx val="5"/>
          <c:order val="5"/>
          <c:tx>
            <c:strRef>
              <c:f>'999414'!$R$5</c:f>
              <c:strCache>
                <c:ptCount val="1"/>
                <c:pt idx="0">
                  <c:v>HYDROSS
Achievable
Management
Target
Oper. Improv.</c:v>
                </c:pt>
              </c:strCache>
            </c:strRef>
          </c:tx>
          <c:spPr>
            <a:ln>
              <a:solidFill>
                <a:schemeClr val="accent2"/>
              </a:solidFill>
              <a:prstDash val="sysDot"/>
            </a:ln>
          </c:spPr>
          <c:marker>
            <c:symbol val="none"/>
          </c:marker>
          <c:cat>
            <c:strRef>
              <c:f>'999414'!$A$23:$A$34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'999414'!$R$23:$R$34</c:f>
              <c:numCache>
                <c:formatCode>[&gt;=20]#,##0_);[&lt;=-20]\(#,##0\);#,##0.0_)</c:formatCode>
                <c:ptCount val="12"/>
                <c:pt idx="0">
                  <c:v>55.412917674731183</c:v>
                </c:pt>
                <c:pt idx="1">
                  <c:v>52.026308779761905</c:v>
                </c:pt>
                <c:pt idx="2">
                  <c:v>48.188859879032258</c:v>
                </c:pt>
                <c:pt idx="3">
                  <c:v>80.554657638888912</c:v>
                </c:pt>
                <c:pt idx="4">
                  <c:v>130.07833400537635</c:v>
                </c:pt>
                <c:pt idx="5">
                  <c:v>92.265945138888881</c:v>
                </c:pt>
                <c:pt idx="6">
                  <c:v>22.00004435483871</c:v>
                </c:pt>
                <c:pt idx="7">
                  <c:v>22.00004435483871</c:v>
                </c:pt>
                <c:pt idx="8">
                  <c:v>21.000054166666665</c:v>
                </c:pt>
                <c:pt idx="9">
                  <c:v>32.947007056451611</c:v>
                </c:pt>
                <c:pt idx="10">
                  <c:v>53.528887500000003</c:v>
                </c:pt>
                <c:pt idx="11">
                  <c:v>56.852801411290329</c:v>
                </c:pt>
              </c:numCache>
            </c:numRef>
          </c:val>
        </c:ser>
        <c:marker val="1"/>
        <c:axId val="191108224"/>
        <c:axId val="191109760"/>
      </c:lineChart>
      <c:catAx>
        <c:axId val="191108224"/>
        <c:scaling>
          <c:orientation val="minMax"/>
        </c:scaling>
        <c:axPos val="b"/>
        <c:tickLblPos val="nextTo"/>
        <c:crossAx val="191109760"/>
        <c:crosses val="autoZero"/>
        <c:auto val="1"/>
        <c:lblAlgn val="ctr"/>
        <c:lblOffset val="100"/>
      </c:catAx>
      <c:valAx>
        <c:axId val="191109760"/>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91108224"/>
        <c:crosses val="autoZero"/>
        <c:crossBetween val="between"/>
      </c:valAx>
    </c:plotArea>
    <c:legend>
      <c:legendPos val="b"/>
    </c:legend>
    <c:plotVisOnly val="1"/>
  </c:chart>
  <c:printSettings>
    <c:headerFooter/>
    <c:pageMargins b="0.75000000000000377" l="0.70000000000000062" r="0.70000000000000062" t="0.75000000000000377"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'6900'!$C$4</c:f>
              <c:strCache>
                <c:ptCount val="1"/>
                <c:pt idx="0">
                  <c:v>HYDROSS
Enforceable
Min. Flow
Oper. Improv.</c:v>
                </c:pt>
              </c:strCache>
            </c:strRef>
          </c:tx>
          <c:spPr>
            <a:ln>
              <a:solidFill>
                <a:schemeClr val="tx1"/>
              </a:solidFill>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'6900'!$C$23:$C$34</c:f>
              <c:numCache>
                <c:formatCode>[&gt;=20]#,##0_);[&lt;=-20]\(#,##0\);#,##0.0_)</c:formatCode>
                <c:ptCount val="12"/>
              </c:numCache>
            </c:numRef>
          </c:val>
        </c:ser>
        <c:ser>
          <c:idx val="3"/>
          <c:order val="1"/>
          <c:tx>
            <c:strRef>
              <c:f>'6900'!$E$5</c:f>
              <c:strCache>
                <c:ptCount val="1"/>
                <c:pt idx="0">
                  <c:v>HYDROSS
Natural
Flow</c:v>
                </c:pt>
              </c:strCache>
            </c:strRef>
          </c:tx>
          <c:spPr>
            <a:ln>
              <a:solidFill>
                <a:schemeClr val="accent1"/>
              </a:solidFill>
              <a:prstDash val="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'6900'!$E$23:$E$34</c:f>
              <c:numCache>
                <c:formatCode>[&gt;=20]#,##0_);[&lt;=-20]\(#,##0\);#,##0.0_)</c:formatCode>
                <c:ptCount val="12"/>
                <c:pt idx="0">
                  <c:v>7.7251344086021501</c:v>
                </c:pt>
                <c:pt idx="1">
                  <c:v>6.9367931547619053</c:v>
                </c:pt>
                <c:pt idx="2">
                  <c:v>8.1073252688172044</c:v>
                </c:pt>
                <c:pt idx="3">
                  <c:v>14.288923611111111</c:v>
                </c:pt>
                <c:pt idx="4">
                  <c:v>25.797883064516128</c:v>
                </c:pt>
                <c:pt idx="5">
                  <c:v>32.829652777777781</c:v>
                </c:pt>
                <c:pt idx="6">
                  <c:v>16.495194892473119</c:v>
                </c:pt>
                <c:pt idx="7">
                  <c:v>12.221975806451614</c:v>
                </c:pt>
                <c:pt idx="8">
                  <c:v>10.528680555555555</c:v>
                </c:pt>
                <c:pt idx="9">
                  <c:v>8.4813844086021497</c:v>
                </c:pt>
                <c:pt idx="10">
                  <c:v>8.6380555555555549</c:v>
                </c:pt>
                <c:pt idx="11">
                  <c:v>7.1721774193548393</c:v>
                </c:pt>
              </c:numCache>
            </c:numRef>
          </c:val>
        </c:ser>
        <c:ser>
          <c:idx val="4"/>
          <c:order val="2"/>
          <c:tx>
            <c:strRef>
              <c:f>'6900'!$G$5</c:f>
              <c:strCache>
                <c:ptCount val="1"/>
                <c:pt idx="0">
                  <c:v>HYDROSS
2009 HIA
(Existing)</c:v>
                </c:pt>
              </c:strCache>
            </c:strRef>
          </c:tx>
          <c:spPr>
            <a:ln>
              <a:solidFill>
                <a:schemeClr val="accent3"/>
              </a:solidFill>
              <a:prstDash val="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'6900'!$G$23:$G$34</c:f>
              <c:numCache>
                <c:formatCode>[&gt;=20]#,##0_);[&lt;=-20]\(#,##0\);#,##0.0_)</c:formatCode>
                <c:ptCount val="12"/>
                <c:pt idx="0">
                  <c:v>7.4969583333333345</c:v>
                </c:pt>
                <c:pt idx="1">
                  <c:v>6.9367931547619053</c:v>
                </c:pt>
                <c:pt idx="2">
                  <c:v>8.1073252688172044</c:v>
                </c:pt>
                <c:pt idx="3">
                  <c:v>13.946468402777777</c:v>
                </c:pt>
                <c:pt idx="4">
                  <c:v>25.626669690860215</c:v>
                </c:pt>
                <c:pt idx="5">
                  <c:v>30.313230902777779</c:v>
                </c:pt>
                <c:pt idx="6">
                  <c:v>14.761756048387097</c:v>
                </c:pt>
                <c:pt idx="7">
                  <c:v>10.347817540322582</c:v>
                </c:pt>
                <c:pt idx="8">
                  <c:v>9.5949638888888895</c:v>
                </c:pt>
                <c:pt idx="9">
                  <c:v>7.9876263440860207</c:v>
                </c:pt>
                <c:pt idx="10">
                  <c:v>8.6380555555555549</c:v>
                </c:pt>
                <c:pt idx="11">
                  <c:v>7.1721774193548393</c:v>
                </c:pt>
              </c:numCache>
            </c:numRef>
          </c:val>
        </c:ser>
        <c:ser>
          <c:idx val="5"/>
          <c:order val="3"/>
          <c:tx>
            <c:strRef>
              <c:f>'6900'!$H$5</c:f>
              <c:strCache>
                <c:ptCount val="1"/>
                <c:pt idx="0">
                  <c:v>HYDROSS
Achievable
Management
Target
Oper. Improv.</c:v>
                </c:pt>
              </c:strCache>
            </c:strRef>
          </c:tx>
          <c:spPr>
            <a:ln>
              <a:solidFill>
                <a:schemeClr val="accent2"/>
              </a:solidFill>
              <a:prstDash val="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'6900'!$H$23:$H$34</c:f>
              <c:numCache>
                <c:formatCode>[&gt;=20]#,##0_);[&lt;=-20]\(#,##0\);#,##0.0_)</c:formatCode>
                <c:ptCount val="12"/>
                <c:pt idx="0">
                  <c:v>7.7251344086021501</c:v>
                </c:pt>
                <c:pt idx="1">
                  <c:v>6.9367931547619053</c:v>
                </c:pt>
                <c:pt idx="2">
                  <c:v>8.1073252688172044</c:v>
                </c:pt>
                <c:pt idx="3">
                  <c:v>14.259681944444445</c:v>
                </c:pt>
                <c:pt idx="4">
                  <c:v>25.700912298387099</c:v>
                </c:pt>
                <c:pt idx="5">
                  <c:v>31.136997222222224</c:v>
                </c:pt>
                <c:pt idx="6">
                  <c:v>14.193552083333335</c:v>
                </c:pt>
                <c:pt idx="7">
                  <c:v>11.22437634408602</c:v>
                </c:pt>
                <c:pt idx="8">
                  <c:v>10.105264583333335</c:v>
                </c:pt>
                <c:pt idx="9">
                  <c:v>7.3577839381720436</c:v>
                </c:pt>
                <c:pt idx="10">
                  <c:v>8.6380555555555549</c:v>
                </c:pt>
                <c:pt idx="11">
                  <c:v>7.1721774193548393</c:v>
                </c:pt>
              </c:numCache>
            </c:numRef>
          </c:val>
        </c:ser>
        <c:marker val="1"/>
        <c:axId val="191231872"/>
        <c:axId val="191233408"/>
      </c:lineChart>
      <c:catAx>
        <c:axId val="191231872"/>
        <c:scaling>
          <c:orientation val="minMax"/>
        </c:scaling>
        <c:axPos val="b"/>
        <c:tickLblPos val="nextTo"/>
        <c:crossAx val="191233408"/>
        <c:crosses val="autoZero"/>
        <c:auto val="1"/>
        <c:lblAlgn val="ctr"/>
        <c:lblOffset val="100"/>
      </c:catAx>
      <c:valAx>
        <c:axId val="191233408"/>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91231872"/>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'6900'!$C$4</c:f>
              <c:strCache>
                <c:ptCount val="1"/>
                <c:pt idx="0">
                  <c:v>HYDROSS
Enforceable
Min. Flow
Oper. Improv.</c:v>
                </c:pt>
              </c:strCache>
            </c:strRef>
          </c:tx>
          <c:spPr>
            <a:ln>
              <a:solidFill>
                <a:schemeClr val="tx1"/>
              </a:solidFill>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'6900'!$C$23:$C$34</c:f>
              <c:numCache>
                <c:formatCode>[&gt;=20]#,##0_);[&lt;=-20]\(#,##0\);#,##0.0_)</c:formatCode>
                <c:ptCount val="12"/>
              </c:numCache>
            </c:numRef>
          </c:val>
        </c:ser>
        <c:ser>
          <c:idx val="3"/>
          <c:order val="1"/>
          <c:tx>
            <c:strRef>
              <c:f>'6900'!$J$5</c:f>
              <c:strCache>
                <c:ptCount val="1"/>
                <c:pt idx="0">
                  <c:v>HYDROSS
Natural
Flow</c:v>
                </c:pt>
              </c:strCache>
            </c:strRef>
          </c:tx>
          <c:spPr>
            <a:ln>
              <a:solidFill>
                <a:schemeClr val="accent1"/>
              </a:solidFill>
              <a:prstDash val="sys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'6900'!$J$23:$J$34</c:f>
              <c:numCache>
                <c:formatCode>[&gt;=20]#,##0_);[&lt;=-20]\(#,##0\);#,##0.0_)</c:formatCode>
                <c:ptCount val="12"/>
                <c:pt idx="0">
                  <c:v>6.2776881720430104</c:v>
                </c:pt>
                <c:pt idx="1">
                  <c:v>6.2660714285714283</c:v>
                </c:pt>
                <c:pt idx="2">
                  <c:v>7.4161290322580644</c:v>
                </c:pt>
                <c:pt idx="3">
                  <c:v>11.056655092592592</c:v>
                </c:pt>
                <c:pt idx="4">
                  <c:v>22.49504928315412</c:v>
                </c:pt>
                <c:pt idx="5">
                  <c:v>21.505509259259259</c:v>
                </c:pt>
                <c:pt idx="6">
                  <c:v>12.060696684587814</c:v>
                </c:pt>
                <c:pt idx="7">
                  <c:v>9.4097558243727608</c:v>
                </c:pt>
                <c:pt idx="8">
                  <c:v>8.6534606481481493</c:v>
                </c:pt>
                <c:pt idx="9">
                  <c:v>7.9826388888888884</c:v>
                </c:pt>
                <c:pt idx="10">
                  <c:v>7.8355902777777784</c:v>
                </c:pt>
                <c:pt idx="11">
                  <c:v>7.4879592293906807</c:v>
                </c:pt>
              </c:numCache>
            </c:numRef>
          </c:val>
        </c:ser>
        <c:ser>
          <c:idx val="4"/>
          <c:order val="2"/>
          <c:tx>
            <c:strRef>
              <c:f>'6900'!$L$5</c:f>
              <c:strCache>
                <c:ptCount val="1"/>
                <c:pt idx="0">
                  <c:v>HYDROSS
2009 HIA
(Existing)</c:v>
                </c:pt>
              </c:strCache>
            </c:strRef>
          </c:tx>
          <c:spPr>
            <a:ln>
              <a:solidFill>
                <a:schemeClr val="accent3"/>
              </a:solidFill>
              <a:prstDash val="sys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'6900'!$L$23:$L$34</c:f>
              <c:numCache>
                <c:formatCode>[&gt;=20]#,##0_);[&lt;=-20]\(#,##0\);#,##0.0_)</c:formatCode>
                <c:ptCount val="12"/>
                <c:pt idx="0">
                  <c:v>6.2776881720430104</c:v>
                </c:pt>
                <c:pt idx="1">
                  <c:v>6.2660714285714283</c:v>
                </c:pt>
                <c:pt idx="2">
                  <c:v>7.415912186379928</c:v>
                </c:pt>
                <c:pt idx="3">
                  <c:v>8.9668982638888881</c:v>
                </c:pt>
                <c:pt idx="4">
                  <c:v>20.740874551971324</c:v>
                </c:pt>
                <c:pt idx="5">
                  <c:v>17.486628703703705</c:v>
                </c:pt>
                <c:pt idx="6">
                  <c:v>9.2406024865591387</c:v>
                </c:pt>
                <c:pt idx="7">
                  <c:v>7.1534066980286735</c:v>
                </c:pt>
                <c:pt idx="8">
                  <c:v>7.1111868055555574</c:v>
                </c:pt>
                <c:pt idx="9">
                  <c:v>6.9609153225806439</c:v>
                </c:pt>
                <c:pt idx="10">
                  <c:v>7.8355902777777784</c:v>
                </c:pt>
                <c:pt idx="11">
                  <c:v>7.4879592293906807</c:v>
                </c:pt>
              </c:numCache>
            </c:numRef>
          </c:val>
        </c:ser>
        <c:ser>
          <c:idx val="5"/>
          <c:order val="3"/>
          <c:tx>
            <c:strRef>
              <c:f>'6900'!$M$5</c:f>
              <c:strCache>
                <c:ptCount val="1"/>
                <c:pt idx="0">
                  <c:v>HYDROSS
Achievable
Management
Target
Oper. Improv.</c:v>
                </c:pt>
              </c:strCache>
            </c:strRef>
          </c:tx>
          <c:spPr>
            <a:ln>
              <a:solidFill>
                <a:schemeClr val="accent2"/>
              </a:solidFill>
              <a:prstDash val="sysDash"/>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'6900'!$M$23:$M$34</c:f>
              <c:numCache>
                <c:formatCode>[&gt;=20]#,##0_);[&lt;=-20]\(#,##0\);#,##0.0_)</c:formatCode>
                <c:ptCount val="12"/>
                <c:pt idx="0">
                  <c:v>6.2776881720430104</c:v>
                </c:pt>
                <c:pt idx="1">
                  <c:v>6.2660714285714283</c:v>
                </c:pt>
                <c:pt idx="2">
                  <c:v>7.4161290322580644</c:v>
                </c:pt>
                <c:pt idx="3">
                  <c:v>10.826741087962963</c:v>
                </c:pt>
                <c:pt idx="4">
                  <c:v>21.367437163978494</c:v>
                </c:pt>
                <c:pt idx="5">
                  <c:v>16.622473032407406</c:v>
                </c:pt>
                <c:pt idx="6">
                  <c:v>7.4276896281361999</c:v>
                </c:pt>
                <c:pt idx="7">
                  <c:v>7.6811011424731177</c:v>
                </c:pt>
                <c:pt idx="8">
                  <c:v>7.3348547453703699</c:v>
                </c:pt>
                <c:pt idx="9">
                  <c:v>6.3568098118279579</c:v>
                </c:pt>
                <c:pt idx="10">
                  <c:v>7.8355902777777784</c:v>
                </c:pt>
                <c:pt idx="11">
                  <c:v>7.4879592293906807</c:v>
                </c:pt>
              </c:numCache>
            </c:numRef>
          </c:val>
        </c:ser>
        <c:marker val="1"/>
        <c:axId val="191268736"/>
        <c:axId val="191270272"/>
      </c:lineChart>
      <c:catAx>
        <c:axId val="191268736"/>
        <c:scaling>
          <c:orientation val="minMax"/>
        </c:scaling>
        <c:axPos val="b"/>
        <c:tickLblPos val="nextTo"/>
        <c:crossAx val="191270272"/>
        <c:crosses val="autoZero"/>
        <c:auto val="1"/>
        <c:lblAlgn val="ctr"/>
        <c:lblOffset val="100"/>
      </c:catAx>
      <c:valAx>
        <c:axId val="19127027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91268736"/>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'6900'!$C$4</c:f>
              <c:strCache>
                <c:ptCount val="1"/>
                <c:pt idx="0">
                  <c:v>HYDROSS
Enforceable
Min. Flow
Oper. Improv.</c:v>
                </c:pt>
              </c:strCache>
            </c:strRef>
          </c:tx>
          <c:spPr>
            <a:ln>
              <a:solidFill>
                <a:schemeClr val="tx1"/>
              </a:solidFill>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'6900'!$C$23:$C$34</c:f>
              <c:numCache>
                <c:formatCode>[&gt;=20]#,##0_);[&lt;=-20]\(#,##0\);#,##0.0_)</c:formatCode>
                <c:ptCount val="12"/>
              </c:numCache>
            </c:numRef>
          </c:val>
        </c:ser>
        <c:ser>
          <c:idx val="3"/>
          <c:order val="1"/>
          <c:tx>
            <c:strRef>
              <c:f>'6900'!$O$5</c:f>
              <c:strCache>
                <c:ptCount val="1"/>
                <c:pt idx="0">
                  <c:v>HYDROSS
Natural
Flow</c:v>
                </c:pt>
              </c:strCache>
            </c:strRef>
          </c:tx>
          <c:spPr>
            <a:ln>
              <a:solidFill>
                <a:schemeClr val="accent1"/>
              </a:solidFill>
              <a:prstDash val="sysDot"/>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'6900'!$O$23:$O$34</c:f>
              <c:numCache>
                <c:formatCode>[&gt;=20]#,##0_);[&lt;=-20]\(#,##0\);#,##0.0_)</c:formatCode>
                <c:ptCount val="12"/>
                <c:pt idx="0">
                  <c:v>6.1719758064516137</c:v>
                </c:pt>
                <c:pt idx="1">
                  <c:v>5.8654389880952378</c:v>
                </c:pt>
                <c:pt idx="2">
                  <c:v>6.7533938172043015</c:v>
                </c:pt>
                <c:pt idx="3">
                  <c:v>12.562152777777778</c:v>
                </c:pt>
                <c:pt idx="4">
                  <c:v>18.930645161290322</c:v>
                </c:pt>
                <c:pt idx="5">
                  <c:v>12.599965277777779</c:v>
                </c:pt>
                <c:pt idx="6">
                  <c:v>9.7783938172043001</c:v>
                </c:pt>
                <c:pt idx="7">
                  <c:v>7.9487567204301079</c:v>
                </c:pt>
                <c:pt idx="8">
                  <c:v>7.3902430555555556</c:v>
                </c:pt>
                <c:pt idx="9">
                  <c:v>6.7981182795698931</c:v>
                </c:pt>
                <c:pt idx="10">
                  <c:v>6.5541666666666663</c:v>
                </c:pt>
                <c:pt idx="11">
                  <c:v>6.789986559139785</c:v>
                </c:pt>
              </c:numCache>
            </c:numRef>
          </c:val>
        </c:ser>
        <c:ser>
          <c:idx val="4"/>
          <c:order val="2"/>
          <c:tx>
            <c:strRef>
              <c:f>'6900'!$Q$5</c:f>
              <c:strCache>
                <c:ptCount val="1"/>
                <c:pt idx="0">
                  <c:v>HYDROSS
2009 HIA
(Existing)</c:v>
                </c:pt>
              </c:strCache>
            </c:strRef>
          </c:tx>
          <c:spPr>
            <a:ln>
              <a:solidFill>
                <a:schemeClr val="accent3"/>
              </a:solidFill>
              <a:prstDash val="sysDot"/>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'6900'!$Q$23:$Q$34</c:f>
              <c:numCache>
                <c:formatCode>[&gt;=20]#,##0_);[&lt;=-20]\(#,##0\);#,##0.0_)</c:formatCode>
                <c:ptCount val="12"/>
                <c:pt idx="0">
                  <c:v>6.1719758064516137</c:v>
                </c:pt>
                <c:pt idx="1">
                  <c:v>5.8654389880952378</c:v>
                </c:pt>
                <c:pt idx="2">
                  <c:v>6.7496938844086012</c:v>
                </c:pt>
                <c:pt idx="3">
                  <c:v>11.193382291666667</c:v>
                </c:pt>
                <c:pt idx="4">
                  <c:v>14.081903561827957</c:v>
                </c:pt>
                <c:pt idx="5">
                  <c:v>7.8501690972222224</c:v>
                </c:pt>
                <c:pt idx="6">
                  <c:v>6.3098084677419353</c:v>
                </c:pt>
                <c:pt idx="7">
                  <c:v>4.9237973790322584</c:v>
                </c:pt>
                <c:pt idx="8">
                  <c:v>5.5604541666666671</c:v>
                </c:pt>
                <c:pt idx="9">
                  <c:v>5.7879146505376342</c:v>
                </c:pt>
                <c:pt idx="10">
                  <c:v>6.5541666666666663</c:v>
                </c:pt>
                <c:pt idx="11">
                  <c:v>6.789986559139785</c:v>
                </c:pt>
              </c:numCache>
            </c:numRef>
          </c:val>
        </c:ser>
        <c:ser>
          <c:idx val="5"/>
          <c:order val="3"/>
          <c:tx>
            <c:strRef>
              <c:f>'6900'!$R$5</c:f>
              <c:strCache>
                <c:ptCount val="1"/>
                <c:pt idx="0">
                  <c:v>HYDROSS
Achievable
Management
Target
Oper. Improv.</c:v>
                </c:pt>
              </c:strCache>
            </c:strRef>
          </c:tx>
          <c:spPr>
            <a:ln>
              <a:solidFill>
                <a:schemeClr val="accent2"/>
              </a:solidFill>
              <a:prstDash val="sysDot"/>
            </a:ln>
          </c:spPr>
          <c:marker>
            <c:symbol val="none"/>
          </c:marker>
          <c:cat>
            <c:strRef>
              <c:f>'6900'!$A$23:$A$34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'6900'!$R$23:$R$34</c:f>
              <c:numCache>
                <c:formatCode>[&gt;=20]#,##0_);[&lt;=-20]\(#,##0\);#,##0.0_)</c:formatCode>
                <c:ptCount val="12"/>
                <c:pt idx="0">
                  <c:v>6.1719758064516137</c:v>
                </c:pt>
                <c:pt idx="1">
                  <c:v>5.8654389880952378</c:v>
                </c:pt>
                <c:pt idx="2">
                  <c:v>6.7533938172043015</c:v>
                </c:pt>
                <c:pt idx="3">
                  <c:v>12.52497048611111</c:v>
                </c:pt>
                <c:pt idx="4">
                  <c:v>16.409201948924736</c:v>
                </c:pt>
                <c:pt idx="5">
                  <c:v>9.4172871527777779</c:v>
                </c:pt>
                <c:pt idx="6">
                  <c:v>6.8264166666666659</c:v>
                </c:pt>
                <c:pt idx="7">
                  <c:v>5.3392469758064518</c:v>
                </c:pt>
                <c:pt idx="8">
                  <c:v>4.9636888888888899</c:v>
                </c:pt>
                <c:pt idx="9">
                  <c:v>4.4864734543010751</c:v>
                </c:pt>
                <c:pt idx="10">
                  <c:v>6.5541666666666663</c:v>
                </c:pt>
                <c:pt idx="11">
                  <c:v>6.789986559139785</c:v>
                </c:pt>
              </c:numCache>
            </c:numRef>
          </c:val>
        </c:ser>
        <c:marker val="1"/>
        <c:axId val="191317888"/>
        <c:axId val="191319424"/>
      </c:lineChart>
      <c:catAx>
        <c:axId val="191317888"/>
        <c:scaling>
          <c:orientation val="minMax"/>
        </c:scaling>
        <c:axPos val="b"/>
        <c:tickLblPos val="nextTo"/>
        <c:crossAx val="191319424"/>
        <c:crosses val="autoZero"/>
        <c:auto val="1"/>
        <c:lblAlgn val="ctr"/>
        <c:lblOffset val="100"/>
      </c:catAx>
      <c:valAx>
        <c:axId val="19131942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91317888"/>
        <c:crosses val="autoZero"/>
        <c:crossBetween val="between"/>
      </c:valAx>
    </c:plotArea>
    <c:legend>
      <c:legendPos val="b"/>
    </c:legend>
    <c:plotVisOnly val="1"/>
  </c:chart>
  <c:printSettings>
    <c:headerFooter/>
    <c:pageMargins b="0.75000000000000377" l="0.70000000000000062" r="0.70000000000000062" t="0.75000000000000377"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'8100'!$C$4</c:f>
              <c:strCache>
                <c:ptCount val="1"/>
                <c:pt idx="0">
                  <c:v>HYDROSS
Enforceable
Min. Flow
Oper. Improv.</c:v>
                </c:pt>
              </c:strCache>
            </c:strRef>
          </c:tx>
          <c:spPr>
            <a:ln>
              <a:solidFill>
                <a:schemeClr val="tx1"/>
              </a:solidFill>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'8100'!$C$23:$C$34</c:f>
              <c:numCache>
                <c:formatCode>[&gt;=20]#,##0_);[&lt;=-20]\(#,##0\);#,##0.0_)</c:formatCode>
                <c:ptCount val="12"/>
              </c:numCache>
            </c:numRef>
          </c:val>
        </c:ser>
        <c:ser>
          <c:idx val="3"/>
          <c:order val="1"/>
          <c:tx>
            <c:strRef>
              <c:f>'8100'!$E$5</c:f>
              <c:strCache>
                <c:ptCount val="1"/>
                <c:pt idx="0">
                  <c:v>HYDROSS
Natural
Flow</c:v>
                </c:pt>
              </c:strCache>
            </c:strRef>
          </c:tx>
          <c:spPr>
            <a:ln>
              <a:solidFill>
                <a:schemeClr val="accent1"/>
              </a:solidFill>
              <a:prstDash val="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'8100'!$E$23:$E$34</c:f>
              <c:numCache>
                <c:formatCode>[&gt;=20]#,##0_);[&lt;=-20]\(#,##0\);#,##0.0_)</c:formatCode>
                <c:ptCount val="12"/>
                <c:pt idx="0">
                  <c:v>0.94327956989247308</c:v>
                </c:pt>
                <c:pt idx="1">
                  <c:v>0.83277529761904756</c:v>
                </c:pt>
                <c:pt idx="2">
                  <c:v>1.0123991935483871</c:v>
                </c:pt>
                <c:pt idx="3">
                  <c:v>2.1553125</c:v>
                </c:pt>
                <c:pt idx="4">
                  <c:v>3.4844422043010752</c:v>
                </c:pt>
                <c:pt idx="5">
                  <c:v>4.1383680555555555</c:v>
                </c:pt>
                <c:pt idx="6">
                  <c:v>2.1101814516129034</c:v>
                </c:pt>
                <c:pt idx="7">
                  <c:v>1.5409610215053764</c:v>
                </c:pt>
                <c:pt idx="8">
                  <c:v>1.3192361111111111</c:v>
                </c:pt>
                <c:pt idx="9">
                  <c:v>1.0408602150537634</c:v>
                </c:pt>
                <c:pt idx="10">
                  <c:v>1.0503472222222223</c:v>
                </c:pt>
                <c:pt idx="11">
                  <c:v>0.87415994623655913</c:v>
                </c:pt>
              </c:numCache>
            </c:numRef>
          </c:val>
        </c:ser>
        <c:ser>
          <c:idx val="4"/>
          <c:order val="2"/>
          <c:tx>
            <c:strRef>
              <c:f>'8100'!$G$5</c:f>
              <c:strCache>
                <c:ptCount val="1"/>
                <c:pt idx="0">
                  <c:v>HYDROSS
2009 HIA
(Existing)</c:v>
                </c:pt>
              </c:strCache>
            </c:strRef>
          </c:tx>
          <c:spPr>
            <a:ln>
              <a:solidFill>
                <a:schemeClr val="accent3"/>
              </a:solidFill>
              <a:prstDash val="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'8100'!$G$23:$G$34</c:f>
              <c:numCache>
                <c:formatCode>[&gt;=20]#,##0_);[&lt;=-20]\(#,##0\);#,##0.0_)</c:formatCode>
                <c:ptCount val="12"/>
                <c:pt idx="0">
                  <c:v>0.41353864247311833</c:v>
                </c:pt>
                <c:pt idx="1">
                  <c:v>0.63470982142857146</c:v>
                </c:pt>
                <c:pt idx="2">
                  <c:v>0</c:v>
                </c:pt>
                <c:pt idx="3">
                  <c:v>0.61873854166666653</c:v>
                </c:pt>
                <c:pt idx="4">
                  <c:v>1.0870890456989248</c:v>
                </c:pt>
                <c:pt idx="5">
                  <c:v>1.0744631944444445</c:v>
                </c:pt>
                <c:pt idx="6">
                  <c:v>0</c:v>
                </c:pt>
                <c:pt idx="7">
                  <c:v>0</c:v>
                </c:pt>
                <c:pt idx="8">
                  <c:v>5.0416666666666665E-4</c:v>
                </c:pt>
                <c:pt idx="9">
                  <c:v>0</c:v>
                </c:pt>
                <c:pt idx="10">
                  <c:v>0</c:v>
                </c:pt>
                <c:pt idx="11">
                  <c:v>0.22768817204301076</c:v>
                </c:pt>
              </c:numCache>
            </c:numRef>
          </c:val>
        </c:ser>
        <c:ser>
          <c:idx val="5"/>
          <c:order val="3"/>
          <c:tx>
            <c:strRef>
              <c:f>'8100'!$H$5</c:f>
              <c:strCache>
                <c:ptCount val="1"/>
                <c:pt idx="0">
                  <c:v>HYDROSS
Achievable
Management
Target
Oper. Improv.</c:v>
                </c:pt>
              </c:strCache>
            </c:strRef>
          </c:tx>
          <c:spPr>
            <a:ln>
              <a:solidFill>
                <a:schemeClr val="accent2"/>
              </a:solidFill>
              <a:prstDash val="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'8100'!$H$23:$H$34</c:f>
              <c:numCache>
                <c:formatCode>[&gt;=20]#,##0_);[&lt;=-20]\(#,##0\);#,##0.0_)</c:formatCode>
                <c:ptCount val="12"/>
                <c:pt idx="0">
                  <c:v>0.76031586021505382</c:v>
                </c:pt>
                <c:pt idx="1">
                  <c:v>0.63470982142857146</c:v>
                </c:pt>
                <c:pt idx="2">
                  <c:v>0.71965725806451608</c:v>
                </c:pt>
                <c:pt idx="3">
                  <c:v>0.56239791666666672</c:v>
                </c:pt>
                <c:pt idx="4">
                  <c:v>0.39593346774193544</c:v>
                </c:pt>
                <c:pt idx="5">
                  <c:v>0</c:v>
                </c:pt>
                <c:pt idx="6">
                  <c:v>0</c:v>
                </c:pt>
                <c:pt idx="7">
                  <c:v>0</c:v>
                </c:pt>
                <c:pt idx="8">
                  <c:v>0</c:v>
                </c:pt>
                <c:pt idx="9">
                  <c:v>0</c:v>
                </c:pt>
                <c:pt idx="10">
                  <c:v>0</c:v>
                </c:pt>
                <c:pt idx="11">
                  <c:v>0.29839348118279568</c:v>
                </c:pt>
              </c:numCache>
            </c:numRef>
          </c:val>
        </c:ser>
        <c:marker val="1"/>
        <c:axId val="171915136"/>
        <c:axId val="171916672"/>
      </c:lineChart>
      <c:catAx>
        <c:axId val="171915136"/>
        <c:scaling>
          <c:orientation val="minMax"/>
        </c:scaling>
        <c:axPos val="b"/>
        <c:tickLblPos val="nextTo"/>
        <c:crossAx val="171916672"/>
        <c:crosses val="autoZero"/>
        <c:auto val="1"/>
        <c:lblAlgn val="ctr"/>
        <c:lblOffset val="100"/>
      </c:catAx>
      <c:valAx>
        <c:axId val="17191667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1915136"/>
        <c:crosses val="autoZero"/>
        <c:crossBetween val="between"/>
      </c:valAx>
    </c:plotArea>
    <c:legend>
      <c:legendPos val="b"/>
    </c:legend>
    <c:plotVisOnly val="1"/>
  </c:chart>
  <c:printSettings>
    <c:headerFooter/>
    <c:pageMargins b="0.75000000000000355" l="0.70000000000000062" r="0.70000000000000062" t="0.7500000000000035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'8100'!$C$4</c:f>
              <c:strCache>
                <c:ptCount val="1"/>
                <c:pt idx="0">
                  <c:v>HYDROSS
Enforceable
Min. Flow
Oper. Improv.</c:v>
                </c:pt>
              </c:strCache>
            </c:strRef>
          </c:tx>
          <c:spPr>
            <a:ln>
              <a:solidFill>
                <a:schemeClr val="tx1"/>
              </a:solidFill>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'8100'!$C$23:$C$34</c:f>
              <c:numCache>
                <c:formatCode>[&gt;=20]#,##0_);[&lt;=-20]\(#,##0\);#,##0.0_)</c:formatCode>
                <c:ptCount val="12"/>
              </c:numCache>
            </c:numRef>
          </c:val>
        </c:ser>
        <c:ser>
          <c:idx val="3"/>
          <c:order val="1"/>
          <c:tx>
            <c:strRef>
              <c:f>'8100'!$J$5</c:f>
              <c:strCache>
                <c:ptCount val="1"/>
                <c:pt idx="0">
                  <c:v>HYDROSS
Natural
Flow</c:v>
                </c:pt>
              </c:strCache>
            </c:strRef>
          </c:tx>
          <c:spPr>
            <a:ln>
              <a:solidFill>
                <a:schemeClr val="accent1"/>
              </a:solidFill>
              <a:prstDash val="sys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'8100'!$J$23:$J$34</c:f>
              <c:numCache>
                <c:formatCode>[&gt;=20]#,##0_);[&lt;=-20]\(#,##0\);#,##0.0_)</c:formatCode>
                <c:ptCount val="12"/>
                <c:pt idx="0">
                  <c:v>0.75218413978494625</c:v>
                </c:pt>
                <c:pt idx="1">
                  <c:v>0.78025793650793651</c:v>
                </c:pt>
                <c:pt idx="2">
                  <c:v>0.94599014336917564</c:v>
                </c:pt>
                <c:pt idx="3">
                  <c:v>1.4984953703703705</c:v>
                </c:pt>
                <c:pt idx="4">
                  <c:v>2.8989583333333337</c:v>
                </c:pt>
                <c:pt idx="5">
                  <c:v>2.57125</c:v>
                </c:pt>
                <c:pt idx="6">
                  <c:v>1.4406698028673834</c:v>
                </c:pt>
                <c:pt idx="7">
                  <c:v>1.2522849462365591</c:v>
                </c:pt>
                <c:pt idx="8">
                  <c:v>0.98452546296296295</c:v>
                </c:pt>
                <c:pt idx="9">
                  <c:v>0.9785170250896057</c:v>
                </c:pt>
                <c:pt idx="10">
                  <c:v>0.95511574074074079</c:v>
                </c:pt>
                <c:pt idx="11">
                  <c:v>0.89584453405017928</c:v>
                </c:pt>
              </c:numCache>
            </c:numRef>
          </c:val>
        </c:ser>
        <c:ser>
          <c:idx val="4"/>
          <c:order val="2"/>
          <c:tx>
            <c:strRef>
              <c:f>'8100'!$L$5</c:f>
              <c:strCache>
                <c:ptCount val="1"/>
                <c:pt idx="0">
                  <c:v>HYDROSS
2009 HIA
(Existing)</c:v>
                </c:pt>
              </c:strCache>
            </c:strRef>
          </c:tx>
          <c:spPr>
            <a:ln>
              <a:solidFill>
                <a:schemeClr val="accent3"/>
              </a:solidFill>
              <a:prstDash val="sys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'8100'!$L$23:$L$34</c:f>
              <c:numCache>
                <c:formatCode>[&gt;=20]#,##0_);[&lt;=-20]\(#,##0\);#,##0.0_)</c:formatCode>
                <c:ptCount val="12"/>
                <c:pt idx="0">
                  <c:v>0.200433355734767</c:v>
                </c:pt>
                <c:pt idx="1">
                  <c:v>0.63020833333333326</c:v>
                </c:pt>
                <c:pt idx="2">
                  <c:v>6.9092517921146943E-2</c:v>
                </c:pt>
                <c:pt idx="3">
                  <c:v>0.15850439814814815</c:v>
                </c:pt>
                <c:pt idx="4">
                  <c:v>0</c:v>
                </c:pt>
                <c:pt idx="5">
                  <c:v>0</c:v>
                </c:pt>
                <c:pt idx="6">
                  <c:v>0</c:v>
                </c:pt>
                <c:pt idx="7">
                  <c:v>0</c:v>
                </c:pt>
                <c:pt idx="8">
                  <c:v>0</c:v>
                </c:pt>
                <c:pt idx="9">
                  <c:v>0</c:v>
                </c:pt>
                <c:pt idx="10">
                  <c:v>0</c:v>
                </c:pt>
                <c:pt idx="11">
                  <c:v>1.0869399641577061E-2</c:v>
                </c:pt>
              </c:numCache>
            </c:numRef>
          </c:val>
        </c:ser>
        <c:ser>
          <c:idx val="5"/>
          <c:order val="3"/>
          <c:tx>
            <c:strRef>
              <c:f>'8100'!$M$5</c:f>
              <c:strCache>
                <c:ptCount val="1"/>
                <c:pt idx="0">
                  <c:v>HYDROSS
Achievable
Management
Target
Oper. Improv.</c:v>
                </c:pt>
              </c:strCache>
            </c:strRef>
          </c:tx>
          <c:spPr>
            <a:ln>
              <a:solidFill>
                <a:schemeClr val="accent2"/>
              </a:solidFill>
              <a:prstDash val="sysDash"/>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'8100'!$M$23:$M$34</c:f>
              <c:numCache>
                <c:formatCode>[&gt;=20]#,##0_);[&lt;=-20]\(#,##0\);#,##0.0_)</c:formatCode>
                <c:ptCount val="12"/>
                <c:pt idx="0">
                  <c:v>0.66815636200716844</c:v>
                </c:pt>
                <c:pt idx="1">
                  <c:v>0.78025793650793651</c:v>
                </c:pt>
                <c:pt idx="2">
                  <c:v>0.94599014336917564</c:v>
                </c:pt>
                <c:pt idx="3">
                  <c:v>0.29018993055555559</c:v>
                </c:pt>
                <c:pt idx="4">
                  <c:v>0.3128679435483871</c:v>
                </c:pt>
                <c:pt idx="5">
                  <c:v>0</c:v>
                </c:pt>
                <c:pt idx="6">
                  <c:v>0</c:v>
                </c:pt>
                <c:pt idx="7">
                  <c:v>1.3593525985663083E-2</c:v>
                </c:pt>
                <c:pt idx="8">
                  <c:v>0</c:v>
                </c:pt>
                <c:pt idx="9">
                  <c:v>0</c:v>
                </c:pt>
                <c:pt idx="10">
                  <c:v>0.12678391203703701</c:v>
                </c:pt>
                <c:pt idx="11">
                  <c:v>0.39610965501792123</c:v>
                </c:pt>
              </c:numCache>
            </c:numRef>
          </c:val>
        </c:ser>
        <c:marker val="1"/>
        <c:axId val="171952000"/>
        <c:axId val="171953536"/>
      </c:lineChart>
      <c:catAx>
        <c:axId val="171952000"/>
        <c:scaling>
          <c:orientation val="minMax"/>
        </c:scaling>
        <c:axPos val="b"/>
        <c:tickLblPos val="nextTo"/>
        <c:crossAx val="171953536"/>
        <c:crosses val="autoZero"/>
        <c:auto val="1"/>
        <c:lblAlgn val="ctr"/>
        <c:lblOffset val="100"/>
      </c:catAx>
      <c:valAx>
        <c:axId val="17195353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1952000"/>
        <c:crosses val="autoZero"/>
        <c:crossBetween val="between"/>
      </c:valAx>
    </c:plotArea>
    <c:legend>
      <c:legendPos val="b"/>
    </c:legend>
    <c:plotVisOnly val="1"/>
  </c:chart>
  <c:printSettings>
    <c:headerFooter/>
    <c:pageMargins b="0.75000000000000377" l="0.70000000000000062" r="0.70000000000000062" t="0.75000000000000377"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'8100'!$C$4</c:f>
              <c:strCache>
                <c:ptCount val="1"/>
                <c:pt idx="0">
                  <c:v>HYDROSS
Enforceable
Min. Flow
Oper. Improv.</c:v>
                </c:pt>
              </c:strCache>
            </c:strRef>
          </c:tx>
          <c:spPr>
            <a:ln>
              <a:solidFill>
                <a:schemeClr val="tx1"/>
              </a:solidFill>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'8100'!$C$23:$C$34</c:f>
              <c:numCache>
                <c:formatCode>[&gt;=20]#,##0_);[&lt;=-20]\(#,##0\);#,##0.0_)</c:formatCode>
                <c:ptCount val="12"/>
              </c:numCache>
            </c:numRef>
          </c:val>
        </c:ser>
        <c:ser>
          <c:idx val="3"/>
          <c:order val="1"/>
          <c:tx>
            <c:strRef>
              <c:f>'8100'!$O$5</c:f>
              <c:strCache>
                <c:ptCount val="1"/>
                <c:pt idx="0">
                  <c:v>HYDROSS
Natural
Flow</c:v>
                </c:pt>
              </c:strCache>
            </c:strRef>
          </c:tx>
          <c:spPr>
            <a:ln>
              <a:solidFill>
                <a:schemeClr val="accent1"/>
              </a:solidFill>
              <a:prstDash val="sysDot"/>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'8100'!$O$23:$O$34</c:f>
              <c:numCache>
                <c:formatCode>[&gt;=20]#,##0_);[&lt;=-20]\(#,##0\);#,##0.0_)</c:formatCode>
                <c:ptCount val="12"/>
                <c:pt idx="0">
                  <c:v>0.73592069892473111</c:v>
                </c:pt>
                <c:pt idx="1">
                  <c:v>0.73374255952380951</c:v>
                </c:pt>
                <c:pt idx="2">
                  <c:v>0.84976478494623664</c:v>
                </c:pt>
                <c:pt idx="3">
                  <c:v>1.7309722222222221</c:v>
                </c:pt>
                <c:pt idx="4">
                  <c:v>2.1467741935483868</c:v>
                </c:pt>
                <c:pt idx="5">
                  <c:v>1.3318402777777778</c:v>
                </c:pt>
                <c:pt idx="6">
                  <c:v>1.0408602150537634</c:v>
                </c:pt>
                <c:pt idx="7">
                  <c:v>0.81723790322580647</c:v>
                </c:pt>
                <c:pt idx="8">
                  <c:v>0.78145833333333337</c:v>
                </c:pt>
                <c:pt idx="9">
                  <c:v>0.8335013440860215</c:v>
                </c:pt>
                <c:pt idx="10">
                  <c:v>0.80666666666666664</c:v>
                </c:pt>
                <c:pt idx="11">
                  <c:v>0.7847110215053763</c:v>
                </c:pt>
              </c:numCache>
            </c:numRef>
          </c:val>
        </c:ser>
        <c:ser>
          <c:idx val="4"/>
          <c:order val="2"/>
          <c:tx>
            <c:strRef>
              <c:f>'8100'!$Q$5</c:f>
              <c:strCache>
                <c:ptCount val="1"/>
                <c:pt idx="0">
                  <c:v>HYDROSS
2009 HIA
(Existing)</c:v>
                </c:pt>
              </c:strCache>
            </c:strRef>
          </c:tx>
          <c:spPr>
            <a:ln>
              <a:solidFill>
                <a:schemeClr val="accent3"/>
              </a:solidFill>
              <a:prstDash val="sysDot"/>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'8100'!$Q$23:$Q$34</c:f>
              <c:numCache>
                <c:formatCode>[&gt;=20]#,##0_);[&lt;=-20]\(#,##0\);#,##0.0_)</c:formatCode>
                <c:ptCount val="12"/>
                <c:pt idx="0">
                  <c:v>4.0658602150537631E-3</c:v>
                </c:pt>
                <c:pt idx="1">
                  <c:v>0.63921130952380956</c:v>
                </c:pt>
                <c:pt idx="2">
                  <c:v>0</c:v>
                </c:pt>
                <c:pt idx="3">
                  <c:v>0.52366111111111102</c:v>
                </c:pt>
                <c:pt idx="4">
                  <c:v>0</c:v>
                </c:pt>
                <c:pt idx="5">
                  <c:v>0</c:v>
                </c:pt>
                <c:pt idx="6">
                  <c:v>0</c:v>
                </c:pt>
                <c:pt idx="7">
                  <c:v>0</c:v>
                </c:pt>
                <c:pt idx="8">
                  <c:v>0</c:v>
                </c:pt>
                <c:pt idx="9">
                  <c:v>0</c:v>
                </c:pt>
                <c:pt idx="10">
                  <c:v>0</c:v>
                </c:pt>
                <c:pt idx="11">
                  <c:v>0</c:v>
                </c:pt>
              </c:numCache>
            </c:numRef>
          </c:val>
        </c:ser>
        <c:ser>
          <c:idx val="5"/>
          <c:order val="3"/>
          <c:tx>
            <c:strRef>
              <c:f>'8100'!$R$5</c:f>
              <c:strCache>
                <c:ptCount val="1"/>
                <c:pt idx="0">
                  <c:v>HYDROSS
Achievable
Management
Target
Oper. Improv.</c:v>
                </c:pt>
              </c:strCache>
            </c:strRef>
          </c:tx>
          <c:spPr>
            <a:ln>
              <a:solidFill>
                <a:schemeClr val="accent2"/>
              </a:solidFill>
              <a:prstDash val="sysDot"/>
            </a:ln>
          </c:spPr>
          <c:marker>
            <c:symbol val="none"/>
          </c:marker>
          <c:cat>
            <c:strRef>
              <c:f>'8100'!$A$23:$A$34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'8100'!$R$23:$R$34</c:f>
              <c:numCache>
                <c:formatCode>[&gt;=20]#,##0_);[&lt;=-20]\(#,##0\);#,##0.0_)</c:formatCode>
                <c:ptCount val="12"/>
                <c:pt idx="0">
                  <c:v>0.69932795698924732</c:v>
                </c:pt>
                <c:pt idx="1">
                  <c:v>0.73374255952380951</c:v>
                </c:pt>
                <c:pt idx="2">
                  <c:v>0.84976478494623664</c:v>
                </c:pt>
                <c:pt idx="3">
                  <c:v>0.73112569444444442</c:v>
                </c:pt>
                <c:pt idx="4">
                  <c:v>0</c:v>
                </c:pt>
                <c:pt idx="5">
                  <c:v>0</c:v>
                </c:pt>
                <c:pt idx="6">
                  <c:v>0</c:v>
                </c:pt>
                <c:pt idx="7">
                  <c:v>0</c:v>
                </c:pt>
                <c:pt idx="8">
                  <c:v>0</c:v>
                </c:pt>
                <c:pt idx="9">
                  <c:v>0</c:v>
                </c:pt>
                <c:pt idx="10">
                  <c:v>0</c:v>
                </c:pt>
                <c:pt idx="11">
                  <c:v>8.1317204301075263E-3</c:v>
                </c:pt>
              </c:numCache>
            </c:numRef>
          </c:val>
        </c:ser>
        <c:marker val="1"/>
        <c:axId val="179918720"/>
        <c:axId val="179920256"/>
      </c:lineChart>
      <c:catAx>
        <c:axId val="179918720"/>
        <c:scaling>
          <c:orientation val="minMax"/>
        </c:scaling>
        <c:axPos val="b"/>
        <c:tickLblPos val="nextTo"/>
        <c:crossAx val="179920256"/>
        <c:crosses val="autoZero"/>
        <c:auto val="1"/>
        <c:lblAlgn val="ctr"/>
        <c:lblOffset val="100"/>
      </c:catAx>
      <c:valAx>
        <c:axId val="17992025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179918720"/>
        <c:crosses val="autoZero"/>
        <c:crossBetween val="between"/>
      </c:valAx>
    </c:plotArea>
    <c:legend>
      <c:legendPos val="b"/>
    </c:legend>
    <c:plotVisOnly val="1"/>
  </c:chart>
  <c:printSettings>
    <c:headerFooter/>
    <c:pageMargins b="0.750000000000004" l="0.70000000000000062" r="0.70000000000000062" t="0.750000000000004"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TotalFIIP!$D$4</c:f>
              <c:strCache>
                <c:ptCount val="1"/>
                <c:pt idx="0">
                  <c:v>HYDROSS
2009 HIA
(Existing)
Crop
Irrigation
Consumption</c:v>
                </c:pt>
              </c:strCache>
            </c:strRef>
          </c:tx>
          <c:spPr>
            <a:solidFill>
              <a:schemeClr val="accent3"/>
            </a:solidFill>
            <a:ln>
              <a:solidFill>
                <a:schemeClr val="accent3"/>
              </a:solidFill>
              <a:prstDash val="solid"/>
            </a:ln>
          </c:spP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TotalFIIP!$E$6:$E$17</c:f>
              <c:numCache>
                <c:formatCode>[&gt;=20]#,##0.0_);[&lt;=-20]\(#,##0.0\);#,##0.00_)</c:formatCode>
                <c:ptCount val="12"/>
                <c:pt idx="0">
                  <c:v>0</c:v>
                </c:pt>
                <c:pt idx="1">
                  <c:v>0</c:v>
                </c:pt>
                <c:pt idx="2">
                  <c:v>4.7053730122107126E-5</c:v>
                </c:pt>
                <c:pt idx="3">
                  <c:v>1.0108407106813615E-2</c:v>
                </c:pt>
                <c:pt idx="4">
                  <c:v>4.8755278368901596E-2</c:v>
                </c:pt>
                <c:pt idx="5">
                  <c:v>0.12881619440526967</c:v>
                </c:pt>
                <c:pt idx="6">
                  <c:v>0.22751593528052047</c:v>
                </c:pt>
                <c:pt idx="7">
                  <c:v>0.18935009970447933</c:v>
                </c:pt>
                <c:pt idx="8">
                  <c:v>9.1889410368682214E-2</c:v>
                </c:pt>
                <c:pt idx="9">
                  <c:v>4.6801260865600028E-3</c:v>
                </c:pt>
                <c:pt idx="10">
                  <c:v>0</c:v>
                </c:pt>
                <c:pt idx="11">
                  <c:v>0</c:v>
                </c:pt>
              </c:numCache>
            </c:numRef>
          </c:val>
        </c:ser>
        <c:ser>
          <c:idx val="4"/>
          <c:order val="3"/>
          <c:tx>
            <c:strRef>
              <c:f>TotalFIIP!$F$4</c:f>
              <c:strCache>
                <c:ptCount val="1"/>
                <c:pt idx="0">
                  <c:v>HYDROSS
Oper. Improv.
Crop
Irrigation
Consumption</c:v>
                </c:pt>
              </c:strCache>
            </c:strRef>
          </c:tx>
          <c:spPr>
            <a:solidFill>
              <a:schemeClr val="accent2"/>
            </a:solidFill>
            <a:ln>
              <a:solidFill>
                <a:schemeClr val="accent2"/>
              </a:solidFill>
              <a:prstDash val="solid"/>
            </a:ln>
          </c:spP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TotalFIIP!$G$6:$G$17</c:f>
              <c:numCache>
                <c:formatCode>[&gt;=20]#,##0.0_);[&lt;=-20]\(#,##0.0\);#,##0.00_)</c:formatCode>
                <c:ptCount val="12"/>
                <c:pt idx="0">
                  <c:v>0</c:v>
                </c:pt>
                <c:pt idx="1">
                  <c:v>0</c:v>
                </c:pt>
                <c:pt idx="2">
                  <c:v>0</c:v>
                </c:pt>
                <c:pt idx="3">
                  <c:v>1.069426460903463E-2</c:v>
                </c:pt>
                <c:pt idx="4">
                  <c:v>4.8850599883865968E-2</c:v>
                </c:pt>
                <c:pt idx="5">
                  <c:v>0.12482889411569696</c:v>
                </c:pt>
                <c:pt idx="6">
                  <c:v>0.2349111607968595</c:v>
                </c:pt>
                <c:pt idx="7">
                  <c:v>0.17205162740297819</c:v>
                </c:pt>
                <c:pt idx="8">
                  <c:v>0.10118528415604125</c:v>
                </c:pt>
                <c:pt idx="9">
                  <c:v>5.4212084353435089E-3</c:v>
                </c:pt>
                <c:pt idx="10">
                  <c:v>0</c:v>
                </c:pt>
                <c:pt idx="11">
                  <c:v>0</c:v>
                </c:pt>
              </c:numCache>
            </c:numRef>
          </c:val>
        </c:ser>
        <c:axId val="191601280"/>
        <c:axId val="191836544"/>
      </c:barChart>
      <c:lineChart>
        <c:grouping val="standard"/>
        <c:ser>
          <c:idx val="1"/>
          <c:order val="0"/>
          <c:tx>
            <c:strRef>
              <c:f>TotalFIIP!$AG$3</c:f>
              <c:strCache>
                <c:ptCount val="1"/>
                <c:pt idx="0">
                  <c:v>HYDROSS
2009 HIA
(Existing)
River
Headgate
Diversion</c:v>
                </c:pt>
              </c:strCache>
            </c:strRef>
          </c:tx>
          <c:spPr>
            <a:ln>
              <a:solidFill>
                <a:schemeClr val="accent3"/>
              </a:solidFill>
              <a:prstDash val="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TotalFIIP!$AH$6:$AH$17</c:f>
              <c:numCache>
                <c:formatCode>[&gt;=20]#,##0.0_);[&lt;=-20]\(#,##0.0\);#,##0.00_)</c:formatCode>
                <c:ptCount val="12"/>
                <c:pt idx="0">
                  <c:v>9.2044034575067425E-3</c:v>
                </c:pt>
                <c:pt idx="1">
                  <c:v>3.0978716411148875E-2</c:v>
                </c:pt>
                <c:pt idx="2">
                  <c:v>3.1670352012963088E-2</c:v>
                </c:pt>
                <c:pt idx="3">
                  <c:v>8.0033781492396816E-2</c:v>
                </c:pt>
                <c:pt idx="4">
                  <c:v>0.23584219737204132</c:v>
                </c:pt>
                <c:pt idx="5">
                  <c:v>0.38114617925051636</c:v>
                </c:pt>
                <c:pt idx="6">
                  <c:v>0.46215517245522525</c:v>
                </c:pt>
                <c:pt idx="7">
                  <c:v>0.39832713772180833</c:v>
                </c:pt>
                <c:pt idx="8">
                  <c:v>0.17323505218070423</c:v>
                </c:pt>
                <c:pt idx="9">
                  <c:v>7.4184867514906605E-2</c:v>
                </c:pt>
                <c:pt idx="10">
                  <c:v>4.4736694942103576E-2</c:v>
                </c:pt>
                <c:pt idx="11">
                  <c:v>1.2923282609643309E-2</c:v>
                </c:pt>
              </c:numCache>
            </c:numRef>
          </c:val>
        </c:ser>
        <c:ser>
          <c:idx val="2"/>
          <c:order val="1"/>
          <c:tx>
            <c:strRef>
              <c:f>TotalFIIP!$AJ$3</c:f>
              <c:strCache>
                <c:ptCount val="1"/>
                <c:pt idx="0">
                  <c:v>HYDROSS
Oper. Improv.
River
Headgate
Diversion</c:v>
                </c:pt>
              </c:strCache>
            </c:strRef>
          </c:tx>
          <c:spPr>
            <a:ln>
              <a:solidFill>
                <a:schemeClr val="accent2"/>
              </a:solidFill>
              <a:prstDash val="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TotalFIIP!$AK$6:$AK$17</c:f>
              <c:numCache>
                <c:formatCode>[&gt;=20]#,##0.0_);[&lt;=-20]\(#,##0.0\);#,##0.00_)</c:formatCode>
                <c:ptCount val="12"/>
                <c:pt idx="0">
                  <c:v>6.6942280297685745E-4</c:v>
                </c:pt>
                <c:pt idx="1">
                  <c:v>4.9429137456947082E-4</c:v>
                </c:pt>
                <c:pt idx="2">
                  <c:v>3.2893164801281092E-4</c:v>
                </c:pt>
                <c:pt idx="3">
                  <c:v>0.16133339354646106</c:v>
                </c:pt>
                <c:pt idx="4">
                  <c:v>0.22379813934935844</c:v>
                </c:pt>
                <c:pt idx="5">
                  <c:v>0.43466327433325608</c:v>
                </c:pt>
                <c:pt idx="6">
                  <c:v>0.36445580067905875</c:v>
                </c:pt>
                <c:pt idx="7">
                  <c:v>0.23107568129313147</c:v>
                </c:pt>
                <c:pt idx="8">
                  <c:v>0.15172443094084834</c:v>
                </c:pt>
                <c:pt idx="9">
                  <c:v>7.9509178687336979E-2</c:v>
                </c:pt>
                <c:pt idx="10">
                  <c:v>8.4842372735520867E-4</c:v>
                </c:pt>
                <c:pt idx="11">
                  <c:v>9.7814980430583481E-4</c:v>
                </c:pt>
              </c:numCache>
            </c:numRef>
          </c:val>
        </c:ser>
        <c:marker val="1"/>
        <c:axId val="191601280"/>
        <c:axId val="191836544"/>
      </c:lineChart>
      <c:catAx>
        <c:axId val="191601280"/>
        <c:scaling>
          <c:orientation val="minMax"/>
        </c:scaling>
        <c:axPos val="b"/>
        <c:tickLblPos val="nextTo"/>
        <c:crossAx val="191836544"/>
        <c:crosses val="autoZero"/>
        <c:auto val="1"/>
        <c:lblAlgn val="ctr"/>
        <c:lblOffset val="100"/>
      </c:catAx>
      <c:valAx>
        <c:axId val="1918365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1601280"/>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TotalFIIP!$D$4</c:f>
              <c:strCache>
                <c:ptCount val="1"/>
                <c:pt idx="0">
                  <c:v>HYDROSS
2009 HIA
(Existing)
Crop
Irrigation
Consumption</c:v>
                </c:pt>
              </c:strCache>
            </c:strRef>
          </c:tx>
          <c:spPr>
            <a:solidFill>
              <a:schemeClr val="accent3"/>
            </a:solidFill>
            <a:ln>
              <a:solidFill>
                <a:schemeClr val="accent3"/>
              </a:solidFill>
              <a:prstDash val="solid"/>
            </a:ln>
          </c:spPr>
          <c:cat>
            <c:strRef>
              <c:f>TotalFIIP!$B$21:$B$32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TotalFIIP!$E$21:$E$32</c:f>
              <c:numCache>
                <c:formatCode>[&gt;=20]#,##0.0_);[&lt;=-20]\(#,##0.0\);#,##0.00_)</c:formatCode>
                <c:ptCount val="12"/>
                <c:pt idx="0">
                  <c:v>0</c:v>
                </c:pt>
                <c:pt idx="1">
                  <c:v>0</c:v>
                </c:pt>
                <c:pt idx="2">
                  <c:v>1.5698922821468498E-4</c:v>
                </c:pt>
                <c:pt idx="3">
                  <c:v>1.3010004739983162E-2</c:v>
                </c:pt>
                <c:pt idx="4">
                  <c:v>5.4277715842601548E-2</c:v>
                </c:pt>
                <c:pt idx="5">
                  <c:v>0.1185769613340827</c:v>
                </c:pt>
                <c:pt idx="6">
                  <c:v>0.24015092793495676</c:v>
                </c:pt>
                <c:pt idx="7">
                  <c:v>0.20192291359421072</c:v>
                </c:pt>
                <c:pt idx="8">
                  <c:v>8.5032171074806512E-2</c:v>
                </c:pt>
                <c:pt idx="9">
                  <c:v>8.0033027250968596E-3</c:v>
                </c:pt>
                <c:pt idx="10">
                  <c:v>0</c:v>
                </c:pt>
                <c:pt idx="11">
                  <c:v>0</c:v>
                </c:pt>
              </c:numCache>
            </c:numRef>
          </c:val>
        </c:ser>
        <c:ser>
          <c:idx val="4"/>
          <c:order val="3"/>
          <c:tx>
            <c:strRef>
              <c:f>TotalFIIP!$F$4</c:f>
              <c:strCache>
                <c:ptCount val="1"/>
                <c:pt idx="0">
                  <c:v>HYDROSS
Oper. Improv.
Crop
Irrigation
Consumption</c:v>
                </c:pt>
              </c:strCache>
            </c:strRef>
          </c:tx>
          <c:spPr>
            <a:solidFill>
              <a:schemeClr val="accent2"/>
            </a:solidFill>
            <a:ln>
              <a:solidFill>
                <a:schemeClr val="accent2"/>
              </a:solidFill>
              <a:prstDash val="solid"/>
            </a:ln>
          </c:spPr>
          <c:cat>
            <c:strRef>
              <c:f>TotalFIIP!$B$21:$B$32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TotalFIIP!$G$21:$G$32</c:f>
              <c:numCache>
                <c:formatCode>[&gt;=20]#,##0.0_);[&lt;=-20]\(#,##0.0\);#,##0.00_)</c:formatCode>
                <c:ptCount val="12"/>
                <c:pt idx="0">
                  <c:v>0</c:v>
                </c:pt>
                <c:pt idx="1">
                  <c:v>0</c:v>
                </c:pt>
                <c:pt idx="2">
                  <c:v>0</c:v>
                </c:pt>
                <c:pt idx="3">
                  <c:v>2.2592629036076877E-2</c:v>
                </c:pt>
                <c:pt idx="4">
                  <c:v>6.2713112462280632E-2</c:v>
                </c:pt>
                <c:pt idx="5">
                  <c:v>0.12314651627544544</c:v>
                </c:pt>
                <c:pt idx="6">
                  <c:v>0.24892937623584471</c:v>
                </c:pt>
                <c:pt idx="7">
                  <c:v>0.16508609855978074</c:v>
                </c:pt>
                <c:pt idx="8">
                  <c:v>7.5813592605311689E-2</c:v>
                </c:pt>
                <c:pt idx="9">
                  <c:v>1.2027332582388368E-2</c:v>
                </c:pt>
                <c:pt idx="10">
                  <c:v>0</c:v>
                </c:pt>
                <c:pt idx="11">
                  <c:v>0</c:v>
                </c:pt>
              </c:numCache>
            </c:numRef>
          </c:val>
        </c:ser>
        <c:axId val="191872000"/>
        <c:axId val="191877888"/>
      </c:barChart>
      <c:lineChart>
        <c:grouping val="standard"/>
        <c:ser>
          <c:idx val="1"/>
          <c:order val="0"/>
          <c:tx>
            <c:strRef>
              <c:f>TotalFIIP!$AG$3</c:f>
              <c:strCache>
                <c:ptCount val="1"/>
                <c:pt idx="0">
                  <c:v>HYDROSS
2009 HIA
(Existing)
River
Headgate
Diversion</c:v>
                </c:pt>
              </c:strCache>
            </c:strRef>
          </c:tx>
          <c:spPr>
            <a:ln>
              <a:solidFill>
                <a:schemeClr val="accent3"/>
              </a:solidFill>
              <a:prstDash val="sys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TotalFIIP!$AH$21:$AH$32</c:f>
              <c:numCache>
                <c:formatCode>[&gt;=20]#,##0.0_);[&lt;=-20]\(#,##0.0\);#,##0.00_)</c:formatCode>
                <c:ptCount val="12"/>
                <c:pt idx="0">
                  <c:v>7.2891827350296144E-3</c:v>
                </c:pt>
                <c:pt idx="1">
                  <c:v>2.4749955065877214E-2</c:v>
                </c:pt>
                <c:pt idx="2">
                  <c:v>2.2693189159092853E-2</c:v>
                </c:pt>
                <c:pt idx="3">
                  <c:v>6.7374948701719908E-2</c:v>
                </c:pt>
                <c:pt idx="4">
                  <c:v>0.26337482678456453</c:v>
                </c:pt>
                <c:pt idx="5">
                  <c:v>0.4260509335055323</c:v>
                </c:pt>
                <c:pt idx="6">
                  <c:v>0.52906545830580587</c:v>
                </c:pt>
                <c:pt idx="7">
                  <c:v>0.36009313549415539</c:v>
                </c:pt>
                <c:pt idx="8">
                  <c:v>0.2236378866658085</c:v>
                </c:pt>
                <c:pt idx="9">
                  <c:v>8.5186386326418784E-2</c:v>
                </c:pt>
                <c:pt idx="10">
                  <c:v>3.8374051087473729E-2</c:v>
                </c:pt>
                <c:pt idx="11">
                  <c:v>1.0337439115859264E-2</c:v>
                </c:pt>
              </c:numCache>
            </c:numRef>
          </c:val>
        </c:ser>
        <c:ser>
          <c:idx val="2"/>
          <c:order val="1"/>
          <c:tx>
            <c:strRef>
              <c:f>TotalFIIP!$AJ$3</c:f>
              <c:strCache>
                <c:ptCount val="1"/>
                <c:pt idx="0">
                  <c:v>HYDROSS
Oper. Improv.
River
Headgate
Diversion</c:v>
                </c:pt>
              </c:strCache>
            </c:strRef>
          </c:tx>
          <c:spPr>
            <a:ln>
              <a:solidFill>
                <a:schemeClr val="accent2"/>
              </a:solidFill>
              <a:prstDash val="sysDash"/>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TotalFIIP!$AK$21:$AK$32</c:f>
              <c:numCache>
                <c:formatCode>[&gt;=20]#,##0.0_);[&lt;=-20]\(#,##0.0\);#,##0.00_)</c:formatCode>
                <c:ptCount val="12"/>
                <c:pt idx="0">
                  <c:v>9.769742612260482E-4</c:v>
                </c:pt>
                <c:pt idx="1">
                  <c:v>7.32689878451488E-4</c:v>
                </c:pt>
                <c:pt idx="2">
                  <c:v>4.953689557259419E-4</c:v>
                </c:pt>
                <c:pt idx="3">
                  <c:v>0.11230704720472662</c:v>
                </c:pt>
                <c:pt idx="4">
                  <c:v>0.24578875316385204</c:v>
                </c:pt>
                <c:pt idx="5">
                  <c:v>0.44152341720714672</c:v>
                </c:pt>
                <c:pt idx="6">
                  <c:v>0.44360555747792457</c:v>
                </c:pt>
                <c:pt idx="7">
                  <c:v>0.18892358130789055</c:v>
                </c:pt>
                <c:pt idx="8">
                  <c:v>0.13161329609669387</c:v>
                </c:pt>
                <c:pt idx="9">
                  <c:v>5.8111739461719547E-2</c:v>
                </c:pt>
                <c:pt idx="10">
                  <c:v>1.0231959620437717E-3</c:v>
                </c:pt>
                <c:pt idx="11">
                  <c:v>1.2622148914401207E-3</c:v>
                </c:pt>
              </c:numCache>
            </c:numRef>
          </c:val>
        </c:ser>
        <c:marker val="1"/>
        <c:axId val="191872000"/>
        <c:axId val="191877888"/>
      </c:lineChart>
      <c:catAx>
        <c:axId val="191872000"/>
        <c:scaling>
          <c:orientation val="minMax"/>
        </c:scaling>
        <c:axPos val="b"/>
        <c:tickLblPos val="nextTo"/>
        <c:crossAx val="191877888"/>
        <c:crosses val="autoZero"/>
        <c:auto val="1"/>
        <c:lblAlgn val="ctr"/>
        <c:lblOffset val="100"/>
      </c:catAx>
      <c:valAx>
        <c:axId val="1918778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1872000"/>
        <c:crosses val="autoZero"/>
        <c:crossBetween val="between"/>
      </c:valAx>
    </c:plotArea>
    <c:legend>
      <c:legendPos val="b"/>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'481500'!$B$4</c:f>
              <c:strCache>
                <c:ptCount val="1"/>
                <c:pt idx="0">
                  <c:v>Interim
Instream
Flow</c:v>
                </c:pt>
              </c:strCache>
            </c:strRef>
          </c:tx>
          <c:spPr>
            <a:ln>
              <a:solidFill>
                <a:schemeClr val="tx1"/>
              </a:solidFill>
              <a:prstDash val="dash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'481500'!$B$23:$B$34</c:f>
              <c:numCache>
                <c:formatCode>[&gt;=20]#,##0_);[&lt;=-20]\(#,##0\);#,##0.0_)</c:formatCode>
                <c:ptCount val="12"/>
                <c:pt idx="0">
                  <c:v>18</c:v>
                </c:pt>
                <c:pt idx="1">
                  <c:v>18</c:v>
                </c:pt>
                <c:pt idx="2">
                  <c:v>18</c:v>
                </c:pt>
                <c:pt idx="3">
                  <c:v>18</c:v>
                </c:pt>
                <c:pt idx="4">
                  <c:v>18</c:v>
                </c:pt>
                <c:pt idx="5">
                  <c:v>18</c:v>
                </c:pt>
                <c:pt idx="6">
                  <c:v>18</c:v>
                </c:pt>
                <c:pt idx="7">
                  <c:v>18</c:v>
                </c:pt>
                <c:pt idx="8">
                  <c:v>18</c:v>
                </c:pt>
                <c:pt idx="9">
                  <c:v>18</c:v>
                </c:pt>
                <c:pt idx="10">
                  <c:v>18</c:v>
                </c:pt>
                <c:pt idx="11">
                  <c:v>18</c:v>
                </c:pt>
              </c:numCache>
            </c:numRef>
          </c:val>
        </c:ser>
        <c:ser>
          <c:idx val="1"/>
          <c:order val="1"/>
          <c:tx>
            <c:strRef>
              <c:f>'481500'!$C$4</c:f>
              <c:strCache>
                <c:ptCount val="1"/>
                <c:pt idx="0">
                  <c:v>HYDROSS
Enforceable
Min. Flow
Oper. Improv.</c:v>
                </c:pt>
              </c:strCache>
            </c:strRef>
          </c:tx>
          <c:spPr>
            <a:ln>
              <a:solidFill>
                <a:schemeClr val="tx1"/>
              </a:solidFill>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'481500'!$C$23:$C$34</c:f>
              <c:numCache>
                <c:formatCode>[&gt;=20]#,##0_);[&lt;=-20]\(#,##0\);#,##0.0_)</c:formatCode>
                <c:ptCount val="12"/>
                <c:pt idx="0">
                  <c:v>2.4</c:v>
                </c:pt>
                <c:pt idx="1">
                  <c:v>2.6</c:v>
                </c:pt>
                <c:pt idx="2">
                  <c:v>10</c:v>
                </c:pt>
                <c:pt idx="3">
                  <c:v>14</c:v>
                </c:pt>
                <c:pt idx="4">
                  <c:v>50</c:v>
                </c:pt>
                <c:pt idx="5">
                  <c:v>70</c:v>
                </c:pt>
                <c:pt idx="6">
                  <c:v>56</c:v>
                </c:pt>
                <c:pt idx="7">
                  <c:v>31</c:v>
                </c:pt>
                <c:pt idx="8">
                  <c:v>19</c:v>
                </c:pt>
                <c:pt idx="9">
                  <c:v>18</c:v>
                </c:pt>
                <c:pt idx="10">
                  <c:v>12</c:v>
                </c:pt>
                <c:pt idx="11">
                  <c:v>10</c:v>
                </c:pt>
              </c:numCache>
            </c:numRef>
          </c:val>
        </c:ser>
        <c:ser>
          <c:idx val="3"/>
          <c:order val="2"/>
          <c:tx>
            <c:strRef>
              <c:f>'481500'!$O$5</c:f>
              <c:strCache>
                <c:ptCount val="1"/>
                <c:pt idx="0">
                  <c:v>HYDROSS
Natural
Flow</c:v>
                </c:pt>
              </c:strCache>
            </c:strRef>
          </c:tx>
          <c:spPr>
            <a:ln>
              <a:solidFill>
                <a:schemeClr val="accent1"/>
              </a:solidFill>
              <a:prstDash val="sys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'481500'!$O$23:$O$34</c:f>
              <c:numCache>
                <c:formatCode>[&gt;=20]#,##0_);[&lt;=-20]\(#,##0\);#,##0.0_)</c:formatCode>
                <c:ptCount val="12"/>
                <c:pt idx="0">
                  <c:v>7.7820564516129034</c:v>
                </c:pt>
                <c:pt idx="1">
                  <c:v>6.7252232142857142</c:v>
                </c:pt>
                <c:pt idx="2">
                  <c:v>10.676948924731182</c:v>
                </c:pt>
                <c:pt idx="3">
                  <c:v>28.217578124999999</c:v>
                </c:pt>
                <c:pt idx="4">
                  <c:v>112.64018481182796</c:v>
                </c:pt>
                <c:pt idx="5">
                  <c:v>127.97430555555555</c:v>
                </c:pt>
                <c:pt idx="6">
                  <c:v>64.850470430107521</c:v>
                </c:pt>
                <c:pt idx="7">
                  <c:v>30.876955645161289</c:v>
                </c:pt>
                <c:pt idx="8">
                  <c:v>19.059390624999999</c:v>
                </c:pt>
                <c:pt idx="9">
                  <c:v>19.606391129032257</c:v>
                </c:pt>
                <c:pt idx="10">
                  <c:v>16.94840277777778</c:v>
                </c:pt>
                <c:pt idx="11">
                  <c:v>11.336431451612901</c:v>
                </c:pt>
              </c:numCache>
            </c:numRef>
          </c:val>
        </c:ser>
        <c:ser>
          <c:idx val="4"/>
          <c:order val="3"/>
          <c:tx>
            <c:strRef>
              <c:f>'481500'!$Q$5</c:f>
              <c:strCache>
                <c:ptCount val="1"/>
                <c:pt idx="0">
                  <c:v>HYDROSS
2009 HIA
(Existing)</c:v>
                </c:pt>
              </c:strCache>
            </c:strRef>
          </c:tx>
          <c:spPr>
            <a:ln>
              <a:solidFill>
                <a:schemeClr val="accent3"/>
              </a:solidFill>
              <a:prstDash val="sys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'481500'!$Q$23:$Q$34</c:f>
              <c:numCache>
                <c:formatCode>[&gt;=20]#,##0_);[&lt;=-20]\(#,##0\);#,##0.0_)</c:formatCode>
                <c:ptCount val="12"/>
                <c:pt idx="0">
                  <c:v>11.128422043010751</c:v>
                </c:pt>
                <c:pt idx="1">
                  <c:v>12.504818824404763</c:v>
                </c:pt>
                <c:pt idx="2">
                  <c:v>12.105488911290324</c:v>
                </c:pt>
                <c:pt idx="3">
                  <c:v>21.461618749999996</c:v>
                </c:pt>
                <c:pt idx="4">
                  <c:v>40.119835013440863</c:v>
                </c:pt>
                <c:pt idx="5">
                  <c:v>56.653418402777781</c:v>
                </c:pt>
                <c:pt idx="6">
                  <c:v>86.530409610215045</c:v>
                </c:pt>
                <c:pt idx="7">
                  <c:v>99.093104502688163</c:v>
                </c:pt>
                <c:pt idx="8">
                  <c:v>41.366832986111113</c:v>
                </c:pt>
                <c:pt idx="9">
                  <c:v>27.389870631720431</c:v>
                </c:pt>
                <c:pt idx="10">
                  <c:v>19.102538888888891</c:v>
                </c:pt>
                <c:pt idx="11">
                  <c:v>15.313411962365592</c:v>
                </c:pt>
              </c:numCache>
            </c:numRef>
          </c:val>
        </c:ser>
        <c:ser>
          <c:idx val="5"/>
          <c:order val="4"/>
          <c:tx>
            <c:strRef>
              <c:f>'481500'!$R$5</c:f>
              <c:strCache>
                <c:ptCount val="1"/>
                <c:pt idx="0">
                  <c:v>HYDROSS
Achievable
Management
Target
Oper. Improv.</c:v>
                </c:pt>
              </c:strCache>
            </c:strRef>
          </c:tx>
          <c:spPr>
            <a:ln>
              <a:solidFill>
                <a:schemeClr val="accent2"/>
              </a:solidFill>
              <a:prstDash val="sysDot"/>
            </a:ln>
          </c:spPr>
          <c:marker>
            <c:symbol val="none"/>
          </c:marker>
          <c:cat>
            <c:strRef>
              <c:f>'481500'!$A$23:$A$34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'481500'!$R$23:$R$34</c:f>
              <c:numCache>
                <c:formatCode>[&gt;=20]#,##0_);[&lt;=-20]\(#,##0\);#,##0.0_)</c:formatCode>
                <c:ptCount val="12"/>
                <c:pt idx="0">
                  <c:v>2.5779586693548384</c:v>
                </c:pt>
                <c:pt idx="1">
                  <c:v>4.1210673363095234</c:v>
                </c:pt>
                <c:pt idx="2">
                  <c:v>10.752045362903228</c:v>
                </c:pt>
                <c:pt idx="3">
                  <c:v>34.047509375000004</c:v>
                </c:pt>
                <c:pt idx="4">
                  <c:v>113.21534139784946</c:v>
                </c:pt>
                <c:pt idx="5">
                  <c:v>75.413964236111113</c:v>
                </c:pt>
                <c:pt idx="6">
                  <c:v>56.205760416666664</c:v>
                </c:pt>
                <c:pt idx="7">
                  <c:v>41.471611559139788</c:v>
                </c:pt>
                <c:pt idx="8">
                  <c:v>26.085541319444442</c:v>
                </c:pt>
                <c:pt idx="9">
                  <c:v>23.436431451612901</c:v>
                </c:pt>
                <c:pt idx="10">
                  <c:v>12.067397222222221</c:v>
                </c:pt>
                <c:pt idx="11">
                  <c:v>10.105492271505376</c:v>
                </c:pt>
              </c:numCache>
            </c:numRef>
          </c:val>
        </c:ser>
        <c:marker val="1"/>
        <c:axId val="64879616"/>
        <c:axId val="65479424"/>
      </c:lineChart>
      <c:catAx>
        <c:axId val="64879616"/>
        <c:scaling>
          <c:orientation val="minMax"/>
        </c:scaling>
        <c:axPos val="b"/>
        <c:tickLblPos val="nextTo"/>
        <c:crossAx val="65479424"/>
        <c:crosses val="autoZero"/>
        <c:auto val="1"/>
        <c:lblAlgn val="ctr"/>
        <c:lblOffset val="100"/>
      </c:catAx>
      <c:valAx>
        <c:axId val="65479424"/>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4879616"/>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TotalFIIP!$D$4</c:f>
              <c:strCache>
                <c:ptCount val="1"/>
                <c:pt idx="0">
                  <c:v>HYDROSS
2009 HIA
(Existing)
Crop
Irrigation
Consumption</c:v>
                </c:pt>
              </c:strCache>
            </c:strRef>
          </c:tx>
          <c:spPr>
            <a:solidFill>
              <a:schemeClr val="accent3"/>
            </a:solidFill>
            <a:ln>
              <a:solidFill>
                <a:schemeClr val="accent3"/>
              </a:solidFill>
              <a:prstDash val="solid"/>
            </a:ln>
          </c:spPr>
          <c:cat>
            <c:strRef>
              <c:f>TotalFIIP!$B$36:$B$47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TotalFIIP!$E$36:$E$47</c:f>
              <c:numCache>
                <c:formatCode>[&gt;=20]#,##0.0_);[&lt;=-20]\(#,##0.0\);#,##0.00_)</c:formatCode>
                <c:ptCount val="12"/>
                <c:pt idx="0">
                  <c:v>0</c:v>
                </c:pt>
                <c:pt idx="1">
                  <c:v>0</c:v>
                </c:pt>
                <c:pt idx="2">
                  <c:v>4.5215322479119342E-4</c:v>
                </c:pt>
                <c:pt idx="3">
                  <c:v>1.0694030181905876E-2</c:v>
                </c:pt>
                <c:pt idx="4">
                  <c:v>7.3006171287166452E-2</c:v>
                </c:pt>
                <c:pt idx="5">
                  <c:v>0.1409412276255386</c:v>
                </c:pt>
                <c:pt idx="6">
                  <c:v>0.2331845068635858</c:v>
                </c:pt>
                <c:pt idx="7">
                  <c:v>0.20746091481676088</c:v>
                </c:pt>
                <c:pt idx="8">
                  <c:v>8.996967576367243E-2</c:v>
                </c:pt>
                <c:pt idx="9">
                  <c:v>9.6279422056536508E-3</c:v>
                </c:pt>
                <c:pt idx="10">
                  <c:v>0</c:v>
                </c:pt>
                <c:pt idx="11">
                  <c:v>0</c:v>
                </c:pt>
              </c:numCache>
            </c:numRef>
          </c:val>
        </c:ser>
        <c:ser>
          <c:idx val="4"/>
          <c:order val="3"/>
          <c:tx>
            <c:strRef>
              <c:f>TotalFIIP!$F$4</c:f>
              <c:strCache>
                <c:ptCount val="1"/>
                <c:pt idx="0">
                  <c:v>HYDROSS
Oper. Improv.
Crop
Irrigation
Consumption</c:v>
                </c:pt>
              </c:strCache>
            </c:strRef>
          </c:tx>
          <c:spPr>
            <a:solidFill>
              <a:schemeClr val="accent2"/>
            </a:solidFill>
            <a:ln>
              <a:solidFill>
                <a:schemeClr val="accent2"/>
              </a:solidFill>
              <a:prstDash val="solid"/>
            </a:ln>
          </c:spPr>
          <c:cat>
            <c:strRef>
              <c:f>TotalFIIP!$B$36:$B$47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TotalFIIP!$G$36:$G$47</c:f>
              <c:numCache>
                <c:formatCode>[&gt;=20]#,##0.0_);[&lt;=-20]\(#,##0.0\);#,##0.00_)</c:formatCode>
                <c:ptCount val="12"/>
                <c:pt idx="0">
                  <c:v>0</c:v>
                </c:pt>
                <c:pt idx="1">
                  <c:v>0</c:v>
                </c:pt>
                <c:pt idx="2">
                  <c:v>0</c:v>
                </c:pt>
                <c:pt idx="3">
                  <c:v>1.6205353219227329E-2</c:v>
                </c:pt>
                <c:pt idx="4">
                  <c:v>6.8049443373701501E-2</c:v>
                </c:pt>
                <c:pt idx="5">
                  <c:v>0.12507759546771252</c:v>
                </c:pt>
                <c:pt idx="6">
                  <c:v>0.1956379541965485</c:v>
                </c:pt>
                <c:pt idx="7">
                  <c:v>0.14656772981057642</c:v>
                </c:pt>
                <c:pt idx="8">
                  <c:v>8.1081673849667885E-2</c:v>
                </c:pt>
                <c:pt idx="9">
                  <c:v>1.7959438246095017E-2</c:v>
                </c:pt>
                <c:pt idx="10">
                  <c:v>0</c:v>
                </c:pt>
                <c:pt idx="11">
                  <c:v>0</c:v>
                </c:pt>
              </c:numCache>
            </c:numRef>
          </c:val>
        </c:ser>
        <c:axId val="191999360"/>
        <c:axId val="192013440"/>
      </c:barChart>
      <c:lineChart>
        <c:grouping val="standard"/>
        <c:ser>
          <c:idx val="1"/>
          <c:order val="0"/>
          <c:tx>
            <c:strRef>
              <c:f>TotalFIIP!$AG$3</c:f>
              <c:strCache>
                <c:ptCount val="1"/>
                <c:pt idx="0">
                  <c:v>HYDROSS
2009 HIA
(Existing)
River
Headgate
Diversion</c:v>
                </c:pt>
              </c:strCache>
            </c:strRef>
          </c:tx>
          <c:spPr>
            <a:ln>
              <a:solidFill>
                <a:schemeClr val="accent3"/>
              </a:solidFill>
              <a:prstDash val="sysDot"/>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TotalFIIP!$AH$36:$AH$47</c:f>
              <c:numCache>
                <c:formatCode>[&gt;=20]#,##0.0_);[&lt;=-20]\(#,##0.0\);#,##0.00_)</c:formatCode>
                <c:ptCount val="12"/>
                <c:pt idx="0">
                  <c:v>5.6773337325649971E-3</c:v>
                </c:pt>
                <c:pt idx="1">
                  <c:v>2.3557440198870395E-2</c:v>
                </c:pt>
                <c:pt idx="2">
                  <c:v>2.3674725100151794E-2</c:v>
                </c:pt>
                <c:pt idx="3">
                  <c:v>7.2422116300673425E-2</c:v>
                </c:pt>
                <c:pt idx="4">
                  <c:v>0.32018924029459572</c:v>
                </c:pt>
                <c:pt idx="5">
                  <c:v>0.36608306936072693</c:v>
                </c:pt>
                <c:pt idx="6">
                  <c:v>0.46792397002261649</c:v>
                </c:pt>
                <c:pt idx="7">
                  <c:v>0.31240513410861392</c:v>
                </c:pt>
                <c:pt idx="8">
                  <c:v>0.23708328091276629</c:v>
                </c:pt>
                <c:pt idx="9">
                  <c:v>0.14989118370951665</c:v>
                </c:pt>
                <c:pt idx="10">
                  <c:v>1.3766220387301454E-2</c:v>
                </c:pt>
                <c:pt idx="11">
                  <c:v>8.7413130005574487E-3</c:v>
                </c:pt>
              </c:numCache>
            </c:numRef>
          </c:val>
        </c:ser>
        <c:ser>
          <c:idx val="2"/>
          <c:order val="1"/>
          <c:tx>
            <c:strRef>
              <c:f>TotalFIIP!$AJ$3</c:f>
              <c:strCache>
                <c:ptCount val="1"/>
                <c:pt idx="0">
                  <c:v>HYDROSS
Oper. Improv.
River
Headgate
Diversion</c:v>
                </c:pt>
              </c:strCache>
            </c:strRef>
          </c:tx>
          <c:spPr>
            <a:ln>
              <a:solidFill>
                <a:schemeClr val="accent2"/>
              </a:solidFill>
              <a:prstDash val="sysDot"/>
            </a:ln>
          </c:spPr>
          <c:marker>
            <c:symbol val="none"/>
          </c:marker>
          <c:cat>
            <c:strRef>
              <c:f>TotalFIIP!$B$6:$B$17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TotalFIIP!$AK$36:$AK$47</c:f>
              <c:numCache>
                <c:formatCode>[&gt;=20]#,##0.0_);[&lt;=-20]\(#,##0.0\);#,##0.00_)</c:formatCode>
                <c:ptCount val="12"/>
                <c:pt idx="0">
                  <c:v>9.6602701629553464E-4</c:v>
                </c:pt>
                <c:pt idx="1">
                  <c:v>7.2442842291854269E-4</c:v>
                </c:pt>
                <c:pt idx="2">
                  <c:v>5.093775107600666E-4</c:v>
                </c:pt>
                <c:pt idx="3">
                  <c:v>7.6526904258837625E-2</c:v>
                </c:pt>
                <c:pt idx="4">
                  <c:v>0.26804811873861906</c:v>
                </c:pt>
                <c:pt idx="5">
                  <c:v>0.32041214444686517</c:v>
                </c:pt>
                <c:pt idx="6">
                  <c:v>0.28841895583508415</c:v>
                </c:pt>
                <c:pt idx="7">
                  <c:v>0.17865174547021795</c:v>
                </c:pt>
                <c:pt idx="8">
                  <c:v>0.15652586440330518</c:v>
                </c:pt>
                <c:pt idx="9">
                  <c:v>9.4099970412687625E-2</c:v>
                </c:pt>
                <c:pt idx="10">
                  <c:v>9.9950550358862624E-4</c:v>
                </c:pt>
                <c:pt idx="11">
                  <c:v>1.2631945106732765E-3</c:v>
                </c:pt>
              </c:numCache>
            </c:numRef>
          </c:val>
        </c:ser>
        <c:marker val="1"/>
        <c:axId val="191999360"/>
        <c:axId val="192013440"/>
      </c:lineChart>
      <c:catAx>
        <c:axId val="191999360"/>
        <c:scaling>
          <c:orientation val="minMax"/>
        </c:scaling>
        <c:axPos val="b"/>
        <c:tickLblPos val="nextTo"/>
        <c:crossAx val="192013440"/>
        <c:crosses val="autoZero"/>
        <c:auto val="1"/>
        <c:lblAlgn val="ctr"/>
        <c:lblOffset val="100"/>
      </c:catAx>
      <c:valAx>
        <c:axId val="1920134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1999360"/>
        <c:crosses val="autoZero"/>
        <c:crossBetween val="between"/>
      </c:valAx>
    </c:plotArea>
    <c:legend>
      <c:legendPos val="b"/>
    </c:legend>
    <c:plotVisOnly val="1"/>
    <c:dispBlanksAs val="gap"/>
  </c:chart>
  <c:printSettings>
    <c:headerFooter/>
    <c:pageMargins b="0.750000000000006" l="0.70000000000000062" r="0.70000000000000062" t="0.750000000000006"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UpperMissionCreek!$D$4</c:f>
              <c:strCache>
                <c:ptCount val="1"/>
                <c:pt idx="0">
                  <c:v>HYDROSS
2009 HIA
(Existing)
Crop
Irrigation
Consumption</c:v>
                </c:pt>
              </c:strCache>
            </c:strRef>
          </c:tx>
          <c:spPr>
            <a:solidFill>
              <a:schemeClr val="accent3"/>
            </a:solidFill>
            <a:ln>
              <a:solidFill>
                <a:schemeClr val="accent3"/>
              </a:solidFill>
              <a:prstDash val="solid"/>
            </a:ln>
          </c:spP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UpperMissionCreek!$E$6:$E$17</c:f>
              <c:numCache>
                <c:formatCode>[&gt;=20]#,##0.0_);[&lt;=-20]\(#,##0.0\);#,##0.00_)</c:formatCode>
                <c:ptCount val="12"/>
                <c:pt idx="0">
                  <c:v>0</c:v>
                </c:pt>
                <c:pt idx="1">
                  <c:v>0</c:v>
                </c:pt>
                <c:pt idx="2">
                  <c:v>0</c:v>
                </c:pt>
                <c:pt idx="3">
                  <c:v>1.0896909138680249E-2</c:v>
                </c:pt>
                <c:pt idx="4">
                  <c:v>4.8256672575482162E-2</c:v>
                </c:pt>
                <c:pt idx="5">
                  <c:v>0.11673608475482411</c:v>
                </c:pt>
                <c:pt idx="6">
                  <c:v>0.23082804831795459</c:v>
                </c:pt>
                <c:pt idx="7">
                  <c:v>0.22638897164341659</c:v>
                </c:pt>
                <c:pt idx="8">
                  <c:v>0.10126542992166535</c:v>
                </c:pt>
                <c:pt idx="9">
                  <c:v>7.4387937574075256E-3</c:v>
                </c:pt>
                <c:pt idx="10">
                  <c:v>0</c:v>
                </c:pt>
                <c:pt idx="11">
                  <c:v>0</c:v>
                </c:pt>
              </c:numCache>
            </c:numRef>
          </c:val>
        </c:ser>
        <c:ser>
          <c:idx val="4"/>
          <c:order val="3"/>
          <c:tx>
            <c:strRef>
              <c:f>UpperMissionCreek!$F$4</c:f>
              <c:strCache>
                <c:ptCount val="1"/>
                <c:pt idx="0">
                  <c:v>HYDROSS
Oper. Improv.
Crop
Irrigation
Consumption</c:v>
                </c:pt>
              </c:strCache>
            </c:strRef>
          </c:tx>
          <c:spPr>
            <a:solidFill>
              <a:schemeClr val="accent2"/>
            </a:solidFill>
            <a:ln>
              <a:solidFill>
                <a:schemeClr val="accent2"/>
              </a:solidFill>
              <a:prstDash val="solid"/>
            </a:ln>
          </c:spP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UpperMissionCreek!$G$6:$G$17</c:f>
              <c:numCache>
                <c:formatCode>[&gt;=20]#,##0.0_);[&lt;=-20]\(#,##0.0\);#,##0.00_)</c:formatCode>
                <c:ptCount val="12"/>
                <c:pt idx="0">
                  <c:v>0</c:v>
                </c:pt>
                <c:pt idx="1">
                  <c:v>0</c:v>
                </c:pt>
                <c:pt idx="2">
                  <c:v>0</c:v>
                </c:pt>
                <c:pt idx="3">
                  <c:v>1.1428399477066952E-2</c:v>
                </c:pt>
                <c:pt idx="4">
                  <c:v>4.8676908986318379E-2</c:v>
                </c:pt>
                <c:pt idx="5">
                  <c:v>0.1230506915590683</c:v>
                </c:pt>
                <c:pt idx="6">
                  <c:v>0.23439483460630203</c:v>
                </c:pt>
                <c:pt idx="7">
                  <c:v>0.18873154839715151</c:v>
                </c:pt>
                <c:pt idx="8">
                  <c:v>0.1053400667771774</c:v>
                </c:pt>
                <c:pt idx="9">
                  <c:v>6.1366948547911544E-3</c:v>
                </c:pt>
                <c:pt idx="10">
                  <c:v>0</c:v>
                </c:pt>
                <c:pt idx="11">
                  <c:v>0</c:v>
                </c:pt>
              </c:numCache>
            </c:numRef>
          </c:val>
        </c:ser>
        <c:axId val="192221952"/>
        <c:axId val="192223488"/>
      </c:barChart>
      <c:lineChart>
        <c:grouping val="standard"/>
        <c:ser>
          <c:idx val="1"/>
          <c:order val="0"/>
          <c:tx>
            <c:strRef>
              <c:f>UpperMissionCreek!$AG$3</c:f>
              <c:strCache>
                <c:ptCount val="1"/>
                <c:pt idx="0">
                  <c:v>HYDROSS
2009 HIA
(Existing)
River
Headgate
Diversion</c:v>
                </c:pt>
              </c:strCache>
            </c:strRef>
          </c:tx>
          <c:spPr>
            <a:ln>
              <a:solidFill>
                <a:schemeClr val="accent3"/>
              </a:solidFill>
              <a:prstDash val="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UpperMissionCreek!$AH$6:$AH$17</c:f>
              <c:numCache>
                <c:formatCode>[&gt;=20]#,##0.0_);[&lt;=-20]\(#,##0.0\);#,##0.00_)</c:formatCode>
                <c:ptCount val="12"/>
                <c:pt idx="0">
                  <c:v>2.8602763722855317E-2</c:v>
                </c:pt>
                <c:pt idx="1">
                  <c:v>0.12541620183718477</c:v>
                </c:pt>
                <c:pt idx="2">
                  <c:v>9.1428551200217589E-2</c:v>
                </c:pt>
                <c:pt idx="3">
                  <c:v>0.20398139726895662</c:v>
                </c:pt>
                <c:pt idx="4">
                  <c:v>0.36731562654725414</c:v>
                </c:pt>
                <c:pt idx="5">
                  <c:v>1.0286965668935972</c:v>
                </c:pt>
                <c:pt idx="6">
                  <c:v>1.3611203917966785</c:v>
                </c:pt>
                <c:pt idx="7">
                  <c:v>1.211938979264888</c:v>
                </c:pt>
                <c:pt idx="8">
                  <c:v>0.55718989934249696</c:v>
                </c:pt>
                <c:pt idx="9">
                  <c:v>0.18722781180540551</c:v>
                </c:pt>
                <c:pt idx="10">
                  <c:v>0.10635255991689521</c:v>
                </c:pt>
                <c:pt idx="11">
                  <c:v>4.2441110283773793E-2</c:v>
                </c:pt>
              </c:numCache>
            </c:numRef>
          </c:val>
        </c:ser>
        <c:ser>
          <c:idx val="2"/>
          <c:order val="1"/>
          <c:tx>
            <c:strRef>
              <c:f>UpperMissionCreek!$AJ$3</c:f>
              <c:strCache>
                <c:ptCount val="1"/>
                <c:pt idx="0">
                  <c:v>HYDROSS
Oper. Improv.
River
Headgate
Diversion</c:v>
                </c:pt>
              </c:strCache>
            </c:strRef>
          </c:tx>
          <c:spPr>
            <a:ln>
              <a:solidFill>
                <a:schemeClr val="accent2"/>
              </a:solidFill>
              <a:prstDash val="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UpperMissionCreek!$AK$6:$AK$17</c:f>
              <c:numCache>
                <c:formatCode>[&gt;=20]#,##0.0_);[&lt;=-20]\(#,##0.0\);#,##0.00_)</c:formatCode>
                <c:ptCount val="12"/>
                <c:pt idx="0">
                  <c:v>0</c:v>
                </c:pt>
                <c:pt idx="1">
                  <c:v>0</c:v>
                </c:pt>
                <c:pt idx="2">
                  <c:v>0</c:v>
                </c:pt>
                <c:pt idx="3">
                  <c:v>0.50643560210730831</c:v>
                </c:pt>
                <c:pt idx="4">
                  <c:v>0.46819168025206742</c:v>
                </c:pt>
                <c:pt idx="5">
                  <c:v>0.91169572806912247</c:v>
                </c:pt>
                <c:pt idx="6">
                  <c:v>0.82664420343716916</c:v>
                </c:pt>
                <c:pt idx="7">
                  <c:v>0.55374903553982868</c:v>
                </c:pt>
                <c:pt idx="8">
                  <c:v>0.46143355407567782</c:v>
                </c:pt>
                <c:pt idx="9">
                  <c:v>0.24511619612963301</c:v>
                </c:pt>
                <c:pt idx="10">
                  <c:v>0</c:v>
                </c:pt>
                <c:pt idx="11">
                  <c:v>0</c:v>
                </c:pt>
              </c:numCache>
            </c:numRef>
          </c:val>
        </c:ser>
        <c:marker val="1"/>
        <c:axId val="192221952"/>
        <c:axId val="192223488"/>
      </c:lineChart>
      <c:catAx>
        <c:axId val="192221952"/>
        <c:scaling>
          <c:orientation val="minMax"/>
        </c:scaling>
        <c:axPos val="b"/>
        <c:tickLblPos val="nextTo"/>
        <c:crossAx val="192223488"/>
        <c:crosses val="autoZero"/>
        <c:auto val="1"/>
        <c:lblAlgn val="ctr"/>
        <c:lblOffset val="100"/>
      </c:catAx>
      <c:valAx>
        <c:axId val="1922234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221952"/>
        <c:crosses val="autoZero"/>
        <c:crossBetween val="between"/>
      </c:valAx>
    </c:plotArea>
    <c:legend>
      <c:legendPos val="b"/>
    </c:legend>
    <c:plotVisOnly val="1"/>
    <c:dispBlanksAs val="gap"/>
  </c:chart>
  <c:printSettings>
    <c:headerFooter/>
    <c:pageMargins b="0.75000000000000511" l="0.70000000000000062" r="0.70000000000000062" t="0.75000000000000511"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UpperMissionCreek!$D$4</c:f>
              <c:strCache>
                <c:ptCount val="1"/>
                <c:pt idx="0">
                  <c:v>HYDROSS
2009 HIA
(Existing)
Crop
Irrigation
Consumption</c:v>
                </c:pt>
              </c:strCache>
            </c:strRef>
          </c:tx>
          <c:spPr>
            <a:solidFill>
              <a:schemeClr val="accent3"/>
            </a:solidFill>
            <a:ln>
              <a:solidFill>
                <a:schemeClr val="accent3"/>
              </a:solidFill>
              <a:prstDash val="solid"/>
            </a:ln>
          </c:spPr>
          <c:cat>
            <c:strRef>
              <c:f>UpperMissionCreek!$B$21:$B$32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UpperMissionCreek!$E$21:$E$32</c:f>
              <c:numCache>
                <c:formatCode>[&gt;=20]#,##0.0_);[&lt;=-20]\(#,##0.0\);#,##0.00_)</c:formatCode>
                <c:ptCount val="12"/>
                <c:pt idx="0">
                  <c:v>0</c:v>
                </c:pt>
                <c:pt idx="1">
                  <c:v>0</c:v>
                </c:pt>
                <c:pt idx="2">
                  <c:v>1.7201693153184744E-4</c:v>
                </c:pt>
                <c:pt idx="3">
                  <c:v>1.2124912114903338E-2</c:v>
                </c:pt>
                <c:pt idx="4">
                  <c:v>4.8367592540562686E-2</c:v>
                </c:pt>
                <c:pt idx="5">
                  <c:v>0.10383772253167149</c:v>
                </c:pt>
                <c:pt idx="6">
                  <c:v>0.24671757550229007</c:v>
                </c:pt>
                <c:pt idx="7">
                  <c:v>0.20316219105644742</c:v>
                </c:pt>
                <c:pt idx="8">
                  <c:v>8.3587345080102876E-2</c:v>
                </c:pt>
                <c:pt idx="9">
                  <c:v>1.1669074053245174E-2</c:v>
                </c:pt>
                <c:pt idx="10">
                  <c:v>0</c:v>
                </c:pt>
                <c:pt idx="11">
                  <c:v>0</c:v>
                </c:pt>
              </c:numCache>
            </c:numRef>
          </c:val>
        </c:ser>
        <c:ser>
          <c:idx val="4"/>
          <c:order val="3"/>
          <c:tx>
            <c:strRef>
              <c:f>UpperMissionCreek!$F$4</c:f>
              <c:strCache>
                <c:ptCount val="1"/>
                <c:pt idx="0">
                  <c:v>HYDROSS
Oper. Improv.
Crop
Irrigation
Consumption</c:v>
                </c:pt>
              </c:strCache>
            </c:strRef>
          </c:tx>
          <c:spPr>
            <a:solidFill>
              <a:schemeClr val="accent2"/>
            </a:solidFill>
            <a:ln>
              <a:solidFill>
                <a:schemeClr val="accent2"/>
              </a:solidFill>
              <a:prstDash val="solid"/>
            </a:ln>
          </c:spPr>
          <c:cat>
            <c:strRef>
              <c:f>UpperMissionCreek!$B$21:$B$32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UpperMissionCreek!$G$21:$G$32</c:f>
              <c:numCache>
                <c:formatCode>[&gt;=20]#,##0.0_);[&lt;=-20]\(#,##0.0\);#,##0.00_)</c:formatCode>
                <c:ptCount val="12"/>
                <c:pt idx="0">
                  <c:v>0</c:v>
                </c:pt>
                <c:pt idx="1">
                  <c:v>0</c:v>
                </c:pt>
                <c:pt idx="2">
                  <c:v>0</c:v>
                </c:pt>
                <c:pt idx="3">
                  <c:v>2.402752989753212E-2</c:v>
                </c:pt>
                <c:pt idx="4">
                  <c:v>5.3555496394515949E-2</c:v>
                </c:pt>
                <c:pt idx="5">
                  <c:v>0.11241702931544501</c:v>
                </c:pt>
                <c:pt idx="6">
                  <c:v>0.24816393092287653</c:v>
                </c:pt>
                <c:pt idx="7">
                  <c:v>0.17018671305979538</c:v>
                </c:pt>
                <c:pt idx="8">
                  <c:v>7.5522490903192477E-2</c:v>
                </c:pt>
                <c:pt idx="9">
                  <c:v>1.3142768810312398E-2</c:v>
                </c:pt>
                <c:pt idx="10">
                  <c:v>0</c:v>
                </c:pt>
                <c:pt idx="11">
                  <c:v>0</c:v>
                </c:pt>
              </c:numCache>
            </c:numRef>
          </c:val>
        </c:ser>
        <c:axId val="192283776"/>
        <c:axId val="192285312"/>
      </c:barChart>
      <c:lineChart>
        <c:grouping val="standard"/>
        <c:ser>
          <c:idx val="1"/>
          <c:order val="0"/>
          <c:tx>
            <c:strRef>
              <c:f>UpperMissionCreek!$AG$3</c:f>
              <c:strCache>
                <c:ptCount val="1"/>
                <c:pt idx="0">
                  <c:v>HYDROSS
2009 HIA
(Existing)
River
Headgate
Diversion</c:v>
                </c:pt>
              </c:strCache>
            </c:strRef>
          </c:tx>
          <c:spPr>
            <a:ln>
              <a:solidFill>
                <a:schemeClr val="accent3"/>
              </a:solidFill>
              <a:prstDash val="sys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UpperMissionCreek!$AH$21:$AH$32</c:f>
              <c:numCache>
                <c:formatCode>[&gt;=20]#,##0.0_);[&lt;=-20]\(#,##0.0\);#,##0.00_)</c:formatCode>
                <c:ptCount val="12"/>
                <c:pt idx="0">
                  <c:v>2.3670504454395502E-2</c:v>
                </c:pt>
                <c:pt idx="1">
                  <c:v>0.10977648826088098</c:v>
                </c:pt>
                <c:pt idx="2">
                  <c:v>6.0957937801836323E-2</c:v>
                </c:pt>
                <c:pt idx="3">
                  <c:v>0.13207048555383921</c:v>
                </c:pt>
                <c:pt idx="4">
                  <c:v>0.33526950223644847</c:v>
                </c:pt>
                <c:pt idx="5">
                  <c:v>0.85566290018196123</c:v>
                </c:pt>
                <c:pt idx="6">
                  <c:v>1.2448235709721431</c:v>
                </c:pt>
                <c:pt idx="7">
                  <c:v>1.1847337351925233</c:v>
                </c:pt>
                <c:pt idx="8">
                  <c:v>0.48911694795149452</c:v>
                </c:pt>
                <c:pt idx="9">
                  <c:v>0.15505012397973814</c:v>
                </c:pt>
                <c:pt idx="10">
                  <c:v>0.12583267657649072</c:v>
                </c:pt>
                <c:pt idx="11">
                  <c:v>3.5072912007420819E-2</c:v>
                </c:pt>
              </c:numCache>
            </c:numRef>
          </c:val>
        </c:ser>
        <c:ser>
          <c:idx val="2"/>
          <c:order val="1"/>
          <c:tx>
            <c:strRef>
              <c:f>UpperMissionCreek!$AJ$3</c:f>
              <c:strCache>
                <c:ptCount val="1"/>
                <c:pt idx="0">
                  <c:v>HYDROSS
Oper. Improv.
River
Headgate
Diversion</c:v>
                </c:pt>
              </c:strCache>
            </c:strRef>
          </c:tx>
          <c:spPr>
            <a:ln>
              <a:solidFill>
                <a:schemeClr val="accent2"/>
              </a:solidFill>
              <a:prstDash val="sysDash"/>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UpperMissionCreek!$AK$21:$AK$32</c:f>
              <c:numCache>
                <c:formatCode>[&gt;=20]#,##0.0_);[&lt;=-20]\(#,##0.0\);#,##0.00_)</c:formatCode>
                <c:ptCount val="12"/>
                <c:pt idx="0">
                  <c:v>0</c:v>
                </c:pt>
                <c:pt idx="1">
                  <c:v>0</c:v>
                </c:pt>
                <c:pt idx="2">
                  <c:v>0</c:v>
                </c:pt>
                <c:pt idx="3">
                  <c:v>0.33664358309773218</c:v>
                </c:pt>
                <c:pt idx="4">
                  <c:v>0.51778158611455383</c:v>
                </c:pt>
                <c:pt idx="5">
                  <c:v>0.94265177502098996</c:v>
                </c:pt>
                <c:pt idx="6">
                  <c:v>0.93050161139163667</c:v>
                </c:pt>
                <c:pt idx="7">
                  <c:v>0.39801921767239845</c:v>
                </c:pt>
                <c:pt idx="8">
                  <c:v>0.25885881602470184</c:v>
                </c:pt>
                <c:pt idx="9">
                  <c:v>0.13238092771294568</c:v>
                </c:pt>
                <c:pt idx="10">
                  <c:v>0</c:v>
                </c:pt>
                <c:pt idx="11">
                  <c:v>0</c:v>
                </c:pt>
              </c:numCache>
            </c:numRef>
          </c:val>
        </c:ser>
        <c:marker val="1"/>
        <c:axId val="192283776"/>
        <c:axId val="192285312"/>
      </c:lineChart>
      <c:catAx>
        <c:axId val="192283776"/>
        <c:scaling>
          <c:orientation val="minMax"/>
        </c:scaling>
        <c:axPos val="b"/>
        <c:tickLblPos val="nextTo"/>
        <c:crossAx val="192285312"/>
        <c:crosses val="autoZero"/>
        <c:auto val="1"/>
        <c:lblAlgn val="ctr"/>
        <c:lblOffset val="100"/>
      </c:catAx>
      <c:valAx>
        <c:axId val="19228531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283776"/>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UpperMissionCreek!$D$4</c:f>
              <c:strCache>
                <c:ptCount val="1"/>
                <c:pt idx="0">
                  <c:v>HYDROSS
2009 HIA
(Existing)
Crop
Irrigation
Consumption</c:v>
                </c:pt>
              </c:strCache>
            </c:strRef>
          </c:tx>
          <c:spPr>
            <a:solidFill>
              <a:schemeClr val="accent3"/>
            </a:solidFill>
            <a:ln>
              <a:solidFill>
                <a:schemeClr val="accent3"/>
              </a:solidFill>
              <a:prstDash val="solid"/>
            </a:ln>
          </c:spPr>
          <c:cat>
            <c:strRef>
              <c:f>UpperMissionCreek!$B$36:$B$47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UpperMissionCreek!$E$36:$E$47</c:f>
              <c:numCache>
                <c:formatCode>[&gt;=20]#,##0.0_);[&lt;=-20]\(#,##0.0\);#,##0.00_)</c:formatCode>
                <c:ptCount val="12"/>
                <c:pt idx="0">
                  <c:v>0</c:v>
                </c:pt>
                <c:pt idx="1">
                  <c:v>0</c:v>
                </c:pt>
                <c:pt idx="2">
                  <c:v>7.1381913793665893E-4</c:v>
                </c:pt>
                <c:pt idx="3">
                  <c:v>9.3574267274704609E-3</c:v>
                </c:pt>
                <c:pt idx="4">
                  <c:v>6.470691169332328E-2</c:v>
                </c:pt>
                <c:pt idx="5">
                  <c:v>0.14474280282981927</c:v>
                </c:pt>
                <c:pt idx="6">
                  <c:v>0.24621292949594592</c:v>
                </c:pt>
                <c:pt idx="7">
                  <c:v>0.22124423641412475</c:v>
                </c:pt>
                <c:pt idx="8">
                  <c:v>9.3205866415968078E-2</c:v>
                </c:pt>
                <c:pt idx="9">
                  <c:v>1.6667205337059312E-2</c:v>
                </c:pt>
                <c:pt idx="10">
                  <c:v>0</c:v>
                </c:pt>
                <c:pt idx="11">
                  <c:v>0</c:v>
                </c:pt>
              </c:numCache>
            </c:numRef>
          </c:val>
        </c:ser>
        <c:ser>
          <c:idx val="4"/>
          <c:order val="3"/>
          <c:tx>
            <c:strRef>
              <c:f>UpperMissionCreek!$F$4</c:f>
              <c:strCache>
                <c:ptCount val="1"/>
                <c:pt idx="0">
                  <c:v>HYDROSS
Oper. Improv.
Crop
Irrigation
Consumption</c:v>
                </c:pt>
              </c:strCache>
            </c:strRef>
          </c:tx>
          <c:spPr>
            <a:solidFill>
              <a:schemeClr val="accent2"/>
            </a:solidFill>
            <a:ln>
              <a:solidFill>
                <a:schemeClr val="accent2"/>
              </a:solidFill>
              <a:prstDash val="solid"/>
            </a:ln>
          </c:spPr>
          <c:cat>
            <c:strRef>
              <c:f>UpperMissionCreek!$B$36:$B$47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UpperMissionCreek!$G$36:$G$47</c:f>
              <c:numCache>
                <c:formatCode>[&gt;=20]#,##0.0_);[&lt;=-20]\(#,##0.0\);#,##0.00_)</c:formatCode>
                <c:ptCount val="12"/>
                <c:pt idx="0">
                  <c:v>0</c:v>
                </c:pt>
                <c:pt idx="1">
                  <c:v>0</c:v>
                </c:pt>
                <c:pt idx="2">
                  <c:v>0</c:v>
                </c:pt>
                <c:pt idx="3">
                  <c:v>1.7253614753023977E-2</c:v>
                </c:pt>
                <c:pt idx="4">
                  <c:v>7.1474630029362329E-2</c:v>
                </c:pt>
                <c:pt idx="5">
                  <c:v>0.12844039429577878</c:v>
                </c:pt>
                <c:pt idx="6">
                  <c:v>0.19805702091865759</c:v>
                </c:pt>
                <c:pt idx="7">
                  <c:v>0.15531675866236269</c:v>
                </c:pt>
                <c:pt idx="8">
                  <c:v>8.6207672871887908E-2</c:v>
                </c:pt>
                <c:pt idx="9">
                  <c:v>2.0981735197469396E-2</c:v>
                </c:pt>
                <c:pt idx="10">
                  <c:v>0</c:v>
                </c:pt>
                <c:pt idx="11">
                  <c:v>0</c:v>
                </c:pt>
              </c:numCache>
            </c:numRef>
          </c:val>
        </c:ser>
        <c:axId val="192329216"/>
        <c:axId val="192330752"/>
      </c:barChart>
      <c:lineChart>
        <c:grouping val="standard"/>
        <c:ser>
          <c:idx val="1"/>
          <c:order val="0"/>
          <c:tx>
            <c:strRef>
              <c:f>UpperMissionCreek!$AG$3</c:f>
              <c:strCache>
                <c:ptCount val="1"/>
                <c:pt idx="0">
                  <c:v>HYDROSS
2009 HIA
(Existing)
River
Headgate
Diversion</c:v>
                </c:pt>
              </c:strCache>
            </c:strRef>
          </c:tx>
          <c:spPr>
            <a:ln>
              <a:solidFill>
                <a:schemeClr val="accent3"/>
              </a:solidFill>
              <a:prstDash val="sysDot"/>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UpperMissionCreek!$AH$36:$AH$47</c:f>
              <c:numCache>
                <c:formatCode>[&gt;=20]#,##0.0_);[&lt;=-20]\(#,##0.0\);#,##0.00_)</c:formatCode>
                <c:ptCount val="12"/>
                <c:pt idx="0">
                  <c:v>2.1904868982811437E-2</c:v>
                </c:pt>
                <c:pt idx="1">
                  <c:v>0.1036339493549177</c:v>
                </c:pt>
                <c:pt idx="2">
                  <c:v>9.064329996168001E-2</c:v>
                </c:pt>
                <c:pt idx="3">
                  <c:v>0.1329430852479192</c:v>
                </c:pt>
                <c:pt idx="4">
                  <c:v>0.33571242557506298</c:v>
                </c:pt>
                <c:pt idx="5">
                  <c:v>0.63374211897580446</c:v>
                </c:pt>
                <c:pt idx="6">
                  <c:v>1.1714985244203355</c:v>
                </c:pt>
                <c:pt idx="7">
                  <c:v>0.80110599693434226</c:v>
                </c:pt>
                <c:pt idx="8">
                  <c:v>0.35349311160484143</c:v>
                </c:pt>
                <c:pt idx="9">
                  <c:v>0.11166041202299277</c:v>
                </c:pt>
                <c:pt idx="10">
                  <c:v>4.6769346344225672E-2</c:v>
                </c:pt>
                <c:pt idx="11">
                  <c:v>2.9903509898732954E-2</c:v>
                </c:pt>
              </c:numCache>
            </c:numRef>
          </c:val>
        </c:ser>
        <c:ser>
          <c:idx val="2"/>
          <c:order val="1"/>
          <c:tx>
            <c:strRef>
              <c:f>UpperMissionCreek!$AJ$3</c:f>
              <c:strCache>
                <c:ptCount val="1"/>
                <c:pt idx="0">
                  <c:v>HYDROSS
Oper. Improv.
River
Headgate
Diversion</c:v>
                </c:pt>
              </c:strCache>
            </c:strRef>
          </c:tx>
          <c:spPr>
            <a:ln>
              <a:solidFill>
                <a:schemeClr val="accent2"/>
              </a:solidFill>
              <a:prstDash val="sysDot"/>
            </a:ln>
          </c:spPr>
          <c:marker>
            <c:symbol val="none"/>
          </c:marker>
          <c:cat>
            <c:strRef>
              <c:f>UpperMissionCreek!$B$6:$B$17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UpperMissionCreek!$AK$36:$AK$47</c:f>
              <c:numCache>
                <c:formatCode>[&gt;=20]#,##0.0_);[&lt;=-20]\(#,##0.0\);#,##0.00_)</c:formatCode>
                <c:ptCount val="12"/>
                <c:pt idx="0">
                  <c:v>0</c:v>
                </c:pt>
                <c:pt idx="1">
                  <c:v>0</c:v>
                </c:pt>
                <c:pt idx="2">
                  <c:v>0</c:v>
                </c:pt>
                <c:pt idx="3">
                  <c:v>0.19047499468906798</c:v>
                </c:pt>
                <c:pt idx="4">
                  <c:v>0.56160636567865185</c:v>
                </c:pt>
                <c:pt idx="5">
                  <c:v>0.73123233775673213</c:v>
                </c:pt>
                <c:pt idx="6">
                  <c:v>0.57473024622915225</c:v>
                </c:pt>
                <c:pt idx="7">
                  <c:v>0.4249108837474263</c:v>
                </c:pt>
                <c:pt idx="8">
                  <c:v>0.298779903393113</c:v>
                </c:pt>
                <c:pt idx="9">
                  <c:v>0.16807267068533996</c:v>
                </c:pt>
                <c:pt idx="10">
                  <c:v>0</c:v>
                </c:pt>
                <c:pt idx="11">
                  <c:v>0</c:v>
                </c:pt>
              </c:numCache>
            </c:numRef>
          </c:val>
        </c:ser>
        <c:marker val="1"/>
        <c:axId val="192329216"/>
        <c:axId val="192330752"/>
      </c:lineChart>
      <c:catAx>
        <c:axId val="192329216"/>
        <c:scaling>
          <c:orientation val="minMax"/>
        </c:scaling>
        <c:axPos val="b"/>
        <c:tickLblPos val="nextTo"/>
        <c:crossAx val="192330752"/>
        <c:crosses val="autoZero"/>
        <c:auto val="1"/>
        <c:lblAlgn val="ctr"/>
        <c:lblOffset val="100"/>
      </c:catAx>
      <c:valAx>
        <c:axId val="19233075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329216"/>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ColdCr!$D$4</c:f>
              <c:strCache>
                <c:ptCount val="1"/>
                <c:pt idx="0">
                  <c:v>HYDROSS
2009 HIA
(Existing)
Crop
Irrigation
Consumption</c:v>
                </c:pt>
              </c:strCache>
            </c:strRef>
          </c:tx>
          <c:spPr>
            <a:solidFill>
              <a:schemeClr val="accent3"/>
            </a:solidFill>
            <a:ln>
              <a:solidFill>
                <a:schemeClr val="accent3"/>
              </a:solidFill>
              <a:prstDash val="solid"/>
            </a:ln>
          </c:spP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ColdCr!$E$6:$E$17</c:f>
              <c:numCache>
                <c:formatCode>[&gt;=20]#,##0.0_);[&lt;=-20]\(#,##0.0\);#,##0.00_)</c:formatCode>
                <c:ptCount val="12"/>
                <c:pt idx="0">
                  <c:v>0</c:v>
                </c:pt>
                <c:pt idx="1">
                  <c:v>0</c:v>
                </c:pt>
                <c:pt idx="2">
                  <c:v>0</c:v>
                </c:pt>
                <c:pt idx="3">
                  <c:v>2.2630197320308194E-2</c:v>
                </c:pt>
                <c:pt idx="4">
                  <c:v>5.742323334234354E-2</c:v>
                </c:pt>
                <c:pt idx="5">
                  <c:v>0.14645973391920805</c:v>
                </c:pt>
                <c:pt idx="6">
                  <c:v>0.26403979042216058</c:v>
                </c:pt>
                <c:pt idx="7">
                  <c:v>0.20660317171073952</c:v>
                </c:pt>
                <c:pt idx="8">
                  <c:v>9.9698690678684268E-2</c:v>
                </c:pt>
                <c:pt idx="9">
                  <c:v>1.3825598993795018E-2</c:v>
                </c:pt>
                <c:pt idx="10">
                  <c:v>0</c:v>
                </c:pt>
                <c:pt idx="11">
                  <c:v>0</c:v>
                </c:pt>
              </c:numCache>
            </c:numRef>
          </c:val>
        </c:ser>
        <c:ser>
          <c:idx val="4"/>
          <c:order val="3"/>
          <c:tx>
            <c:strRef>
              <c:f>ColdCr!$F$4</c:f>
              <c:strCache>
                <c:ptCount val="1"/>
                <c:pt idx="0">
                  <c:v>HYDROSS
Oper. Improv.
Crop
Irrigation
Consumption</c:v>
                </c:pt>
              </c:strCache>
            </c:strRef>
          </c:tx>
          <c:spPr>
            <a:solidFill>
              <a:schemeClr val="accent2"/>
            </a:solidFill>
            <a:ln>
              <a:solidFill>
                <a:schemeClr val="accent2"/>
              </a:solidFill>
              <a:prstDash val="solid"/>
            </a:ln>
          </c:spP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ColdCr!$G$6:$G$17</c:f>
              <c:numCache>
                <c:formatCode>[&gt;=20]#,##0.0_);[&lt;=-20]\(#,##0.0\);#,##0.00_)</c:formatCode>
                <c:ptCount val="12"/>
                <c:pt idx="0">
                  <c:v>0</c:v>
                </c:pt>
                <c:pt idx="1">
                  <c:v>0</c:v>
                </c:pt>
                <c:pt idx="2">
                  <c:v>0</c:v>
                </c:pt>
                <c:pt idx="3">
                  <c:v>2.1273813253791303E-2</c:v>
                </c:pt>
                <c:pt idx="4">
                  <c:v>5.2454286888140751E-2</c:v>
                </c:pt>
                <c:pt idx="5">
                  <c:v>0.13631957321140961</c:v>
                </c:pt>
                <c:pt idx="6">
                  <c:v>0.2512969190604098</c:v>
                </c:pt>
                <c:pt idx="7">
                  <c:v>0.19810346234654652</c:v>
                </c:pt>
                <c:pt idx="8">
                  <c:v>0.10235345554571569</c:v>
                </c:pt>
                <c:pt idx="9">
                  <c:v>1.1514391933085309E-2</c:v>
                </c:pt>
                <c:pt idx="10">
                  <c:v>0</c:v>
                </c:pt>
                <c:pt idx="11">
                  <c:v>0</c:v>
                </c:pt>
              </c:numCache>
            </c:numRef>
          </c:val>
        </c:ser>
        <c:axId val="192473344"/>
        <c:axId val="192491520"/>
      </c:barChart>
      <c:lineChart>
        <c:grouping val="standard"/>
        <c:ser>
          <c:idx val="1"/>
          <c:order val="0"/>
          <c:tx>
            <c:strRef>
              <c:f>ColdCr!$AA$3</c:f>
              <c:strCache>
                <c:ptCount val="1"/>
                <c:pt idx="0">
                  <c:v>HYDROSS
2009 HIA
(Existing)
River
Headgate
Diversion</c:v>
                </c:pt>
              </c:strCache>
            </c:strRef>
          </c:tx>
          <c:spPr>
            <a:ln>
              <a:solidFill>
                <a:schemeClr val="accent3"/>
              </a:solidFill>
              <a:prstDash val="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ColdCr!$AB$6:$AB$17</c:f>
              <c:numCache>
                <c:formatCode>[&gt;=20]#,##0.0_);[&lt;=-20]\(#,##0.0\);#,##0.00_)</c:formatCode>
                <c:ptCount val="12"/>
                <c:pt idx="0">
                  <c:v>0</c:v>
                </c:pt>
                <c:pt idx="1">
                  <c:v>0</c:v>
                </c:pt>
                <c:pt idx="2">
                  <c:v>0</c:v>
                </c:pt>
                <c:pt idx="3">
                  <c:v>3.8883500550357726E-2</c:v>
                </c:pt>
                <c:pt idx="4">
                  <c:v>9.1075707125049254E-2</c:v>
                </c:pt>
                <c:pt idx="5">
                  <c:v>0.21569916630222102</c:v>
                </c:pt>
                <c:pt idx="6">
                  <c:v>0.38886567072483152</c:v>
                </c:pt>
                <c:pt idx="7">
                  <c:v>0.28399061403538078</c:v>
                </c:pt>
                <c:pt idx="8">
                  <c:v>0.13704287378513302</c:v>
                </c:pt>
                <c:pt idx="9">
                  <c:v>2.0361706912805623E-2</c:v>
                </c:pt>
                <c:pt idx="10">
                  <c:v>0</c:v>
                </c:pt>
                <c:pt idx="11">
                  <c:v>0</c:v>
                </c:pt>
              </c:numCache>
            </c:numRef>
          </c:val>
        </c:ser>
        <c:ser>
          <c:idx val="2"/>
          <c:order val="1"/>
          <c:tx>
            <c:strRef>
              <c:f>ColdCr!$AD$3</c:f>
              <c:strCache>
                <c:ptCount val="1"/>
                <c:pt idx="0">
                  <c:v>HYDROSS
Oper. Improv.
River
Headgate
Diversion</c:v>
                </c:pt>
              </c:strCache>
            </c:strRef>
          </c:tx>
          <c:spPr>
            <a:ln>
              <a:solidFill>
                <a:schemeClr val="accent2"/>
              </a:solidFill>
              <a:prstDash val="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ColdCr!$AE$6:$AE$17</c:f>
              <c:numCache>
                <c:formatCode>[&gt;=20]#,##0.0_);[&lt;=-20]\(#,##0.0\);#,##0.00_)</c:formatCode>
                <c:ptCount val="12"/>
                <c:pt idx="0">
                  <c:v>0</c:v>
                </c:pt>
                <c:pt idx="1">
                  <c:v>0</c:v>
                </c:pt>
                <c:pt idx="2">
                  <c:v>0</c:v>
                </c:pt>
                <c:pt idx="3">
                  <c:v>3.6552943735036605E-2</c:v>
                </c:pt>
                <c:pt idx="4">
                  <c:v>8.3194745262713324E-2</c:v>
                </c:pt>
                <c:pt idx="5">
                  <c:v>0.20076520355141325</c:v>
                </c:pt>
                <c:pt idx="6">
                  <c:v>0.37009855531724567</c:v>
                </c:pt>
                <c:pt idx="7">
                  <c:v>0.27230716473752098</c:v>
                </c:pt>
                <c:pt idx="8">
                  <c:v>0.14069203511438585</c:v>
                </c:pt>
                <c:pt idx="9">
                  <c:v>1.6957867353586609E-2</c:v>
                </c:pt>
                <c:pt idx="10">
                  <c:v>0</c:v>
                </c:pt>
                <c:pt idx="11">
                  <c:v>0</c:v>
                </c:pt>
              </c:numCache>
            </c:numRef>
          </c:val>
        </c:ser>
        <c:marker val="1"/>
        <c:axId val="192473344"/>
        <c:axId val="192491520"/>
      </c:lineChart>
      <c:catAx>
        <c:axId val="192473344"/>
        <c:scaling>
          <c:orientation val="minMax"/>
        </c:scaling>
        <c:axPos val="b"/>
        <c:tickLblPos val="nextTo"/>
        <c:crossAx val="192491520"/>
        <c:crosses val="autoZero"/>
        <c:auto val="1"/>
        <c:lblAlgn val="ctr"/>
        <c:lblOffset val="100"/>
      </c:catAx>
      <c:valAx>
        <c:axId val="19249152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473344"/>
        <c:crosses val="autoZero"/>
        <c:crossBetween val="between"/>
      </c:valAx>
    </c:plotArea>
    <c:legend>
      <c:legendPos val="b"/>
    </c:legend>
    <c:plotVisOnly val="1"/>
    <c:dispBlanksAs val="gap"/>
  </c:chart>
  <c:printSettings>
    <c:headerFooter/>
    <c:pageMargins b="0.75000000000000289" l="0.70000000000000062" r="0.70000000000000062" t="0.75000000000000289"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ColdCr!$D$4</c:f>
              <c:strCache>
                <c:ptCount val="1"/>
                <c:pt idx="0">
                  <c:v>HYDROSS
2009 HIA
(Existing)
Crop
Irrigation
Consumption</c:v>
                </c:pt>
              </c:strCache>
            </c:strRef>
          </c:tx>
          <c:spPr>
            <a:solidFill>
              <a:schemeClr val="accent3"/>
            </a:solidFill>
            <a:ln>
              <a:solidFill>
                <a:schemeClr val="accent3"/>
              </a:solidFill>
              <a:prstDash val="solid"/>
            </a:ln>
          </c:spPr>
          <c:cat>
            <c:strRef>
              <c:f>ColdCr!$B$21:$B$32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ColdCr!$E$21:$E$32</c:f>
              <c:numCache>
                <c:formatCode>[&gt;=20]#,##0.0_);[&lt;=-20]\(#,##0.0\);#,##0.00_)</c:formatCode>
                <c:ptCount val="12"/>
                <c:pt idx="0">
                  <c:v>0</c:v>
                </c:pt>
                <c:pt idx="1">
                  <c:v>0</c:v>
                </c:pt>
                <c:pt idx="2">
                  <c:v>0</c:v>
                </c:pt>
                <c:pt idx="3">
                  <c:v>1.9500995482642027E-2</c:v>
                </c:pt>
                <c:pt idx="4">
                  <c:v>4.9180324762673817E-2</c:v>
                </c:pt>
                <c:pt idx="5">
                  <c:v>0.12341012836780582</c:v>
                </c:pt>
                <c:pt idx="6">
                  <c:v>0.30878559198490979</c:v>
                </c:pt>
                <c:pt idx="7">
                  <c:v>0.20713115015768416</c:v>
                </c:pt>
                <c:pt idx="8">
                  <c:v>8.5130947332705112E-2</c:v>
                </c:pt>
                <c:pt idx="9">
                  <c:v>1.5338641453959334E-2</c:v>
                </c:pt>
                <c:pt idx="10">
                  <c:v>0</c:v>
                </c:pt>
                <c:pt idx="11">
                  <c:v>0</c:v>
                </c:pt>
              </c:numCache>
            </c:numRef>
          </c:val>
        </c:ser>
        <c:ser>
          <c:idx val="4"/>
          <c:order val="3"/>
          <c:tx>
            <c:strRef>
              <c:f>ColdCr!$F$4</c:f>
              <c:strCache>
                <c:ptCount val="1"/>
                <c:pt idx="0">
                  <c:v>HYDROSS
Oper. Improv.
Crop
Irrigation
Consumption</c:v>
                </c:pt>
              </c:strCache>
            </c:strRef>
          </c:tx>
          <c:spPr>
            <a:solidFill>
              <a:schemeClr val="accent2"/>
            </a:solidFill>
            <a:ln>
              <a:solidFill>
                <a:schemeClr val="accent2"/>
              </a:solidFill>
              <a:prstDash val="solid"/>
            </a:ln>
          </c:spPr>
          <c:cat>
            <c:strRef>
              <c:f>ColdCr!$B$21:$B$32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ColdCr!$G$21:$G$32</c:f>
              <c:numCache>
                <c:formatCode>[&gt;=20]#,##0.0_);[&lt;=-20]\(#,##0.0\);#,##0.00_)</c:formatCode>
                <c:ptCount val="12"/>
                <c:pt idx="0">
                  <c:v>0</c:v>
                </c:pt>
                <c:pt idx="1">
                  <c:v>0</c:v>
                </c:pt>
                <c:pt idx="2">
                  <c:v>0</c:v>
                </c:pt>
                <c:pt idx="3">
                  <c:v>3.1178986371118628E-2</c:v>
                </c:pt>
                <c:pt idx="4">
                  <c:v>4.5938586673874834E-2</c:v>
                </c:pt>
                <c:pt idx="5">
                  <c:v>0.12341012836780582</c:v>
                </c:pt>
                <c:pt idx="6">
                  <c:v>0.30878559198490979</c:v>
                </c:pt>
                <c:pt idx="7">
                  <c:v>0.20713115015768416</c:v>
                </c:pt>
                <c:pt idx="8">
                  <c:v>8.5130947332705112E-2</c:v>
                </c:pt>
                <c:pt idx="9">
                  <c:v>1.9037960863443643E-2</c:v>
                </c:pt>
                <c:pt idx="10">
                  <c:v>0</c:v>
                </c:pt>
                <c:pt idx="11">
                  <c:v>0</c:v>
                </c:pt>
              </c:numCache>
            </c:numRef>
          </c:val>
        </c:ser>
        <c:axId val="192531072"/>
        <c:axId val="192536960"/>
      </c:barChart>
      <c:lineChart>
        <c:grouping val="standard"/>
        <c:ser>
          <c:idx val="1"/>
          <c:order val="0"/>
          <c:tx>
            <c:strRef>
              <c:f>ColdCr!$AA$3</c:f>
              <c:strCache>
                <c:ptCount val="1"/>
                <c:pt idx="0">
                  <c:v>HYDROSS
2009 HIA
(Existing)
River
Headgate
Diversion</c:v>
                </c:pt>
              </c:strCache>
            </c:strRef>
          </c:tx>
          <c:spPr>
            <a:ln>
              <a:solidFill>
                <a:schemeClr val="accent3"/>
              </a:solidFill>
              <a:prstDash val="sys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ColdCr!$AB$21:$AB$32</c:f>
              <c:numCache>
                <c:formatCode>[&gt;=20]#,##0.0_);[&lt;=-20]\(#,##0.0\);#,##0.00_)</c:formatCode>
                <c:ptCount val="12"/>
                <c:pt idx="0">
                  <c:v>0</c:v>
                </c:pt>
                <c:pt idx="1">
                  <c:v>0</c:v>
                </c:pt>
                <c:pt idx="2">
                  <c:v>0</c:v>
                </c:pt>
                <c:pt idx="3">
                  <c:v>3.350686509045022E-2</c:v>
                </c:pt>
                <c:pt idx="4">
                  <c:v>7.8002101130331167E-2</c:v>
                </c:pt>
                <c:pt idx="5">
                  <c:v>0.18175276637379359</c:v>
                </c:pt>
                <c:pt idx="6">
                  <c:v>0.45476523120016177</c:v>
                </c:pt>
                <c:pt idx="7">
                  <c:v>0.28471635760506409</c:v>
                </c:pt>
                <c:pt idx="8">
                  <c:v>0.11701848430612387</c:v>
                </c:pt>
                <c:pt idx="9">
                  <c:v>2.2590046323945998E-2</c:v>
                </c:pt>
                <c:pt idx="10">
                  <c:v>0</c:v>
                </c:pt>
                <c:pt idx="11">
                  <c:v>0</c:v>
                </c:pt>
              </c:numCache>
            </c:numRef>
          </c:val>
        </c:ser>
        <c:ser>
          <c:idx val="2"/>
          <c:order val="1"/>
          <c:tx>
            <c:strRef>
              <c:f>ColdCr!$AD$3</c:f>
              <c:strCache>
                <c:ptCount val="1"/>
                <c:pt idx="0">
                  <c:v>HYDROSS
Oper. Improv.
River
Headgate
Diversion</c:v>
                </c:pt>
              </c:strCache>
            </c:strRef>
          </c:tx>
          <c:spPr>
            <a:ln>
              <a:solidFill>
                <a:schemeClr val="accent2"/>
              </a:solidFill>
              <a:prstDash val="sysDash"/>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ColdCr!$AE$21:$AE$32</c:f>
              <c:numCache>
                <c:formatCode>[&gt;=20]#,##0.0_);[&lt;=-20]\(#,##0.0\);#,##0.00_)</c:formatCode>
                <c:ptCount val="12"/>
                <c:pt idx="0">
                  <c:v>0</c:v>
                </c:pt>
                <c:pt idx="1">
                  <c:v>0</c:v>
                </c:pt>
                <c:pt idx="2">
                  <c:v>0</c:v>
                </c:pt>
                <c:pt idx="3">
                  <c:v>5.357214153113167E-2</c:v>
                </c:pt>
                <c:pt idx="4">
                  <c:v>7.2860565700039376E-2</c:v>
                </c:pt>
                <c:pt idx="5">
                  <c:v>0.18175276637379359</c:v>
                </c:pt>
                <c:pt idx="6">
                  <c:v>0.45476523120016177</c:v>
                </c:pt>
                <c:pt idx="7">
                  <c:v>0.28471635760506409</c:v>
                </c:pt>
                <c:pt idx="8">
                  <c:v>0.11701848430612387</c:v>
                </c:pt>
                <c:pt idx="9">
                  <c:v>2.803823396678003E-2</c:v>
                </c:pt>
                <c:pt idx="10">
                  <c:v>0</c:v>
                </c:pt>
                <c:pt idx="11">
                  <c:v>0</c:v>
                </c:pt>
              </c:numCache>
            </c:numRef>
          </c:val>
        </c:ser>
        <c:marker val="1"/>
        <c:axId val="192531072"/>
        <c:axId val="192536960"/>
      </c:lineChart>
      <c:catAx>
        <c:axId val="192531072"/>
        <c:scaling>
          <c:orientation val="minMax"/>
        </c:scaling>
        <c:axPos val="b"/>
        <c:tickLblPos val="nextTo"/>
        <c:crossAx val="192536960"/>
        <c:crosses val="autoZero"/>
        <c:auto val="1"/>
        <c:lblAlgn val="ctr"/>
        <c:lblOffset val="100"/>
      </c:catAx>
      <c:valAx>
        <c:axId val="19253696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531072"/>
        <c:crosses val="autoZero"/>
        <c:crossBetween val="between"/>
      </c:valAx>
    </c:plotArea>
    <c:legend>
      <c:legendPos val="b"/>
    </c:legend>
    <c:plotVisOnly val="1"/>
    <c:dispBlanksAs val="gap"/>
  </c:chart>
  <c:printSettings>
    <c:headerFooter/>
    <c:pageMargins b="0.75000000000000311" l="0.70000000000000062" r="0.70000000000000062" t="0.75000000000000311"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ColdCr!$D$4</c:f>
              <c:strCache>
                <c:ptCount val="1"/>
                <c:pt idx="0">
                  <c:v>HYDROSS
2009 HIA
(Existing)
Crop
Irrigation
Consumption</c:v>
                </c:pt>
              </c:strCache>
            </c:strRef>
          </c:tx>
          <c:spPr>
            <a:solidFill>
              <a:schemeClr val="accent3"/>
            </a:solidFill>
            <a:ln>
              <a:solidFill>
                <a:schemeClr val="accent3"/>
              </a:solidFill>
              <a:prstDash val="solid"/>
            </a:ln>
          </c:spPr>
          <c:cat>
            <c:strRef>
              <c:f>ColdCr!$B$36:$B$47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ColdCr!$E$36:$E$47</c:f>
              <c:numCache>
                <c:formatCode>[&gt;=20]#,##0.0_);[&lt;=-20]\(#,##0.0\);#,##0.00_)</c:formatCode>
                <c:ptCount val="12"/>
                <c:pt idx="0">
                  <c:v>0</c:v>
                </c:pt>
                <c:pt idx="1">
                  <c:v>0</c:v>
                </c:pt>
                <c:pt idx="2">
                  <c:v>2.1952005287049748E-3</c:v>
                </c:pt>
                <c:pt idx="3">
                  <c:v>1.0351352086576304E-3</c:v>
                </c:pt>
                <c:pt idx="4">
                  <c:v>9.7000795177958787E-2</c:v>
                </c:pt>
                <c:pt idx="5">
                  <c:v>0.15778673068520882</c:v>
                </c:pt>
                <c:pt idx="6">
                  <c:v>0.29581368208561115</c:v>
                </c:pt>
                <c:pt idx="7">
                  <c:v>0.16751789400452904</c:v>
                </c:pt>
                <c:pt idx="8">
                  <c:v>5.9051786580102315E-2</c:v>
                </c:pt>
                <c:pt idx="9">
                  <c:v>1.9197593783552725E-2</c:v>
                </c:pt>
                <c:pt idx="10">
                  <c:v>0</c:v>
                </c:pt>
                <c:pt idx="11">
                  <c:v>0</c:v>
                </c:pt>
              </c:numCache>
            </c:numRef>
          </c:val>
        </c:ser>
        <c:ser>
          <c:idx val="4"/>
          <c:order val="3"/>
          <c:tx>
            <c:strRef>
              <c:f>ColdCr!$F$4</c:f>
              <c:strCache>
                <c:ptCount val="1"/>
                <c:pt idx="0">
                  <c:v>HYDROSS
Oper. Improv.
Crop
Irrigation
Consumption</c:v>
                </c:pt>
              </c:strCache>
            </c:strRef>
          </c:tx>
          <c:spPr>
            <a:solidFill>
              <a:schemeClr val="accent2"/>
            </a:solidFill>
            <a:ln>
              <a:solidFill>
                <a:schemeClr val="accent2"/>
              </a:solidFill>
              <a:prstDash val="solid"/>
            </a:ln>
          </c:spPr>
          <c:cat>
            <c:strRef>
              <c:f>ColdCr!$B$36:$B$47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ColdCr!$G$36:$G$47</c:f>
              <c:numCache>
                <c:formatCode>[&gt;=20]#,##0.0_);[&lt;=-20]\(#,##0.0\);#,##0.00_)</c:formatCode>
                <c:ptCount val="12"/>
                <c:pt idx="0">
                  <c:v>0</c:v>
                </c:pt>
                <c:pt idx="1">
                  <c:v>0</c:v>
                </c:pt>
                <c:pt idx="2">
                  <c:v>0</c:v>
                </c:pt>
                <c:pt idx="3">
                  <c:v>2.016728941005384E-2</c:v>
                </c:pt>
                <c:pt idx="4">
                  <c:v>6.8173171974782273E-2</c:v>
                </c:pt>
                <c:pt idx="5">
                  <c:v>0.11893346604300775</c:v>
                </c:pt>
                <c:pt idx="6">
                  <c:v>0.21156914363848067</c:v>
                </c:pt>
                <c:pt idx="7">
                  <c:v>0.17008342307771063</c:v>
                </c:pt>
                <c:pt idx="8">
                  <c:v>8.4417060981906766E-2</c:v>
                </c:pt>
                <c:pt idx="9">
                  <c:v>2.3445217570802999E-2</c:v>
                </c:pt>
                <c:pt idx="10">
                  <c:v>0</c:v>
                </c:pt>
                <c:pt idx="11">
                  <c:v>0</c:v>
                </c:pt>
              </c:numCache>
            </c:numRef>
          </c:val>
        </c:ser>
        <c:axId val="190880768"/>
        <c:axId val="190894848"/>
      </c:barChart>
      <c:lineChart>
        <c:grouping val="standard"/>
        <c:ser>
          <c:idx val="1"/>
          <c:order val="0"/>
          <c:tx>
            <c:strRef>
              <c:f>ColdCr!$AA$3</c:f>
              <c:strCache>
                <c:ptCount val="1"/>
                <c:pt idx="0">
                  <c:v>HYDROSS
2009 HIA
(Existing)
River
Headgate
Diversion</c:v>
                </c:pt>
              </c:strCache>
            </c:strRef>
          </c:tx>
          <c:spPr>
            <a:ln>
              <a:solidFill>
                <a:schemeClr val="accent3"/>
              </a:solidFill>
              <a:prstDash val="sysDot"/>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ColdCr!$AB$36:$AB$47</c:f>
              <c:numCache>
                <c:formatCode>[&gt;=20]#,##0.0_);[&lt;=-20]\(#,##0.0\);#,##0.00_)</c:formatCode>
                <c:ptCount val="12"/>
                <c:pt idx="0">
                  <c:v>0</c:v>
                </c:pt>
                <c:pt idx="1">
                  <c:v>0</c:v>
                </c:pt>
                <c:pt idx="2">
                  <c:v>3.7718222142697159E-3</c:v>
                </c:pt>
                <c:pt idx="3">
                  <c:v>1.7785828327450696E-3</c:v>
                </c:pt>
                <c:pt idx="4">
                  <c:v>0.1538474150324485</c:v>
                </c:pt>
                <c:pt idx="5">
                  <c:v>0.23238104666451959</c:v>
                </c:pt>
                <c:pt idx="6">
                  <c:v>0.43566079835877941</c:v>
                </c:pt>
                <c:pt idx="7">
                  <c:v>0.23026514639797804</c:v>
                </c:pt>
                <c:pt idx="8">
                  <c:v>8.1170840659934462E-2</c:v>
                </c:pt>
                <c:pt idx="9">
                  <c:v>2.8273333996395766E-2</c:v>
                </c:pt>
                <c:pt idx="10">
                  <c:v>0</c:v>
                </c:pt>
                <c:pt idx="11">
                  <c:v>0</c:v>
                </c:pt>
              </c:numCache>
            </c:numRef>
          </c:val>
        </c:ser>
        <c:ser>
          <c:idx val="2"/>
          <c:order val="1"/>
          <c:tx>
            <c:strRef>
              <c:f>ColdCr!$AD$3</c:f>
              <c:strCache>
                <c:ptCount val="1"/>
                <c:pt idx="0">
                  <c:v>HYDROSS
Oper. Improv.
River
Headgate
Diversion</c:v>
                </c:pt>
              </c:strCache>
            </c:strRef>
          </c:tx>
          <c:spPr>
            <a:ln>
              <a:solidFill>
                <a:schemeClr val="accent2"/>
              </a:solidFill>
              <a:prstDash val="sysDot"/>
            </a:ln>
          </c:spPr>
          <c:marker>
            <c:symbol val="none"/>
          </c:marker>
          <c:cat>
            <c:strRef>
              <c:f>ColdCr!$B$6:$B$17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ColdCr!$AE$36:$AE$47</c:f>
              <c:numCache>
                <c:formatCode>[&gt;=20]#,##0.0_);[&lt;=-20]\(#,##0.0\);#,##0.00_)</c:formatCode>
                <c:ptCount val="12"/>
                <c:pt idx="0">
                  <c:v>0</c:v>
                </c:pt>
                <c:pt idx="1">
                  <c:v>0</c:v>
                </c:pt>
                <c:pt idx="2">
                  <c:v>0</c:v>
                </c:pt>
                <c:pt idx="3">
                  <c:v>3.4651700017274634E-2</c:v>
                </c:pt>
                <c:pt idx="4">
                  <c:v>0.10812557014239853</c:v>
                </c:pt>
                <c:pt idx="5">
                  <c:v>0.17515974380413513</c:v>
                </c:pt>
                <c:pt idx="6">
                  <c:v>0.31158931316418365</c:v>
                </c:pt>
                <c:pt idx="7">
                  <c:v>0.23379164684221393</c:v>
                </c:pt>
                <c:pt idx="8">
                  <c:v>0.11603719722598868</c:v>
                </c:pt>
                <c:pt idx="9">
                  <c:v>3.4529039132257723E-2</c:v>
                </c:pt>
                <c:pt idx="10">
                  <c:v>0</c:v>
                </c:pt>
                <c:pt idx="11">
                  <c:v>0</c:v>
                </c:pt>
              </c:numCache>
            </c:numRef>
          </c:val>
        </c:ser>
        <c:marker val="1"/>
        <c:axId val="190880768"/>
        <c:axId val="190894848"/>
      </c:lineChart>
      <c:catAx>
        <c:axId val="190880768"/>
        <c:scaling>
          <c:orientation val="minMax"/>
        </c:scaling>
        <c:axPos val="b"/>
        <c:tickLblPos val="nextTo"/>
        <c:crossAx val="190894848"/>
        <c:crosses val="autoZero"/>
        <c:auto val="1"/>
        <c:lblAlgn val="ctr"/>
        <c:lblOffset val="100"/>
      </c:catAx>
      <c:valAx>
        <c:axId val="19089484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0880768"/>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DCLateral!$D$4</c:f>
              <c:strCache>
                <c:ptCount val="1"/>
                <c:pt idx="0">
                  <c:v>HYDROSS
2009 HIA
(Existing)
Crop
Irrigation
Consumption</c:v>
                </c:pt>
              </c:strCache>
            </c:strRef>
          </c:tx>
          <c:spPr>
            <a:solidFill>
              <a:schemeClr val="accent3"/>
            </a:solidFill>
            <a:ln>
              <a:solidFill>
                <a:schemeClr val="accent3"/>
              </a:solidFill>
              <a:prstDash val="solid"/>
            </a:ln>
          </c:spP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DCLateral!$E$6:$E$17</c:f>
              <c:numCache>
                <c:formatCode>[&gt;=20]#,##0.0_);[&lt;=-20]\(#,##0.0\);#,##0.00_)</c:formatCode>
                <c:ptCount val="12"/>
                <c:pt idx="0">
                  <c:v>0</c:v>
                </c:pt>
                <c:pt idx="1">
                  <c:v>0</c:v>
                </c:pt>
                <c:pt idx="2">
                  <c:v>0</c:v>
                </c:pt>
                <c:pt idx="3">
                  <c:v>2.2456888851047213E-2</c:v>
                </c:pt>
                <c:pt idx="4">
                  <c:v>5.6966027454393518E-2</c:v>
                </c:pt>
                <c:pt idx="5">
                  <c:v>0.13578371914644491</c:v>
                </c:pt>
                <c:pt idx="6">
                  <c:v>0.24460586461580128</c:v>
                </c:pt>
                <c:pt idx="7">
                  <c:v>0.19845847355270232</c:v>
                </c:pt>
                <c:pt idx="8">
                  <c:v>8.895027542712608E-2</c:v>
                </c:pt>
                <c:pt idx="9">
                  <c:v>1.3721053124397109E-2</c:v>
                </c:pt>
                <c:pt idx="10">
                  <c:v>0</c:v>
                </c:pt>
                <c:pt idx="11">
                  <c:v>0</c:v>
                </c:pt>
              </c:numCache>
            </c:numRef>
          </c:val>
        </c:ser>
        <c:ser>
          <c:idx val="4"/>
          <c:order val="3"/>
          <c:tx>
            <c:strRef>
              <c:f>DCLateral!$F$4</c:f>
              <c:strCache>
                <c:ptCount val="1"/>
                <c:pt idx="0">
                  <c:v>HYDROSS
Oper. Improv.
Crop
Irrigation
Consumption</c:v>
                </c:pt>
              </c:strCache>
            </c:strRef>
          </c:tx>
          <c:spPr>
            <a:solidFill>
              <a:schemeClr val="accent2"/>
            </a:solidFill>
            <a:ln>
              <a:solidFill>
                <a:schemeClr val="accent2"/>
              </a:solidFill>
              <a:prstDash val="solid"/>
            </a:ln>
          </c:spP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DCLateral!$G$6:$G$17</c:f>
              <c:numCache>
                <c:formatCode>[&gt;=20]#,##0.0_);[&lt;=-20]\(#,##0.0\);#,##0.00_)</c:formatCode>
                <c:ptCount val="12"/>
                <c:pt idx="0">
                  <c:v>0</c:v>
                </c:pt>
                <c:pt idx="1">
                  <c:v>0</c:v>
                </c:pt>
                <c:pt idx="2">
                  <c:v>0</c:v>
                </c:pt>
                <c:pt idx="3">
                  <c:v>1.9413515691752675E-2</c:v>
                </c:pt>
                <c:pt idx="4">
                  <c:v>4.7747687235770483E-2</c:v>
                </c:pt>
                <c:pt idx="5">
                  <c:v>0.12435443543449037</c:v>
                </c:pt>
                <c:pt idx="6">
                  <c:v>0.2386990078656932</c:v>
                </c:pt>
                <c:pt idx="7">
                  <c:v>0.18972904292198806</c:v>
                </c:pt>
                <c:pt idx="8">
                  <c:v>9.5045891701526261E-2</c:v>
                </c:pt>
                <c:pt idx="9">
                  <c:v>1.0453431526328362E-2</c:v>
                </c:pt>
                <c:pt idx="10">
                  <c:v>0</c:v>
                </c:pt>
                <c:pt idx="11">
                  <c:v>0</c:v>
                </c:pt>
              </c:numCache>
            </c:numRef>
          </c:val>
        </c:ser>
        <c:axId val="192884736"/>
        <c:axId val="192886272"/>
      </c:barChart>
      <c:lineChart>
        <c:grouping val="standard"/>
        <c:ser>
          <c:idx val="1"/>
          <c:order val="0"/>
          <c:tx>
            <c:strRef>
              <c:f>DCLateral!$AA$3</c:f>
              <c:strCache>
                <c:ptCount val="1"/>
                <c:pt idx="0">
                  <c:v>HYDROSS
2009 HIA
(Existing)
River
Headgate
Diversion</c:v>
                </c:pt>
              </c:strCache>
            </c:strRef>
          </c:tx>
          <c:spPr>
            <a:ln>
              <a:solidFill>
                <a:schemeClr val="accent3"/>
              </a:solidFill>
              <a:prstDash val="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DCLateral!$AB$6:$AB$17</c:f>
              <c:numCache>
                <c:formatCode>[&gt;=20]#,##0.0_);[&lt;=-20]\(#,##0.0\);#,##0.00_)</c:formatCode>
                <c:ptCount val="12"/>
                <c:pt idx="0">
                  <c:v>0</c:v>
                </c:pt>
                <c:pt idx="1">
                  <c:v>0</c:v>
                </c:pt>
                <c:pt idx="2">
                  <c:v>0</c:v>
                </c:pt>
                <c:pt idx="3">
                  <c:v>3.5988603927960272E-2</c:v>
                </c:pt>
                <c:pt idx="4">
                  <c:v>8.4770874188085599E-2</c:v>
                </c:pt>
                <c:pt idx="5">
                  <c:v>0.18858849881450679</c:v>
                </c:pt>
                <c:pt idx="6">
                  <c:v>0.33973036752194624</c:v>
                </c:pt>
                <c:pt idx="7">
                  <c:v>0.25840947077174786</c:v>
                </c:pt>
                <c:pt idx="8">
                  <c:v>0.11582067112907042</c:v>
                </c:pt>
                <c:pt idx="9">
                  <c:v>1.9057018228329319E-2</c:v>
                </c:pt>
                <c:pt idx="10">
                  <c:v>0</c:v>
                </c:pt>
                <c:pt idx="11">
                  <c:v>0</c:v>
                </c:pt>
              </c:numCache>
            </c:numRef>
          </c:val>
        </c:ser>
        <c:ser>
          <c:idx val="2"/>
          <c:order val="1"/>
          <c:tx>
            <c:strRef>
              <c:f>DCLateral!$AD$3</c:f>
              <c:strCache>
                <c:ptCount val="1"/>
                <c:pt idx="0">
                  <c:v>HYDROSS
Oper. Improv.
River
Headgate
Diversion</c:v>
                </c:pt>
              </c:strCache>
            </c:strRef>
          </c:tx>
          <c:spPr>
            <a:ln>
              <a:solidFill>
                <a:schemeClr val="accent2"/>
              </a:solidFill>
              <a:prstDash val="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DCLateral!$AE$6:$AE$17</c:f>
              <c:numCache>
                <c:formatCode>[&gt;=20]#,##0.0_);[&lt;=-20]\(#,##0.0\);#,##0.00_)</c:formatCode>
                <c:ptCount val="12"/>
                <c:pt idx="0">
                  <c:v>0</c:v>
                </c:pt>
                <c:pt idx="1">
                  <c:v>0</c:v>
                </c:pt>
                <c:pt idx="2">
                  <c:v>0</c:v>
                </c:pt>
                <c:pt idx="3">
                  <c:v>3.1111403352167746E-2</c:v>
                </c:pt>
                <c:pt idx="4">
                  <c:v>7.105310600561085E-2</c:v>
                </c:pt>
                <c:pt idx="5">
                  <c:v>0.17271449365901442</c:v>
                </c:pt>
                <c:pt idx="6">
                  <c:v>0.33152639981346277</c:v>
                </c:pt>
                <c:pt idx="7">
                  <c:v>0.24704302463800523</c:v>
                </c:pt>
                <c:pt idx="8">
                  <c:v>0.12375767148636233</c:v>
                </c:pt>
                <c:pt idx="9">
                  <c:v>1.4518654897678281E-2</c:v>
                </c:pt>
                <c:pt idx="10">
                  <c:v>0</c:v>
                </c:pt>
                <c:pt idx="11">
                  <c:v>0</c:v>
                </c:pt>
              </c:numCache>
            </c:numRef>
          </c:val>
        </c:ser>
        <c:marker val="1"/>
        <c:axId val="192884736"/>
        <c:axId val="192886272"/>
      </c:lineChart>
      <c:catAx>
        <c:axId val="192884736"/>
        <c:scaling>
          <c:orientation val="minMax"/>
        </c:scaling>
        <c:axPos val="b"/>
        <c:tickLblPos val="nextTo"/>
        <c:crossAx val="192886272"/>
        <c:crosses val="autoZero"/>
        <c:auto val="1"/>
        <c:lblAlgn val="ctr"/>
        <c:lblOffset val="100"/>
      </c:catAx>
      <c:valAx>
        <c:axId val="19288627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884736"/>
        <c:crosses val="autoZero"/>
        <c:crossBetween val="between"/>
      </c:valAx>
    </c:plotArea>
    <c:legend>
      <c:legendPos val="b"/>
    </c:legend>
    <c:plotVisOnly val="1"/>
    <c:dispBlanksAs val="gap"/>
  </c:chart>
  <c:printSettings>
    <c:headerFooter/>
    <c:pageMargins b="0.75000000000000311" l="0.70000000000000062" r="0.70000000000000062" t="0.75000000000000311"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DCLateral!$D$4</c:f>
              <c:strCache>
                <c:ptCount val="1"/>
                <c:pt idx="0">
                  <c:v>HYDROSS
2009 HIA
(Existing)
Crop
Irrigation
Consumption</c:v>
                </c:pt>
              </c:strCache>
            </c:strRef>
          </c:tx>
          <c:spPr>
            <a:solidFill>
              <a:schemeClr val="accent3"/>
            </a:solidFill>
            <a:ln>
              <a:solidFill>
                <a:schemeClr val="accent3"/>
              </a:solidFill>
              <a:prstDash val="solid"/>
            </a:ln>
          </c:spPr>
          <c:cat>
            <c:strRef>
              <c:f>DCLateral!$B$21:$B$32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DCLateral!$E$21:$E$32</c:f>
              <c:numCache>
                <c:formatCode>[&gt;=20]#,##0.0_);[&lt;=-20]\(#,##0.0\);#,##0.00_)</c:formatCode>
                <c:ptCount val="12"/>
                <c:pt idx="0">
                  <c:v>0</c:v>
                </c:pt>
                <c:pt idx="1">
                  <c:v>0</c:v>
                </c:pt>
                <c:pt idx="2">
                  <c:v>0</c:v>
                </c:pt>
                <c:pt idx="3">
                  <c:v>1.7420907499571286E-2</c:v>
                </c:pt>
                <c:pt idx="4">
                  <c:v>4.5153304707067736E-2</c:v>
                </c:pt>
                <c:pt idx="5">
                  <c:v>0.10889114501811414</c:v>
                </c:pt>
                <c:pt idx="6">
                  <c:v>0.28006423986848622</c:v>
                </c:pt>
                <c:pt idx="7">
                  <c:v>0.17964591086854337</c:v>
                </c:pt>
                <c:pt idx="8">
                  <c:v>7.8635828595682758E-2</c:v>
                </c:pt>
                <c:pt idx="9">
                  <c:v>1.3718588854798623E-2</c:v>
                </c:pt>
                <c:pt idx="10">
                  <c:v>0</c:v>
                </c:pt>
                <c:pt idx="11">
                  <c:v>0</c:v>
                </c:pt>
              </c:numCache>
            </c:numRef>
          </c:val>
        </c:ser>
        <c:ser>
          <c:idx val="4"/>
          <c:order val="3"/>
          <c:tx>
            <c:strRef>
              <c:f>DCLateral!$F$4</c:f>
              <c:strCache>
                <c:ptCount val="1"/>
                <c:pt idx="0">
                  <c:v>HYDROSS
Oper. Improv.
Crop
Irrigation
Consumption</c:v>
                </c:pt>
              </c:strCache>
            </c:strRef>
          </c:tx>
          <c:spPr>
            <a:solidFill>
              <a:schemeClr val="accent2"/>
            </a:solidFill>
            <a:ln>
              <a:solidFill>
                <a:schemeClr val="accent2"/>
              </a:solidFill>
              <a:prstDash val="solid"/>
            </a:ln>
          </c:spPr>
          <c:cat>
            <c:strRef>
              <c:f>DCLateral!$B$21:$B$32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DCLateral!$G$21:$G$32</c:f>
              <c:numCache>
                <c:formatCode>[&gt;=20]#,##0.0_);[&lt;=-20]\(#,##0.0\);#,##0.00_)</c:formatCode>
                <c:ptCount val="12"/>
                <c:pt idx="0">
                  <c:v>0</c:v>
                </c:pt>
                <c:pt idx="1">
                  <c:v>0</c:v>
                </c:pt>
                <c:pt idx="2">
                  <c:v>0</c:v>
                </c:pt>
                <c:pt idx="3">
                  <c:v>2.8646148071889841E-2</c:v>
                </c:pt>
                <c:pt idx="4">
                  <c:v>4.170792679833632E-2</c:v>
                </c:pt>
                <c:pt idx="5">
                  <c:v>0.10963042473910803</c:v>
                </c:pt>
                <c:pt idx="6">
                  <c:v>0.28111648001625661</c:v>
                </c:pt>
                <c:pt idx="7">
                  <c:v>0.18062373113642743</c:v>
                </c:pt>
                <c:pt idx="8">
                  <c:v>7.8635827764674357E-2</c:v>
                </c:pt>
                <c:pt idx="9">
                  <c:v>1.7806811930515972E-2</c:v>
                </c:pt>
                <c:pt idx="10">
                  <c:v>0</c:v>
                </c:pt>
                <c:pt idx="11">
                  <c:v>0</c:v>
                </c:pt>
              </c:numCache>
            </c:numRef>
          </c:val>
        </c:ser>
        <c:axId val="192917888"/>
        <c:axId val="192919424"/>
      </c:barChart>
      <c:lineChart>
        <c:grouping val="standard"/>
        <c:ser>
          <c:idx val="1"/>
          <c:order val="0"/>
          <c:tx>
            <c:strRef>
              <c:f>DCLateral!$AA$3</c:f>
              <c:strCache>
                <c:ptCount val="1"/>
                <c:pt idx="0">
                  <c:v>HYDROSS
2009 HIA
(Existing)
River
Headgate
Diversion</c:v>
                </c:pt>
              </c:strCache>
            </c:strRef>
          </c:tx>
          <c:spPr>
            <a:ln>
              <a:solidFill>
                <a:schemeClr val="accent3"/>
              </a:solidFill>
              <a:prstDash val="sys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DCLateral!$AB$21:$AB$32</c:f>
              <c:numCache>
                <c:formatCode>[&gt;=20]#,##0.0_);[&lt;=-20]\(#,##0.0\);#,##0.00_)</c:formatCode>
                <c:ptCount val="12"/>
                <c:pt idx="0">
                  <c:v>0</c:v>
                </c:pt>
                <c:pt idx="1">
                  <c:v>0</c:v>
                </c:pt>
                <c:pt idx="2">
                  <c:v>0</c:v>
                </c:pt>
                <c:pt idx="3">
                  <c:v>2.7918120992902702E-2</c:v>
                </c:pt>
                <c:pt idx="4">
                  <c:v>6.7192417718850789E-2</c:v>
                </c:pt>
                <c:pt idx="5">
                  <c:v>0.15123770141404744</c:v>
                </c:pt>
                <c:pt idx="6">
                  <c:v>0.38897811092845314</c:v>
                </c:pt>
                <c:pt idx="7">
                  <c:v>0.23391394644341582</c:v>
                </c:pt>
                <c:pt idx="8">
                  <c:v>0.10239040181729524</c:v>
                </c:pt>
                <c:pt idx="9">
                  <c:v>1.9053595631664748E-2</c:v>
                </c:pt>
                <c:pt idx="10">
                  <c:v>0</c:v>
                </c:pt>
                <c:pt idx="11">
                  <c:v>0</c:v>
                </c:pt>
              </c:numCache>
            </c:numRef>
          </c:val>
        </c:ser>
        <c:ser>
          <c:idx val="2"/>
          <c:order val="1"/>
          <c:tx>
            <c:strRef>
              <c:f>DCLateral!$AD$3</c:f>
              <c:strCache>
                <c:ptCount val="1"/>
                <c:pt idx="0">
                  <c:v>HYDROSS
Oper. Improv.
River
Headgate
Diversion</c:v>
                </c:pt>
              </c:strCache>
            </c:strRef>
          </c:tx>
          <c:spPr>
            <a:ln>
              <a:solidFill>
                <a:schemeClr val="accent2"/>
              </a:solidFill>
              <a:prstDash val="sysDash"/>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DCLateral!$AE$21:$AE$32</c:f>
              <c:numCache>
                <c:formatCode>[&gt;=20]#,##0.0_);[&lt;=-20]\(#,##0.0\);#,##0.00_)</c:formatCode>
                <c:ptCount val="12"/>
                <c:pt idx="0">
                  <c:v>0</c:v>
                </c:pt>
                <c:pt idx="1">
                  <c:v>0</c:v>
                </c:pt>
                <c:pt idx="2">
                  <c:v>0</c:v>
                </c:pt>
                <c:pt idx="3">
                  <c:v>4.5907288576746523E-2</c:v>
                </c:pt>
                <c:pt idx="4">
                  <c:v>6.206536725942903E-2</c:v>
                </c:pt>
                <c:pt idx="5">
                  <c:v>0.15226447880431671</c:v>
                </c:pt>
                <c:pt idx="6">
                  <c:v>0.3904395555781342</c:v>
                </c:pt>
                <c:pt idx="7">
                  <c:v>0.23518714991722314</c:v>
                </c:pt>
                <c:pt idx="8">
                  <c:v>0.10239040073525305</c:v>
                </c:pt>
                <c:pt idx="9">
                  <c:v>2.4731683236827735E-2</c:v>
                </c:pt>
                <c:pt idx="10">
                  <c:v>0</c:v>
                </c:pt>
                <c:pt idx="11">
                  <c:v>0</c:v>
                </c:pt>
              </c:numCache>
            </c:numRef>
          </c:val>
        </c:ser>
        <c:marker val="1"/>
        <c:axId val="192917888"/>
        <c:axId val="192919424"/>
      </c:lineChart>
      <c:catAx>
        <c:axId val="192917888"/>
        <c:scaling>
          <c:orientation val="minMax"/>
        </c:scaling>
        <c:axPos val="b"/>
        <c:tickLblPos val="nextTo"/>
        <c:crossAx val="192919424"/>
        <c:crosses val="autoZero"/>
        <c:auto val="1"/>
        <c:lblAlgn val="ctr"/>
        <c:lblOffset val="100"/>
      </c:catAx>
      <c:valAx>
        <c:axId val="19291942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917888"/>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DCLateral!$D$4</c:f>
              <c:strCache>
                <c:ptCount val="1"/>
                <c:pt idx="0">
                  <c:v>HYDROSS
2009 HIA
(Existing)
Crop
Irrigation
Consumption</c:v>
                </c:pt>
              </c:strCache>
            </c:strRef>
          </c:tx>
          <c:spPr>
            <a:solidFill>
              <a:schemeClr val="accent3"/>
            </a:solidFill>
            <a:ln>
              <a:solidFill>
                <a:schemeClr val="accent3"/>
              </a:solidFill>
              <a:prstDash val="solid"/>
            </a:ln>
          </c:spPr>
          <c:cat>
            <c:strRef>
              <c:f>DCLateral!$B$36:$B$47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DCLateral!$E$36:$E$47</c:f>
              <c:numCache>
                <c:formatCode>[&gt;=20]#,##0.0_);[&lt;=-20]\(#,##0.0\);#,##0.00_)</c:formatCode>
                <c:ptCount val="12"/>
                <c:pt idx="0">
                  <c:v>0</c:v>
                </c:pt>
                <c:pt idx="1">
                  <c:v>0</c:v>
                </c:pt>
                <c:pt idx="2">
                  <c:v>1.9669799935154047E-3</c:v>
                </c:pt>
                <c:pt idx="3">
                  <c:v>1.0379503548843504E-3</c:v>
                </c:pt>
                <c:pt idx="4">
                  <c:v>8.6960131299384888E-2</c:v>
                </c:pt>
                <c:pt idx="5">
                  <c:v>0.13702571102408428</c:v>
                </c:pt>
                <c:pt idx="6">
                  <c:v>0.26277738863507288</c:v>
                </c:pt>
                <c:pt idx="7">
                  <c:v>0.15043478761731247</c:v>
                </c:pt>
                <c:pt idx="8">
                  <c:v>4.8607224976312521E-2</c:v>
                </c:pt>
                <c:pt idx="9">
                  <c:v>1.454904770949004E-2</c:v>
                </c:pt>
                <c:pt idx="10">
                  <c:v>0</c:v>
                </c:pt>
                <c:pt idx="11">
                  <c:v>0</c:v>
                </c:pt>
              </c:numCache>
            </c:numRef>
          </c:val>
        </c:ser>
        <c:ser>
          <c:idx val="4"/>
          <c:order val="3"/>
          <c:tx>
            <c:strRef>
              <c:f>DCLateral!$F$4</c:f>
              <c:strCache>
                <c:ptCount val="1"/>
                <c:pt idx="0">
                  <c:v>HYDROSS
Oper. Improv.
Crop
Irrigation
Consumption</c:v>
                </c:pt>
              </c:strCache>
            </c:strRef>
          </c:tx>
          <c:spPr>
            <a:solidFill>
              <a:schemeClr val="accent2"/>
            </a:solidFill>
            <a:ln>
              <a:solidFill>
                <a:schemeClr val="accent2"/>
              </a:solidFill>
              <a:prstDash val="solid"/>
            </a:ln>
          </c:spPr>
          <c:cat>
            <c:strRef>
              <c:f>DCLateral!$B$36:$B$47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DCLateral!$G$36:$G$47</c:f>
              <c:numCache>
                <c:formatCode>[&gt;=20]#,##0.0_);[&lt;=-20]\(#,##0.0\);#,##0.00_)</c:formatCode>
                <c:ptCount val="12"/>
                <c:pt idx="0">
                  <c:v>0</c:v>
                </c:pt>
                <c:pt idx="1">
                  <c:v>0</c:v>
                </c:pt>
                <c:pt idx="2">
                  <c:v>0</c:v>
                </c:pt>
                <c:pt idx="3">
                  <c:v>1.8580592576264935E-2</c:v>
                </c:pt>
                <c:pt idx="4">
                  <c:v>5.8953213835610266E-2</c:v>
                </c:pt>
                <c:pt idx="5">
                  <c:v>0.10030562867696127</c:v>
                </c:pt>
                <c:pt idx="6">
                  <c:v>0.18547078510079631</c:v>
                </c:pt>
                <c:pt idx="7">
                  <c:v>0.14547470423212117</c:v>
                </c:pt>
                <c:pt idx="8">
                  <c:v>7.6845782347247441E-2</c:v>
                </c:pt>
                <c:pt idx="9">
                  <c:v>2.041893767731184E-2</c:v>
                </c:pt>
                <c:pt idx="10">
                  <c:v>0</c:v>
                </c:pt>
                <c:pt idx="11">
                  <c:v>0</c:v>
                </c:pt>
              </c:numCache>
            </c:numRef>
          </c:val>
        </c:ser>
        <c:axId val="192979712"/>
        <c:axId val="192981248"/>
      </c:barChart>
      <c:lineChart>
        <c:grouping val="standard"/>
        <c:ser>
          <c:idx val="1"/>
          <c:order val="0"/>
          <c:tx>
            <c:strRef>
              <c:f>DCLateral!$AA$3</c:f>
              <c:strCache>
                <c:ptCount val="1"/>
                <c:pt idx="0">
                  <c:v>HYDROSS
2009 HIA
(Existing)
River
Headgate
Diversion</c:v>
                </c:pt>
              </c:strCache>
            </c:strRef>
          </c:tx>
          <c:spPr>
            <a:ln>
              <a:solidFill>
                <a:schemeClr val="accent3"/>
              </a:solidFill>
              <a:prstDash val="sysDot"/>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DCLateral!$AB$36:$AB$47</c:f>
              <c:numCache>
                <c:formatCode>[&gt;=20]#,##0.0_);[&lt;=-20]\(#,##0.0\);#,##0.00_)</c:formatCode>
                <c:ptCount val="12"/>
                <c:pt idx="0">
                  <c:v>0</c:v>
                </c:pt>
                <c:pt idx="1">
                  <c:v>0</c:v>
                </c:pt>
                <c:pt idx="2">
                  <c:v>3.1522115280695584E-3</c:v>
                </c:pt>
                <c:pt idx="3">
                  <c:v>1.6633819789813309E-3</c:v>
                </c:pt>
                <c:pt idx="4">
                  <c:v>0.1294049572907513</c:v>
                </c:pt>
                <c:pt idx="5">
                  <c:v>0.19031348753345043</c:v>
                </c:pt>
                <c:pt idx="6">
                  <c:v>0.36496859532649012</c:v>
                </c:pt>
                <c:pt idx="7">
                  <c:v>0.19587862971004227</c:v>
                </c:pt>
                <c:pt idx="8">
                  <c:v>6.3290657521240246E-2</c:v>
                </c:pt>
                <c:pt idx="9">
                  <c:v>2.0207010707625057E-2</c:v>
                </c:pt>
                <c:pt idx="10">
                  <c:v>0</c:v>
                </c:pt>
                <c:pt idx="11">
                  <c:v>0</c:v>
                </c:pt>
              </c:numCache>
            </c:numRef>
          </c:val>
        </c:ser>
        <c:ser>
          <c:idx val="2"/>
          <c:order val="1"/>
          <c:tx>
            <c:strRef>
              <c:f>DCLateral!$AD$3</c:f>
              <c:strCache>
                <c:ptCount val="1"/>
                <c:pt idx="0">
                  <c:v>HYDROSS
Oper. Improv.
River
Headgate
Diversion</c:v>
                </c:pt>
              </c:strCache>
            </c:strRef>
          </c:tx>
          <c:spPr>
            <a:ln>
              <a:solidFill>
                <a:schemeClr val="accent2"/>
              </a:solidFill>
              <a:prstDash val="sysDot"/>
            </a:ln>
          </c:spPr>
          <c:marker>
            <c:symbol val="none"/>
          </c:marker>
          <c:cat>
            <c:strRef>
              <c:f>DCLateral!$B$6:$B$17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DCLateral!$AE$36:$AE$47</c:f>
              <c:numCache>
                <c:formatCode>[&gt;=20]#,##0.0_);[&lt;=-20]\(#,##0.0\);#,##0.00_)</c:formatCode>
                <c:ptCount val="12"/>
                <c:pt idx="0">
                  <c:v>0</c:v>
                </c:pt>
                <c:pt idx="1">
                  <c:v>0</c:v>
                </c:pt>
                <c:pt idx="2">
                  <c:v>0</c:v>
                </c:pt>
                <c:pt idx="3">
                  <c:v>2.9776590667091242E-2</c:v>
                </c:pt>
                <c:pt idx="4">
                  <c:v>8.772799677918193E-2</c:v>
                </c:pt>
                <c:pt idx="5">
                  <c:v>0.13931337316244621</c:v>
                </c:pt>
                <c:pt idx="6">
                  <c:v>0.25759831263999489</c:v>
                </c:pt>
                <c:pt idx="7">
                  <c:v>0.18942018780224107</c:v>
                </c:pt>
                <c:pt idx="8">
                  <c:v>0.10005961243131177</c:v>
                </c:pt>
                <c:pt idx="9">
                  <c:v>2.8359635662933105E-2</c:v>
                </c:pt>
                <c:pt idx="10">
                  <c:v>0</c:v>
                </c:pt>
                <c:pt idx="11">
                  <c:v>0</c:v>
                </c:pt>
              </c:numCache>
            </c:numRef>
          </c:val>
        </c:ser>
        <c:marker val="1"/>
        <c:axId val="192979712"/>
        <c:axId val="192981248"/>
      </c:lineChart>
      <c:catAx>
        <c:axId val="192979712"/>
        <c:scaling>
          <c:orientation val="minMax"/>
        </c:scaling>
        <c:axPos val="b"/>
        <c:tickLblPos val="nextTo"/>
        <c:crossAx val="192981248"/>
        <c:crosses val="autoZero"/>
        <c:auto val="1"/>
        <c:lblAlgn val="ctr"/>
        <c:lblOffset val="100"/>
      </c:catAx>
      <c:valAx>
        <c:axId val="19298124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979712"/>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0"/>
          <c:order val="0"/>
          <c:tx>
            <c:strRef>
              <c:f>'483300'!$B$4</c:f>
              <c:strCache>
                <c:ptCount val="1"/>
                <c:pt idx="0">
                  <c:v>Interim
Instream
Flow</c:v>
                </c:pt>
              </c:strCache>
            </c:strRef>
          </c:tx>
          <c:spPr>
            <a:ln>
              <a:solidFill>
                <a:schemeClr val="tx1"/>
              </a:solidFill>
              <a:prstDash val="dash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'483300'!$B$23:$B$34</c:f>
              <c:numCache>
                <c:formatCode>[&gt;=20]#,##0_);[&lt;=-20]\(#,##0\);#,##0.0_)</c:formatCode>
                <c:ptCount val="12"/>
                <c:pt idx="0">
                  <c:v>20</c:v>
                </c:pt>
                <c:pt idx="1">
                  <c:v>20</c:v>
                </c:pt>
                <c:pt idx="2">
                  <c:v>20</c:v>
                </c:pt>
                <c:pt idx="3">
                  <c:v>20</c:v>
                </c:pt>
                <c:pt idx="4">
                  <c:v>20</c:v>
                </c:pt>
                <c:pt idx="5">
                  <c:v>20</c:v>
                </c:pt>
                <c:pt idx="6">
                  <c:v>20</c:v>
                </c:pt>
                <c:pt idx="7">
                  <c:v>20</c:v>
                </c:pt>
                <c:pt idx="8">
                  <c:v>20</c:v>
                </c:pt>
                <c:pt idx="9">
                  <c:v>20</c:v>
                </c:pt>
                <c:pt idx="10">
                  <c:v>20</c:v>
                </c:pt>
                <c:pt idx="11">
                  <c:v>20</c:v>
                </c:pt>
              </c:numCache>
            </c:numRef>
          </c:val>
        </c:ser>
        <c:ser>
          <c:idx val="1"/>
          <c:order val="1"/>
          <c:tx>
            <c:strRef>
              <c:f>'483300'!$C$4</c:f>
              <c:strCache>
                <c:ptCount val="1"/>
                <c:pt idx="0">
                  <c:v>HYDROSS
Enforceable
Min. Flow
Oper. Improv.</c:v>
                </c:pt>
              </c:strCache>
            </c:strRef>
          </c:tx>
          <c:spPr>
            <a:ln>
              <a:solidFill>
                <a:schemeClr val="tx1"/>
              </a:solidFill>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'483300'!$C$23:$C$34</c:f>
              <c:numCache>
                <c:formatCode>[&gt;=20]#,##0_);[&lt;=-20]\(#,##0\);#,##0.0_)</c:formatCode>
                <c:ptCount val="12"/>
                <c:pt idx="0">
                  <c:v>8.6999999999999993</c:v>
                </c:pt>
                <c:pt idx="1">
                  <c:v>8.6999999999999993</c:v>
                </c:pt>
                <c:pt idx="2">
                  <c:v>19</c:v>
                </c:pt>
                <c:pt idx="3">
                  <c:v>21</c:v>
                </c:pt>
                <c:pt idx="4">
                  <c:v>74</c:v>
                </c:pt>
                <c:pt idx="5">
                  <c:v>45</c:v>
                </c:pt>
                <c:pt idx="6">
                  <c:v>26</c:v>
                </c:pt>
                <c:pt idx="7">
                  <c:v>19</c:v>
                </c:pt>
                <c:pt idx="8">
                  <c:v>19</c:v>
                </c:pt>
                <c:pt idx="9">
                  <c:v>19</c:v>
                </c:pt>
                <c:pt idx="10">
                  <c:v>19</c:v>
                </c:pt>
                <c:pt idx="11">
                  <c:v>14</c:v>
                </c:pt>
              </c:numCache>
            </c:numRef>
          </c:val>
        </c:ser>
        <c:ser>
          <c:idx val="2"/>
          <c:order val="2"/>
          <c:tx>
            <c:strRef>
              <c:f>'483300'!$D$4</c:f>
              <c:strCache>
                <c:ptCount val="1"/>
                <c:pt idx="0">
                  <c:v>RWRCC
Dry Year
Hydrograph</c:v>
                </c:pt>
              </c:strCache>
            </c:strRef>
          </c:tx>
          <c:spPr>
            <a:ln>
              <a:solidFill>
                <a:sysClr val="windowText" lastClr="000000"/>
              </a:solidFill>
              <a:prstDash val="lg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'483300'!$D$23:$D$34</c:f>
              <c:numCache>
                <c:formatCode>[&gt;=20]#,##0_);[&lt;=-20]\(#,##0\);#,##0.0_)</c:formatCode>
                <c:ptCount val="12"/>
                <c:pt idx="0">
                  <c:v>6.7</c:v>
                </c:pt>
                <c:pt idx="1">
                  <c:v>5.8</c:v>
                </c:pt>
                <c:pt idx="2">
                  <c:v>5.9</c:v>
                </c:pt>
                <c:pt idx="3">
                  <c:v>8.6999999999999993</c:v>
                </c:pt>
                <c:pt idx="4">
                  <c:v>18.3</c:v>
                </c:pt>
                <c:pt idx="5">
                  <c:v>45.4</c:v>
                </c:pt>
                <c:pt idx="6">
                  <c:v>25.8</c:v>
                </c:pt>
                <c:pt idx="7">
                  <c:v>22</c:v>
                </c:pt>
                <c:pt idx="8">
                  <c:v>22</c:v>
                </c:pt>
                <c:pt idx="9">
                  <c:v>14.7</c:v>
                </c:pt>
                <c:pt idx="10">
                  <c:v>13.3</c:v>
                </c:pt>
                <c:pt idx="11">
                  <c:v>9.9</c:v>
                </c:pt>
              </c:numCache>
            </c:numRef>
          </c:val>
        </c:ser>
        <c:ser>
          <c:idx val="3"/>
          <c:order val="3"/>
          <c:tx>
            <c:strRef>
              <c:f>'483300'!$E$5</c:f>
              <c:strCache>
                <c:ptCount val="1"/>
                <c:pt idx="0">
                  <c:v>HYDROSS
Natural
Flow</c:v>
                </c:pt>
              </c:strCache>
            </c:strRef>
          </c:tx>
          <c:spPr>
            <a:ln>
              <a:solidFill>
                <a:schemeClr val="accent1"/>
              </a:solidFill>
              <a:prstDash val="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'483300'!$E$23:$E$34</c:f>
              <c:numCache>
                <c:formatCode>[&gt;=20]#,##0_);[&lt;=-20]\(#,##0\);#,##0.0_)</c:formatCode>
                <c:ptCount val="12"/>
                <c:pt idx="0">
                  <c:v>16.134797043010753</c:v>
                </c:pt>
                <c:pt idx="1">
                  <c:v>15.152053943452383</c:v>
                </c:pt>
                <c:pt idx="2">
                  <c:v>26.357752016129037</c:v>
                </c:pt>
                <c:pt idx="3">
                  <c:v>41.420862847222224</c:v>
                </c:pt>
                <c:pt idx="4">
                  <c:v>164.98191431451613</c:v>
                </c:pt>
                <c:pt idx="5">
                  <c:v>462.22739444444449</c:v>
                </c:pt>
                <c:pt idx="6">
                  <c:v>320.72517775537631</c:v>
                </c:pt>
                <c:pt idx="7">
                  <c:v>106.41291330645161</c:v>
                </c:pt>
                <c:pt idx="8">
                  <c:v>71.919206944444468</c:v>
                </c:pt>
                <c:pt idx="9">
                  <c:v>38.259744623655912</c:v>
                </c:pt>
                <c:pt idx="10">
                  <c:v>40.457358333333339</c:v>
                </c:pt>
                <c:pt idx="11">
                  <c:v>21.239484543010754</c:v>
                </c:pt>
              </c:numCache>
            </c:numRef>
          </c:val>
        </c:ser>
        <c:ser>
          <c:idx val="4"/>
          <c:order val="4"/>
          <c:tx>
            <c:strRef>
              <c:f>'483300'!$G$5</c:f>
              <c:strCache>
                <c:ptCount val="1"/>
                <c:pt idx="0">
                  <c:v>HYDROSS
2009 HIA
(Existing)</c:v>
                </c:pt>
              </c:strCache>
            </c:strRef>
          </c:tx>
          <c:spPr>
            <a:ln>
              <a:solidFill>
                <a:schemeClr val="accent3"/>
              </a:solidFill>
              <a:prstDash val="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'483300'!$G$23:$G$34</c:f>
              <c:numCache>
                <c:formatCode>[&gt;=20]#,##0_);[&lt;=-20]\(#,##0\);#,##0.0_)</c:formatCode>
                <c:ptCount val="12"/>
                <c:pt idx="0">
                  <c:v>10.657758064516129</c:v>
                </c:pt>
                <c:pt idx="1">
                  <c:v>10.825358630952381</c:v>
                </c:pt>
                <c:pt idx="2">
                  <c:v>7.3226549059139776</c:v>
                </c:pt>
                <c:pt idx="3">
                  <c:v>17.498952777777777</c:v>
                </c:pt>
                <c:pt idx="4">
                  <c:v>26.0525685483871</c:v>
                </c:pt>
                <c:pt idx="5">
                  <c:v>234.86062187500005</c:v>
                </c:pt>
                <c:pt idx="6">
                  <c:v>92.490025537634395</c:v>
                </c:pt>
                <c:pt idx="7">
                  <c:v>60.518824932795695</c:v>
                </c:pt>
                <c:pt idx="8">
                  <c:v>87.135881250000011</c:v>
                </c:pt>
                <c:pt idx="9">
                  <c:v>22.706162298387095</c:v>
                </c:pt>
                <c:pt idx="10">
                  <c:v>10.310376388888889</c:v>
                </c:pt>
                <c:pt idx="11">
                  <c:v>15.548825268817202</c:v>
                </c:pt>
              </c:numCache>
            </c:numRef>
          </c:val>
        </c:ser>
        <c:ser>
          <c:idx val="5"/>
          <c:order val="5"/>
          <c:tx>
            <c:strRef>
              <c:f>'483300'!$H$5</c:f>
              <c:strCache>
                <c:ptCount val="1"/>
                <c:pt idx="0">
                  <c:v>HYDROSS
Achievable
Management
Target
Oper. Improv.</c:v>
                </c:pt>
              </c:strCache>
            </c:strRef>
          </c:tx>
          <c:spPr>
            <a:ln>
              <a:solidFill>
                <a:schemeClr val="accent2"/>
              </a:solidFill>
              <a:prstDash val="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'483300'!$H$23:$H$34</c:f>
              <c:numCache>
                <c:formatCode>[&gt;=20]#,##0_);[&lt;=-20]\(#,##0\);#,##0.0_)</c:formatCode>
                <c:ptCount val="12"/>
                <c:pt idx="0">
                  <c:v>14.100403225806453</c:v>
                </c:pt>
                <c:pt idx="1">
                  <c:v>13.018573660714287</c:v>
                </c:pt>
                <c:pt idx="2">
                  <c:v>23.158977150537634</c:v>
                </c:pt>
                <c:pt idx="3">
                  <c:v>32.032859375000001</c:v>
                </c:pt>
                <c:pt idx="4">
                  <c:v>112.27368817204302</c:v>
                </c:pt>
                <c:pt idx="5">
                  <c:v>367.41276076388891</c:v>
                </c:pt>
                <c:pt idx="6">
                  <c:v>231.36614919354841</c:v>
                </c:pt>
                <c:pt idx="7">
                  <c:v>23.683676411290325</c:v>
                </c:pt>
                <c:pt idx="8">
                  <c:v>30.306214583333329</c:v>
                </c:pt>
                <c:pt idx="9">
                  <c:v>31.11745127688172</c:v>
                </c:pt>
                <c:pt idx="10">
                  <c:v>38.14667847222222</c:v>
                </c:pt>
                <c:pt idx="11">
                  <c:v>20.710760080645162</c:v>
                </c:pt>
              </c:numCache>
            </c:numRef>
          </c:val>
        </c:ser>
        <c:marker val="1"/>
        <c:axId val="65549440"/>
        <c:axId val="65550976"/>
      </c:lineChart>
      <c:catAx>
        <c:axId val="65549440"/>
        <c:scaling>
          <c:orientation val="minMax"/>
        </c:scaling>
        <c:axPos val="b"/>
        <c:tickLblPos val="nextTo"/>
        <c:crossAx val="65550976"/>
        <c:crosses val="autoZero"/>
        <c:auto val="1"/>
        <c:lblAlgn val="ctr"/>
        <c:lblOffset val="100"/>
      </c:catAx>
      <c:valAx>
        <c:axId val="6555097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549440"/>
        <c:crosses val="autoZero"/>
        <c:crossBetween val="between"/>
      </c:valAx>
    </c:plotArea>
    <c:legend>
      <c:legendPos val="b"/>
    </c:legend>
    <c:plotVisOnly val="1"/>
  </c:chart>
  <c:printSettings>
    <c:headerFooter/>
    <c:pageMargins b="0.75000000000000289" l="0.70000000000000062" r="0.70000000000000062" t="0.75000000000000289"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MissionF!$D$4</c:f>
              <c:strCache>
                <c:ptCount val="1"/>
                <c:pt idx="0">
                  <c:v>HYDROSS
2009 HIA
(Existing)
Crop
Irrigation
Consumption</c:v>
                </c:pt>
              </c:strCache>
            </c:strRef>
          </c:tx>
          <c:spPr>
            <a:solidFill>
              <a:schemeClr val="accent3"/>
            </a:solidFill>
            <a:ln>
              <a:solidFill>
                <a:schemeClr val="accent3"/>
              </a:solidFill>
              <a:prstDash val="solid"/>
            </a:ln>
          </c:spP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MissionF!$E$6:$E$17</c:f>
              <c:numCache>
                <c:formatCode>[&gt;=20]#,##0.0_);[&lt;=-20]\(#,##0.0\);#,##0.00_)</c:formatCode>
                <c:ptCount val="12"/>
                <c:pt idx="0">
                  <c:v>0</c:v>
                </c:pt>
                <c:pt idx="1">
                  <c:v>0</c:v>
                </c:pt>
                <c:pt idx="2">
                  <c:v>0</c:v>
                </c:pt>
                <c:pt idx="3">
                  <c:v>1.4566546448072534E-2</c:v>
                </c:pt>
                <c:pt idx="4">
                  <c:v>6.1270763563920555E-2</c:v>
                </c:pt>
                <c:pt idx="5">
                  <c:v>0.13966169117869326</c:v>
                </c:pt>
                <c:pt idx="6">
                  <c:v>0.25656587821652665</c:v>
                </c:pt>
                <c:pt idx="7">
                  <c:v>0.21481823837981137</c:v>
                </c:pt>
                <c:pt idx="8">
                  <c:v>0.10761625761809156</c:v>
                </c:pt>
                <c:pt idx="9">
                  <c:v>9.4331824287977109E-3</c:v>
                </c:pt>
                <c:pt idx="10">
                  <c:v>0</c:v>
                </c:pt>
                <c:pt idx="11">
                  <c:v>0</c:v>
                </c:pt>
              </c:numCache>
            </c:numRef>
          </c:val>
        </c:ser>
        <c:ser>
          <c:idx val="4"/>
          <c:order val="3"/>
          <c:tx>
            <c:strRef>
              <c:f>MissionF!$F$4</c:f>
              <c:strCache>
                <c:ptCount val="1"/>
                <c:pt idx="0">
                  <c:v>HYDROSS
Oper. Improv.
Crop
Irrigation
Consumption</c:v>
                </c:pt>
              </c:strCache>
            </c:strRef>
          </c:tx>
          <c:spPr>
            <a:solidFill>
              <a:schemeClr val="accent2"/>
            </a:solidFill>
            <a:ln>
              <a:solidFill>
                <a:schemeClr val="accent2"/>
              </a:solidFill>
              <a:prstDash val="solid"/>
            </a:ln>
          </c:spP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MissionF!$G$6:$G$17</c:f>
              <c:numCache>
                <c:formatCode>[&gt;=20]#,##0.0_);[&lt;=-20]\(#,##0.0\);#,##0.00_)</c:formatCode>
                <c:ptCount val="12"/>
                <c:pt idx="0">
                  <c:v>0</c:v>
                </c:pt>
                <c:pt idx="1">
                  <c:v>0</c:v>
                </c:pt>
                <c:pt idx="2">
                  <c:v>0</c:v>
                </c:pt>
                <c:pt idx="3">
                  <c:v>1.3877675123000149E-2</c:v>
                </c:pt>
                <c:pt idx="4">
                  <c:v>5.2300359879216475E-2</c:v>
                </c:pt>
                <c:pt idx="5">
                  <c:v>0.13182836617669744</c:v>
                </c:pt>
                <c:pt idx="6">
                  <c:v>0.25105094766608915</c:v>
                </c:pt>
                <c:pt idx="7">
                  <c:v>0.20713324403946026</c:v>
                </c:pt>
                <c:pt idx="8">
                  <c:v>0.10950628734587942</c:v>
                </c:pt>
                <c:pt idx="9">
                  <c:v>7.4334946074482086E-3</c:v>
                </c:pt>
                <c:pt idx="10">
                  <c:v>0</c:v>
                </c:pt>
                <c:pt idx="11">
                  <c:v>0</c:v>
                </c:pt>
              </c:numCache>
            </c:numRef>
          </c:val>
        </c:ser>
        <c:axId val="193062400"/>
        <c:axId val="193063936"/>
      </c:barChart>
      <c:lineChart>
        <c:grouping val="standard"/>
        <c:ser>
          <c:idx val="1"/>
          <c:order val="0"/>
          <c:tx>
            <c:strRef>
              <c:f>MissionF!$AA$3</c:f>
              <c:strCache>
                <c:ptCount val="1"/>
                <c:pt idx="0">
                  <c:v>HYDROSS
2009 HIA
(Existing)
River
Headgate
Diversion</c:v>
                </c:pt>
              </c:strCache>
            </c:strRef>
          </c:tx>
          <c:spPr>
            <a:ln>
              <a:solidFill>
                <a:schemeClr val="accent3"/>
              </a:solidFill>
              <a:prstDash val="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MissionF!$AB$6:$AB$17</c:f>
              <c:numCache>
                <c:formatCode>[&gt;=20]#,##0.0_);[&lt;=-20]\(#,##0.0\);#,##0.00_)</c:formatCode>
                <c:ptCount val="12"/>
                <c:pt idx="0">
                  <c:v>1.177586459486981E-2</c:v>
                </c:pt>
                <c:pt idx="1">
                  <c:v>2.0382312383150662E-3</c:v>
                </c:pt>
                <c:pt idx="2">
                  <c:v>2.5596514226248621E-2</c:v>
                </c:pt>
                <c:pt idx="3">
                  <c:v>5.8960590071953867E-2</c:v>
                </c:pt>
                <c:pt idx="4">
                  <c:v>0.2013916647015552</c:v>
                </c:pt>
                <c:pt idx="5">
                  <c:v>0.3438161855329625</c:v>
                </c:pt>
                <c:pt idx="6">
                  <c:v>0.62001814585869408</c:v>
                </c:pt>
                <c:pt idx="7">
                  <c:v>0.67324285175131238</c:v>
                </c:pt>
                <c:pt idx="8">
                  <c:v>0.2501204650331314</c:v>
                </c:pt>
                <c:pt idx="9">
                  <c:v>4.3452992785455134E-2</c:v>
                </c:pt>
                <c:pt idx="10">
                  <c:v>2.5525733205754093E-2</c:v>
                </c:pt>
                <c:pt idx="11">
                  <c:v>0</c:v>
                </c:pt>
              </c:numCache>
            </c:numRef>
          </c:val>
        </c:ser>
        <c:ser>
          <c:idx val="2"/>
          <c:order val="1"/>
          <c:tx>
            <c:strRef>
              <c:f>MissionF!$AD$3</c:f>
              <c:strCache>
                <c:ptCount val="1"/>
                <c:pt idx="0">
                  <c:v>HYDROSS
Oper. Improv.
River
Headgate
Diversion</c:v>
                </c:pt>
              </c:strCache>
            </c:strRef>
          </c:tx>
          <c:spPr>
            <a:ln>
              <a:solidFill>
                <a:schemeClr val="accent2"/>
              </a:solidFill>
              <a:prstDash val="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MissionF!$AE$6:$AE$17</c:f>
              <c:numCache>
                <c:formatCode>[&gt;=20]#,##0.0_);[&lt;=-20]\(#,##0.0\);#,##0.00_)</c:formatCode>
                <c:ptCount val="12"/>
                <c:pt idx="0">
                  <c:v>0</c:v>
                </c:pt>
                <c:pt idx="1">
                  <c:v>0</c:v>
                </c:pt>
                <c:pt idx="2">
                  <c:v>0</c:v>
                </c:pt>
                <c:pt idx="3">
                  <c:v>6.3248413901466183E-2</c:v>
                </c:pt>
                <c:pt idx="4">
                  <c:v>0.15044715252486857</c:v>
                </c:pt>
                <c:pt idx="5">
                  <c:v>0.32863798790134086</c:v>
                </c:pt>
                <c:pt idx="6">
                  <c:v>0.61853627313429149</c:v>
                </c:pt>
                <c:pt idx="7">
                  <c:v>0.47417632004072058</c:v>
                </c:pt>
                <c:pt idx="8">
                  <c:v>0.26350469183316361</c:v>
                </c:pt>
                <c:pt idx="9">
                  <c:v>3.8528669268640202E-2</c:v>
                </c:pt>
                <c:pt idx="10">
                  <c:v>0</c:v>
                </c:pt>
                <c:pt idx="11">
                  <c:v>0</c:v>
                </c:pt>
              </c:numCache>
            </c:numRef>
          </c:val>
        </c:ser>
        <c:marker val="1"/>
        <c:axId val="193062400"/>
        <c:axId val="193063936"/>
      </c:lineChart>
      <c:catAx>
        <c:axId val="193062400"/>
        <c:scaling>
          <c:orientation val="minMax"/>
        </c:scaling>
        <c:axPos val="b"/>
        <c:tickLblPos val="nextTo"/>
        <c:crossAx val="193063936"/>
        <c:crosses val="autoZero"/>
        <c:auto val="1"/>
        <c:lblAlgn val="ctr"/>
        <c:lblOffset val="100"/>
      </c:catAx>
      <c:valAx>
        <c:axId val="19306393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062400"/>
        <c:crosses val="autoZero"/>
        <c:crossBetween val="between"/>
      </c:valAx>
    </c:plotArea>
    <c:legend>
      <c:legendPos val="b"/>
    </c:legend>
    <c:plotVisOnly val="1"/>
    <c:dispBlanksAs val="gap"/>
  </c:chart>
  <c:printSettings>
    <c:headerFooter/>
    <c:pageMargins b="0.75000000000000311" l="0.70000000000000062" r="0.70000000000000062" t="0.75000000000000311"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MissionF!$D$4</c:f>
              <c:strCache>
                <c:ptCount val="1"/>
                <c:pt idx="0">
                  <c:v>HYDROSS
2009 HIA
(Existing)
Crop
Irrigation
Consumption</c:v>
                </c:pt>
              </c:strCache>
            </c:strRef>
          </c:tx>
          <c:spPr>
            <a:solidFill>
              <a:schemeClr val="accent3"/>
            </a:solidFill>
            <a:ln>
              <a:solidFill>
                <a:schemeClr val="accent3"/>
              </a:solidFill>
              <a:prstDash val="solid"/>
            </a:ln>
          </c:spPr>
          <c:cat>
            <c:strRef>
              <c:f>MissionF!$B$21:$B$32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MissionF!$E$21:$E$32</c:f>
              <c:numCache>
                <c:formatCode>[&gt;=20]#,##0.0_);[&lt;=-20]\(#,##0.0\);#,##0.00_)</c:formatCode>
                <c:ptCount val="12"/>
                <c:pt idx="0">
                  <c:v>0</c:v>
                </c:pt>
                <c:pt idx="1">
                  <c:v>0</c:v>
                </c:pt>
                <c:pt idx="2">
                  <c:v>2.0846386833263487E-4</c:v>
                </c:pt>
                <c:pt idx="3">
                  <c:v>2.0127553227139838E-2</c:v>
                </c:pt>
                <c:pt idx="4">
                  <c:v>6.3885454701309866E-2</c:v>
                </c:pt>
                <c:pt idx="5">
                  <c:v>0.1261064169388677</c:v>
                </c:pt>
                <c:pt idx="6">
                  <c:v>0.28363240352294944</c:v>
                </c:pt>
                <c:pt idx="7">
                  <c:v>0.2024801112041269</c:v>
                </c:pt>
                <c:pt idx="8">
                  <c:v>9.0705257599679096E-2</c:v>
                </c:pt>
                <c:pt idx="9">
                  <c:v>1.5666902294262319E-2</c:v>
                </c:pt>
                <c:pt idx="10">
                  <c:v>0</c:v>
                </c:pt>
                <c:pt idx="11">
                  <c:v>0</c:v>
                </c:pt>
              </c:numCache>
            </c:numRef>
          </c:val>
        </c:ser>
        <c:ser>
          <c:idx val="4"/>
          <c:order val="3"/>
          <c:tx>
            <c:strRef>
              <c:f>MissionF!$F$4</c:f>
              <c:strCache>
                <c:ptCount val="1"/>
                <c:pt idx="0">
                  <c:v>HYDROSS
Oper. Improv.
Crop
Irrigation
Consumption</c:v>
                </c:pt>
              </c:strCache>
            </c:strRef>
          </c:tx>
          <c:spPr>
            <a:solidFill>
              <a:schemeClr val="accent2"/>
            </a:solidFill>
            <a:ln>
              <a:solidFill>
                <a:schemeClr val="accent2"/>
              </a:solidFill>
              <a:prstDash val="solid"/>
            </a:ln>
          </c:spPr>
          <c:cat>
            <c:strRef>
              <c:f>MissionF!$B$21:$B$32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MissionF!$G$21:$G$32</c:f>
              <c:numCache>
                <c:formatCode>[&gt;=20]#,##0.0_);[&lt;=-20]\(#,##0.0\);#,##0.00_)</c:formatCode>
                <c:ptCount val="12"/>
                <c:pt idx="0">
                  <c:v>0</c:v>
                </c:pt>
                <c:pt idx="1">
                  <c:v>0</c:v>
                </c:pt>
                <c:pt idx="2">
                  <c:v>0</c:v>
                </c:pt>
                <c:pt idx="3">
                  <c:v>2.6713166913324177E-2</c:v>
                </c:pt>
                <c:pt idx="4">
                  <c:v>6.1346337624664675E-2</c:v>
                </c:pt>
                <c:pt idx="5">
                  <c:v>0.12230532436162475</c:v>
                </c:pt>
                <c:pt idx="6">
                  <c:v>0.28415802187084777</c:v>
                </c:pt>
                <c:pt idx="7">
                  <c:v>0.19623723299450746</c:v>
                </c:pt>
                <c:pt idx="8">
                  <c:v>8.5621741778337437E-2</c:v>
                </c:pt>
                <c:pt idx="9">
                  <c:v>1.4827456848058616E-2</c:v>
                </c:pt>
                <c:pt idx="10">
                  <c:v>0</c:v>
                </c:pt>
                <c:pt idx="11">
                  <c:v>0</c:v>
                </c:pt>
              </c:numCache>
            </c:numRef>
          </c:val>
        </c:ser>
        <c:axId val="193189760"/>
        <c:axId val="193191296"/>
      </c:barChart>
      <c:lineChart>
        <c:grouping val="standard"/>
        <c:ser>
          <c:idx val="1"/>
          <c:order val="0"/>
          <c:tx>
            <c:strRef>
              <c:f>MissionF!$AA$3</c:f>
              <c:strCache>
                <c:ptCount val="1"/>
                <c:pt idx="0">
                  <c:v>HYDROSS
2009 HIA
(Existing)
River
Headgate
Diversion</c:v>
                </c:pt>
              </c:strCache>
            </c:strRef>
          </c:tx>
          <c:spPr>
            <a:ln>
              <a:solidFill>
                <a:schemeClr val="accent3"/>
              </a:solidFill>
              <a:prstDash val="sys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MissionF!$AB$21:$AB$32</c:f>
              <c:numCache>
                <c:formatCode>[&gt;=20]#,##0.0_);[&lt;=-20]\(#,##0.0\);#,##0.00_)</c:formatCode>
                <c:ptCount val="12"/>
                <c:pt idx="0">
                  <c:v>1.0477338712710671E-3</c:v>
                </c:pt>
                <c:pt idx="1">
                  <c:v>0</c:v>
                </c:pt>
                <c:pt idx="2">
                  <c:v>2.6151839393215064E-2</c:v>
                </c:pt>
                <c:pt idx="3">
                  <c:v>7.8802432564044358E-2</c:v>
                </c:pt>
                <c:pt idx="4">
                  <c:v>0.20439505195389768</c:v>
                </c:pt>
                <c:pt idx="5">
                  <c:v>0.32190596433086482</c:v>
                </c:pt>
                <c:pt idx="6">
                  <c:v>0.67215011513244294</c:v>
                </c:pt>
                <c:pt idx="7">
                  <c:v>0.63692956671833445</c:v>
                </c:pt>
                <c:pt idx="8">
                  <c:v>0.21958326080841181</c:v>
                </c:pt>
                <c:pt idx="9">
                  <c:v>5.8417935581495724E-2</c:v>
                </c:pt>
                <c:pt idx="10">
                  <c:v>2.7068934220486934E-2</c:v>
                </c:pt>
                <c:pt idx="11">
                  <c:v>0</c:v>
                </c:pt>
              </c:numCache>
            </c:numRef>
          </c:val>
        </c:ser>
        <c:ser>
          <c:idx val="2"/>
          <c:order val="1"/>
          <c:tx>
            <c:strRef>
              <c:f>MissionF!$AD$3</c:f>
              <c:strCache>
                <c:ptCount val="1"/>
                <c:pt idx="0">
                  <c:v>HYDROSS
Oper. Improv.
River
Headgate
Diversion</c:v>
                </c:pt>
              </c:strCache>
            </c:strRef>
          </c:tx>
          <c:spPr>
            <a:ln>
              <a:solidFill>
                <a:schemeClr val="accent2"/>
              </a:solidFill>
              <a:prstDash val="sysDash"/>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MissionF!$AE$21:$AE$32</c:f>
              <c:numCache>
                <c:formatCode>[&gt;=20]#,##0.0_);[&lt;=-20]\(#,##0.0\);#,##0.00_)</c:formatCode>
                <c:ptCount val="12"/>
                <c:pt idx="0">
                  <c:v>0</c:v>
                </c:pt>
                <c:pt idx="1">
                  <c:v>0</c:v>
                </c:pt>
                <c:pt idx="2">
                  <c:v>0</c:v>
                </c:pt>
                <c:pt idx="3">
                  <c:v>9.0047034136798154E-2</c:v>
                </c:pt>
                <c:pt idx="4">
                  <c:v>0.18390140791214993</c:v>
                </c:pt>
                <c:pt idx="5">
                  <c:v>0.30690416926000846</c:v>
                </c:pt>
                <c:pt idx="6">
                  <c:v>0.68222903686504477</c:v>
                </c:pt>
                <c:pt idx="7">
                  <c:v>0.4435013264667097</c:v>
                </c:pt>
                <c:pt idx="8">
                  <c:v>0.20509344308414484</c:v>
                </c:pt>
                <c:pt idx="9">
                  <c:v>5.7160340625863046E-2</c:v>
                </c:pt>
                <c:pt idx="10">
                  <c:v>0</c:v>
                </c:pt>
                <c:pt idx="11">
                  <c:v>0</c:v>
                </c:pt>
              </c:numCache>
            </c:numRef>
          </c:val>
        </c:ser>
        <c:marker val="1"/>
        <c:axId val="193189760"/>
        <c:axId val="193191296"/>
      </c:lineChart>
      <c:catAx>
        <c:axId val="193189760"/>
        <c:scaling>
          <c:orientation val="minMax"/>
        </c:scaling>
        <c:axPos val="b"/>
        <c:tickLblPos val="nextTo"/>
        <c:crossAx val="193191296"/>
        <c:crosses val="autoZero"/>
        <c:auto val="1"/>
        <c:lblAlgn val="ctr"/>
        <c:lblOffset val="100"/>
      </c:catAx>
      <c:valAx>
        <c:axId val="19319129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189760"/>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MissionF!$D$4</c:f>
              <c:strCache>
                <c:ptCount val="1"/>
                <c:pt idx="0">
                  <c:v>HYDROSS
2009 HIA
(Existing)
Crop
Irrigation
Consumption</c:v>
                </c:pt>
              </c:strCache>
            </c:strRef>
          </c:tx>
          <c:spPr>
            <a:solidFill>
              <a:schemeClr val="accent3"/>
            </a:solidFill>
            <a:ln>
              <a:solidFill>
                <a:schemeClr val="accent3"/>
              </a:solidFill>
              <a:prstDash val="solid"/>
            </a:ln>
          </c:spPr>
          <c:cat>
            <c:strRef>
              <c:f>MissionF!$B$36:$B$47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MissionF!$E$36:$E$47</c:f>
              <c:numCache>
                <c:formatCode>[&gt;=20]#,##0.0_);[&lt;=-20]\(#,##0.0\);#,##0.00_)</c:formatCode>
                <c:ptCount val="12"/>
                <c:pt idx="0">
                  <c:v>0</c:v>
                </c:pt>
                <c:pt idx="1">
                  <c:v>0</c:v>
                </c:pt>
                <c:pt idx="2">
                  <c:v>1.0387671830420595E-3</c:v>
                </c:pt>
                <c:pt idx="3">
                  <c:v>1.8473867845533665E-2</c:v>
                </c:pt>
                <c:pt idx="4">
                  <c:v>9.8938146405927352E-2</c:v>
                </c:pt>
                <c:pt idx="5">
                  <c:v>0.16540077161889025</c:v>
                </c:pt>
                <c:pt idx="6">
                  <c:v>0.27364595281490245</c:v>
                </c:pt>
                <c:pt idx="7">
                  <c:v>0.19964031575525465</c:v>
                </c:pt>
                <c:pt idx="8">
                  <c:v>9.9917094058106157E-2</c:v>
                </c:pt>
                <c:pt idx="9">
                  <c:v>2.4770123791212909E-2</c:v>
                </c:pt>
                <c:pt idx="10">
                  <c:v>0</c:v>
                </c:pt>
                <c:pt idx="11">
                  <c:v>0</c:v>
                </c:pt>
              </c:numCache>
            </c:numRef>
          </c:val>
        </c:ser>
        <c:ser>
          <c:idx val="4"/>
          <c:order val="3"/>
          <c:tx>
            <c:strRef>
              <c:f>MissionF!$F$4</c:f>
              <c:strCache>
                <c:ptCount val="1"/>
                <c:pt idx="0">
                  <c:v>HYDROSS
Oper. Improv.
Crop
Irrigation
Consumption</c:v>
                </c:pt>
              </c:strCache>
            </c:strRef>
          </c:tx>
          <c:spPr>
            <a:solidFill>
              <a:schemeClr val="accent2"/>
            </a:solidFill>
            <a:ln>
              <a:solidFill>
                <a:schemeClr val="accent2"/>
              </a:solidFill>
              <a:prstDash val="solid"/>
            </a:ln>
          </c:spPr>
          <c:cat>
            <c:strRef>
              <c:f>MissionF!$B$36:$B$47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MissionF!$G$36:$G$47</c:f>
              <c:numCache>
                <c:formatCode>[&gt;=20]#,##0.0_);[&lt;=-20]\(#,##0.0\);#,##0.00_)</c:formatCode>
                <c:ptCount val="12"/>
                <c:pt idx="0">
                  <c:v>0</c:v>
                </c:pt>
                <c:pt idx="1">
                  <c:v>0</c:v>
                </c:pt>
                <c:pt idx="2">
                  <c:v>0</c:v>
                </c:pt>
                <c:pt idx="3">
                  <c:v>1.9949559296848433E-2</c:v>
                </c:pt>
                <c:pt idx="4">
                  <c:v>7.9187087345404E-2</c:v>
                </c:pt>
                <c:pt idx="5">
                  <c:v>0.13988992279036072</c:v>
                </c:pt>
                <c:pt idx="6">
                  <c:v>0.22415708242115417</c:v>
                </c:pt>
                <c:pt idx="7">
                  <c:v>0.1815269179466561</c:v>
                </c:pt>
                <c:pt idx="8">
                  <c:v>9.8153103592917776E-2</c:v>
                </c:pt>
                <c:pt idx="9">
                  <c:v>2.4583487182592959E-2</c:v>
                </c:pt>
                <c:pt idx="10">
                  <c:v>0</c:v>
                </c:pt>
                <c:pt idx="11">
                  <c:v>0</c:v>
                </c:pt>
              </c:numCache>
            </c:numRef>
          </c:val>
        </c:ser>
        <c:axId val="193308928"/>
        <c:axId val="193318912"/>
      </c:barChart>
      <c:lineChart>
        <c:grouping val="standard"/>
        <c:ser>
          <c:idx val="1"/>
          <c:order val="0"/>
          <c:tx>
            <c:strRef>
              <c:f>MissionF!$AA$3</c:f>
              <c:strCache>
                <c:ptCount val="1"/>
                <c:pt idx="0">
                  <c:v>HYDROSS
2009 HIA
(Existing)
River
Headgate
Diversion</c:v>
                </c:pt>
              </c:strCache>
            </c:strRef>
          </c:tx>
          <c:spPr>
            <a:ln>
              <a:solidFill>
                <a:schemeClr val="accent3"/>
              </a:solidFill>
              <a:prstDash val="sysDot"/>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MissionF!$AB$36:$AB$47</c:f>
              <c:numCache>
                <c:formatCode>[&gt;=20]#,##0.0_);[&lt;=-20]\(#,##0.0\);#,##0.00_)</c:formatCode>
                <c:ptCount val="12"/>
                <c:pt idx="0">
                  <c:v>0</c:v>
                </c:pt>
                <c:pt idx="1">
                  <c:v>0</c:v>
                </c:pt>
                <c:pt idx="2">
                  <c:v>2.7387011892832779E-2</c:v>
                </c:pt>
                <c:pt idx="3">
                  <c:v>7.5957210308115572E-2</c:v>
                </c:pt>
                <c:pt idx="4">
                  <c:v>0.28543232970207527</c:v>
                </c:pt>
                <c:pt idx="5">
                  <c:v>0.39469463167215074</c:v>
                </c:pt>
                <c:pt idx="6">
                  <c:v>0.68289659649098478</c:v>
                </c:pt>
                <c:pt idx="7">
                  <c:v>0.58342435826301553</c:v>
                </c:pt>
                <c:pt idx="8">
                  <c:v>0.2754089507442648</c:v>
                </c:pt>
                <c:pt idx="9">
                  <c:v>9.7179719619729238E-2</c:v>
                </c:pt>
                <c:pt idx="10">
                  <c:v>5.3796197095129859E-2</c:v>
                </c:pt>
                <c:pt idx="11">
                  <c:v>4.4447859351295109E-3</c:v>
                </c:pt>
              </c:numCache>
            </c:numRef>
          </c:val>
        </c:ser>
        <c:ser>
          <c:idx val="2"/>
          <c:order val="1"/>
          <c:tx>
            <c:strRef>
              <c:f>MissionF!$AD$3</c:f>
              <c:strCache>
                <c:ptCount val="1"/>
                <c:pt idx="0">
                  <c:v>HYDROSS
Oper. Improv.
River
Headgate
Diversion</c:v>
                </c:pt>
              </c:strCache>
            </c:strRef>
          </c:tx>
          <c:spPr>
            <a:ln>
              <a:solidFill>
                <a:schemeClr val="accent2"/>
              </a:solidFill>
              <a:prstDash val="sysDot"/>
            </a:ln>
          </c:spPr>
          <c:marker>
            <c:symbol val="none"/>
          </c:marker>
          <c:cat>
            <c:strRef>
              <c:f>MissionF!$B$6:$B$17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MissionF!$AE$36:$AE$47</c:f>
              <c:numCache>
                <c:formatCode>[&gt;=20]#,##0.0_);[&lt;=-20]\(#,##0.0\);#,##0.00_)</c:formatCode>
                <c:ptCount val="12"/>
                <c:pt idx="0">
                  <c:v>0</c:v>
                </c:pt>
                <c:pt idx="1">
                  <c:v>0</c:v>
                </c:pt>
                <c:pt idx="2">
                  <c:v>0</c:v>
                </c:pt>
                <c:pt idx="3">
                  <c:v>7.0949166842653524E-2</c:v>
                </c:pt>
                <c:pt idx="4">
                  <c:v>0.22167551262309196</c:v>
                </c:pt>
                <c:pt idx="5">
                  <c:v>0.34916327986832846</c:v>
                </c:pt>
                <c:pt idx="6">
                  <c:v>0.54371248064156985</c:v>
                </c:pt>
                <c:pt idx="7">
                  <c:v>0.40992123749945325</c:v>
                </c:pt>
                <c:pt idx="8">
                  <c:v>0.23500207520233476</c:v>
                </c:pt>
                <c:pt idx="9">
                  <c:v>8.1287181897486668E-2</c:v>
                </c:pt>
                <c:pt idx="10">
                  <c:v>0</c:v>
                </c:pt>
                <c:pt idx="11">
                  <c:v>0</c:v>
                </c:pt>
              </c:numCache>
            </c:numRef>
          </c:val>
        </c:ser>
        <c:marker val="1"/>
        <c:axId val="193308928"/>
        <c:axId val="193318912"/>
      </c:lineChart>
      <c:catAx>
        <c:axId val="193308928"/>
        <c:scaling>
          <c:orientation val="minMax"/>
        </c:scaling>
        <c:axPos val="b"/>
        <c:tickLblPos val="nextTo"/>
        <c:crossAx val="193318912"/>
        <c:crosses val="autoZero"/>
        <c:auto val="1"/>
        <c:lblAlgn val="ctr"/>
        <c:lblOffset val="100"/>
      </c:catAx>
      <c:valAx>
        <c:axId val="19331891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308928"/>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PabloFdrSouth!$D$4</c:f>
              <c:strCache>
                <c:ptCount val="1"/>
                <c:pt idx="0">
                  <c:v>HYDROSS
2009 HIA
(Existing)
Crop
Irrigation
Consumption</c:v>
                </c:pt>
              </c:strCache>
            </c:strRef>
          </c:tx>
          <c:spPr>
            <a:solidFill>
              <a:schemeClr val="accent3"/>
            </a:solidFill>
            <a:ln>
              <a:solidFill>
                <a:schemeClr val="accent3"/>
              </a:solidFill>
              <a:prstDash val="solid"/>
            </a:ln>
          </c:spP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PabloFdrSouth!$E$6:$E$17</c:f>
              <c:numCache>
                <c:formatCode>[&gt;=20]#,##0.0_);[&lt;=-20]\(#,##0.0\);#,##0.00_)</c:formatCode>
                <c:ptCount val="12"/>
                <c:pt idx="0">
                  <c:v>0</c:v>
                </c:pt>
                <c:pt idx="1">
                  <c:v>0</c:v>
                </c:pt>
                <c:pt idx="2">
                  <c:v>0</c:v>
                </c:pt>
                <c:pt idx="3">
                  <c:v>1.7067719536455212E-2</c:v>
                </c:pt>
                <c:pt idx="4">
                  <c:v>5.3432178454563689E-2</c:v>
                </c:pt>
                <c:pt idx="5">
                  <c:v>0.13752316178054341</c:v>
                </c:pt>
                <c:pt idx="6">
                  <c:v>0.25589309434564128</c:v>
                </c:pt>
                <c:pt idx="7">
                  <c:v>0.22749807917833401</c:v>
                </c:pt>
                <c:pt idx="8">
                  <c:v>0.10353662292401968</c:v>
                </c:pt>
                <c:pt idx="9">
                  <c:v>8.1685727065942629E-3</c:v>
                </c:pt>
                <c:pt idx="10">
                  <c:v>0</c:v>
                </c:pt>
                <c:pt idx="11">
                  <c:v>0</c:v>
                </c:pt>
              </c:numCache>
            </c:numRef>
          </c:val>
        </c:ser>
        <c:ser>
          <c:idx val="4"/>
          <c:order val="3"/>
          <c:tx>
            <c:strRef>
              <c:f>PabloFdrSouth!$F$4</c:f>
              <c:strCache>
                <c:ptCount val="1"/>
                <c:pt idx="0">
                  <c:v>HYDROSS
Oper. Improv.
Crop
Irrigation
Consumption</c:v>
                </c:pt>
              </c:strCache>
            </c:strRef>
          </c:tx>
          <c:spPr>
            <a:solidFill>
              <a:schemeClr val="accent2"/>
            </a:solidFill>
            <a:ln>
              <a:solidFill>
                <a:schemeClr val="accent2"/>
              </a:solidFill>
              <a:prstDash val="solid"/>
            </a:ln>
          </c:spP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PabloFdrSouth!$G$6:$G$17</c:f>
              <c:numCache>
                <c:formatCode>[&gt;=20]#,##0.0_);[&lt;=-20]\(#,##0.0\);#,##0.00_)</c:formatCode>
                <c:ptCount val="12"/>
                <c:pt idx="0">
                  <c:v>0</c:v>
                </c:pt>
                <c:pt idx="1">
                  <c:v>0</c:v>
                </c:pt>
                <c:pt idx="2">
                  <c:v>0</c:v>
                </c:pt>
                <c:pt idx="3">
                  <c:v>1.4376847179284906E-2</c:v>
                </c:pt>
                <c:pt idx="4">
                  <c:v>5.175400974215992E-2</c:v>
                </c:pt>
                <c:pt idx="5">
                  <c:v>0.13213368898832836</c:v>
                </c:pt>
                <c:pt idx="6">
                  <c:v>0.25281388553701828</c:v>
                </c:pt>
                <c:pt idx="7">
                  <c:v>0.21135529592392302</c:v>
                </c:pt>
                <c:pt idx="8">
                  <c:v>0.11015158287643009</c:v>
                </c:pt>
                <c:pt idx="9">
                  <c:v>7.6015105067742169E-3</c:v>
                </c:pt>
                <c:pt idx="10">
                  <c:v>0</c:v>
                </c:pt>
                <c:pt idx="11">
                  <c:v>0</c:v>
                </c:pt>
              </c:numCache>
            </c:numRef>
          </c:val>
        </c:ser>
        <c:axId val="193391616"/>
        <c:axId val="193536768"/>
      </c:barChart>
      <c:lineChart>
        <c:grouping val="standard"/>
        <c:ser>
          <c:idx val="1"/>
          <c:order val="0"/>
          <c:tx>
            <c:strRef>
              <c:f>PabloFdrSouth!$AA$3</c:f>
              <c:strCache>
                <c:ptCount val="1"/>
                <c:pt idx="0">
                  <c:v>HYDROSS
2009 HIA
(Existing)
River
Headgate
Diversion</c:v>
                </c:pt>
              </c:strCache>
            </c:strRef>
          </c:tx>
          <c:spPr>
            <a:ln>
              <a:solidFill>
                <a:schemeClr val="accent3"/>
              </a:solidFill>
              <a:prstDash val="dash"/>
            </a:ln>
          </c:spPr>
          <c:marker>
            <c:symbol val="none"/>
          </c:marke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PabloFdrSouth!$AB$6:$AB$17</c:f>
              <c:numCache>
                <c:formatCode>[&gt;=20]#,##0.0_);[&lt;=-20]\(#,##0.0\);#,##0.00_)</c:formatCode>
                <c:ptCount val="12"/>
                <c:pt idx="0">
                  <c:v>6.9698946850305504E-2</c:v>
                </c:pt>
                <c:pt idx="1">
                  <c:v>0.31525583486698172</c:v>
                </c:pt>
                <c:pt idx="2">
                  <c:v>0.2224661126955996</c:v>
                </c:pt>
                <c:pt idx="3">
                  <c:v>0.48807482394000262</c:v>
                </c:pt>
                <c:pt idx="4">
                  <c:v>0.84603412653292553</c:v>
                </c:pt>
                <c:pt idx="5">
                  <c:v>2.2803027551933646</c:v>
                </c:pt>
                <c:pt idx="6">
                  <c:v>2.7669896177962414</c:v>
                </c:pt>
                <c:pt idx="7">
                  <c:v>2.4107775362348232</c:v>
                </c:pt>
                <c:pt idx="8">
                  <c:v>1.1772167134939544</c:v>
                </c:pt>
                <c:pt idx="9">
                  <c:v>0.44796829057629056</c:v>
                </c:pt>
                <c:pt idx="10">
                  <c:v>0.25824260443928532</c:v>
                </c:pt>
                <c:pt idx="11">
                  <c:v>0.10631552889718766</c:v>
                </c:pt>
              </c:numCache>
            </c:numRef>
          </c:val>
        </c:ser>
        <c:ser>
          <c:idx val="2"/>
          <c:order val="1"/>
          <c:tx>
            <c:strRef>
              <c:f>PabloFdrSouth!$AD$3</c:f>
              <c:strCache>
                <c:ptCount val="1"/>
                <c:pt idx="0">
                  <c:v>HYDROSS
Oper. Improv.
River
Headgate
Diversion</c:v>
                </c:pt>
              </c:strCache>
            </c:strRef>
          </c:tx>
          <c:spPr>
            <a:ln>
              <a:solidFill>
                <a:schemeClr val="accent2"/>
              </a:solidFill>
              <a:prstDash val="dash"/>
            </a:ln>
          </c:spPr>
          <c:marker>
            <c:symbol val="none"/>
          </c:marke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PabloFdrSouth!$AE$6:$AE$17</c:f>
              <c:numCache>
                <c:formatCode>[&gt;=20]#,##0.0_);[&lt;=-20]\(#,##0.0\);#,##0.00_)</c:formatCode>
                <c:ptCount val="12"/>
                <c:pt idx="0">
                  <c:v>0</c:v>
                </c:pt>
                <c:pt idx="1">
                  <c:v>0</c:v>
                </c:pt>
                <c:pt idx="2">
                  <c:v>0</c:v>
                </c:pt>
                <c:pt idx="3">
                  <c:v>1.2444787899612224</c:v>
                </c:pt>
                <c:pt idx="4">
                  <c:v>1.083266455033669</c:v>
                </c:pt>
                <c:pt idx="5">
                  <c:v>2.1147603803916879</c:v>
                </c:pt>
                <c:pt idx="6">
                  <c:v>1.7610977593187325</c:v>
                </c:pt>
                <c:pt idx="7">
                  <c:v>0.89939830561192591</c:v>
                </c:pt>
                <c:pt idx="8">
                  <c:v>0.86283946170216741</c:v>
                </c:pt>
                <c:pt idx="9">
                  <c:v>0.60045606831629872</c:v>
                </c:pt>
                <c:pt idx="10">
                  <c:v>0</c:v>
                </c:pt>
                <c:pt idx="11">
                  <c:v>0</c:v>
                </c:pt>
              </c:numCache>
            </c:numRef>
          </c:val>
        </c:ser>
        <c:marker val="1"/>
        <c:axId val="193391616"/>
        <c:axId val="193536768"/>
      </c:lineChart>
      <c:catAx>
        <c:axId val="193391616"/>
        <c:scaling>
          <c:orientation val="minMax"/>
        </c:scaling>
        <c:axPos val="b"/>
        <c:tickLblPos val="nextTo"/>
        <c:crossAx val="193536768"/>
        <c:crosses val="autoZero"/>
        <c:auto val="1"/>
        <c:lblAlgn val="ctr"/>
        <c:lblOffset val="100"/>
      </c:catAx>
      <c:valAx>
        <c:axId val="19353676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391616"/>
        <c:crosses val="autoZero"/>
        <c:crossBetween val="between"/>
      </c:valAx>
    </c:plotArea>
    <c:legend>
      <c:legendPos val="b"/>
    </c:legend>
    <c:plotVisOnly val="1"/>
    <c:dispBlanksAs val="gap"/>
  </c:chart>
  <c:printSettings>
    <c:headerFooter/>
    <c:pageMargins b="0.75000000000000311" l="0.70000000000000062" r="0.70000000000000062" t="0.75000000000000311"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PabloFdrSouth!$D$4</c:f>
              <c:strCache>
                <c:ptCount val="1"/>
                <c:pt idx="0">
                  <c:v>HYDROSS
2009 HIA
(Existing)
Crop
Irrigation
Consumption</c:v>
                </c:pt>
              </c:strCache>
            </c:strRef>
          </c:tx>
          <c:spPr>
            <a:solidFill>
              <a:schemeClr val="accent3"/>
            </a:solidFill>
            <a:ln>
              <a:solidFill>
                <a:schemeClr val="accent3"/>
              </a:solidFill>
              <a:prstDash val="solid"/>
            </a:ln>
          </c:spPr>
          <c:cat>
            <c:strRef>
              <c:f>PabloFdrSouth!$B$21:$B$32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PabloFdrSouth!$E$21:$E$32</c:f>
              <c:numCache>
                <c:formatCode>[&gt;=20]#,##0.0_);[&lt;=-20]\(#,##0.0\);#,##0.00_)</c:formatCode>
                <c:ptCount val="12"/>
                <c:pt idx="0">
                  <c:v>0</c:v>
                </c:pt>
                <c:pt idx="1">
                  <c:v>0</c:v>
                </c:pt>
                <c:pt idx="2">
                  <c:v>2.383064286179397E-4</c:v>
                </c:pt>
                <c:pt idx="3">
                  <c:v>2.2324865847032631E-2</c:v>
                </c:pt>
                <c:pt idx="4">
                  <c:v>5.5058840892742558E-2</c:v>
                </c:pt>
                <c:pt idx="5">
                  <c:v>0.12205830060537662</c:v>
                </c:pt>
                <c:pt idx="6">
                  <c:v>0.285233448685902</c:v>
                </c:pt>
                <c:pt idx="7">
                  <c:v>0.20707718075745679</c:v>
                </c:pt>
                <c:pt idx="8">
                  <c:v>8.8472470805934164E-2</c:v>
                </c:pt>
                <c:pt idx="9">
                  <c:v>1.3512101054002979E-2</c:v>
                </c:pt>
                <c:pt idx="10">
                  <c:v>0</c:v>
                </c:pt>
                <c:pt idx="11">
                  <c:v>0</c:v>
                </c:pt>
              </c:numCache>
            </c:numRef>
          </c:val>
        </c:ser>
        <c:ser>
          <c:idx val="4"/>
          <c:order val="3"/>
          <c:tx>
            <c:strRef>
              <c:f>PabloFdrSouth!$F$4</c:f>
              <c:strCache>
                <c:ptCount val="1"/>
                <c:pt idx="0">
                  <c:v>HYDROSS
Oper. Improv.
Crop
Irrigation
Consumption</c:v>
                </c:pt>
              </c:strCache>
            </c:strRef>
          </c:tx>
          <c:spPr>
            <a:solidFill>
              <a:schemeClr val="accent2"/>
            </a:solidFill>
            <a:ln>
              <a:solidFill>
                <a:schemeClr val="accent2"/>
              </a:solidFill>
              <a:prstDash val="solid"/>
            </a:ln>
          </c:spPr>
          <c:cat>
            <c:strRef>
              <c:f>PabloFdrSouth!$B$21:$B$32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PabloFdrSouth!$G$21:$G$32</c:f>
              <c:numCache>
                <c:formatCode>[&gt;=20]#,##0.0_);[&lt;=-20]\(#,##0.0\);#,##0.00_)</c:formatCode>
                <c:ptCount val="12"/>
                <c:pt idx="0">
                  <c:v>0</c:v>
                </c:pt>
                <c:pt idx="1">
                  <c:v>0</c:v>
                </c:pt>
                <c:pt idx="2">
                  <c:v>0</c:v>
                </c:pt>
                <c:pt idx="3">
                  <c:v>2.6924114687331968E-2</c:v>
                </c:pt>
                <c:pt idx="4">
                  <c:v>5.8475418540672085E-2</c:v>
                </c:pt>
                <c:pt idx="5">
                  <c:v>0.12257132212090571</c:v>
                </c:pt>
                <c:pt idx="6">
                  <c:v>0.28652328323673704</c:v>
                </c:pt>
                <c:pt idx="7">
                  <c:v>0.19935175034290384</c:v>
                </c:pt>
                <c:pt idx="8">
                  <c:v>8.6612470780996251E-2</c:v>
                </c:pt>
                <c:pt idx="9">
                  <c:v>1.5242202004154552E-2</c:v>
                </c:pt>
                <c:pt idx="10">
                  <c:v>0</c:v>
                </c:pt>
                <c:pt idx="11">
                  <c:v>0</c:v>
                </c:pt>
              </c:numCache>
            </c:numRef>
          </c:val>
        </c:ser>
        <c:axId val="193584512"/>
        <c:axId val="193594496"/>
      </c:barChart>
      <c:lineChart>
        <c:grouping val="standard"/>
        <c:ser>
          <c:idx val="1"/>
          <c:order val="0"/>
          <c:tx>
            <c:strRef>
              <c:f>PabloFdrSouth!$AA$3</c:f>
              <c:strCache>
                <c:ptCount val="1"/>
                <c:pt idx="0">
                  <c:v>HYDROSS
2009 HIA
(Existing)
River
Headgate
Diversion</c:v>
                </c:pt>
              </c:strCache>
            </c:strRef>
          </c:tx>
          <c:spPr>
            <a:ln>
              <a:solidFill>
                <a:schemeClr val="accent3"/>
              </a:solidFill>
              <a:prstDash val="sysDash"/>
            </a:ln>
          </c:spPr>
          <c:marker>
            <c:symbol val="none"/>
          </c:marke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PabloFdrSouth!$AB$21:$AB$32</c:f>
              <c:numCache>
                <c:formatCode>[&gt;=20]#,##0.0_);[&lt;=-20]\(#,##0.0\);#,##0.00_)</c:formatCode>
                <c:ptCount val="12"/>
                <c:pt idx="0">
                  <c:v>5.9578408799083236E-2</c:v>
                </c:pt>
                <c:pt idx="1">
                  <c:v>0.27669176589348382</c:v>
                </c:pt>
                <c:pt idx="2">
                  <c:v>0.14680388260870603</c:v>
                </c:pt>
                <c:pt idx="3">
                  <c:v>0.31094536006959572</c:v>
                </c:pt>
                <c:pt idx="4">
                  <c:v>0.73210785208635221</c:v>
                </c:pt>
                <c:pt idx="5">
                  <c:v>1.8748770139382414</c:v>
                </c:pt>
                <c:pt idx="6">
                  <c:v>2.4540033205104805</c:v>
                </c:pt>
                <c:pt idx="7">
                  <c:v>2.3986910136596262</c:v>
                </c:pt>
                <c:pt idx="8">
                  <c:v>1.0384294543512607</c:v>
                </c:pt>
                <c:pt idx="9">
                  <c:v>0.36867978294925358</c:v>
                </c:pt>
                <c:pt idx="10">
                  <c:v>0.30988222937280524</c:v>
                </c:pt>
                <c:pt idx="11">
                  <c:v>8.853880322214179E-2</c:v>
                </c:pt>
              </c:numCache>
            </c:numRef>
          </c:val>
        </c:ser>
        <c:ser>
          <c:idx val="2"/>
          <c:order val="1"/>
          <c:tx>
            <c:strRef>
              <c:f>PabloFdrSouth!$AD$3</c:f>
              <c:strCache>
                <c:ptCount val="1"/>
                <c:pt idx="0">
                  <c:v>HYDROSS
Oper. Improv.
River
Headgate
Diversion</c:v>
                </c:pt>
              </c:strCache>
            </c:strRef>
          </c:tx>
          <c:spPr>
            <a:ln>
              <a:solidFill>
                <a:schemeClr val="accent2"/>
              </a:solidFill>
              <a:prstDash val="sysDash"/>
            </a:ln>
          </c:spPr>
          <c:marker>
            <c:symbol val="none"/>
          </c:marke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PabloFdrSouth!$AE$21:$AE$32</c:f>
              <c:numCache>
                <c:formatCode>[&gt;=20]#,##0.0_);[&lt;=-20]\(#,##0.0\);#,##0.00_)</c:formatCode>
                <c:ptCount val="12"/>
                <c:pt idx="0">
                  <c:v>0</c:v>
                </c:pt>
                <c:pt idx="1">
                  <c:v>0</c:v>
                </c:pt>
                <c:pt idx="2">
                  <c:v>0</c:v>
                </c:pt>
                <c:pt idx="3">
                  <c:v>0.7709746193282867</c:v>
                </c:pt>
                <c:pt idx="4">
                  <c:v>1.1909271763393332</c:v>
                </c:pt>
                <c:pt idx="5">
                  <c:v>2.0681178866951631</c:v>
                </c:pt>
                <c:pt idx="6">
                  <c:v>1.6565412128509336</c:v>
                </c:pt>
                <c:pt idx="7">
                  <c:v>0.56554607671346802</c:v>
                </c:pt>
                <c:pt idx="8">
                  <c:v>0.4489756080578286</c:v>
                </c:pt>
                <c:pt idx="9">
                  <c:v>0.2925392886186246</c:v>
                </c:pt>
                <c:pt idx="10">
                  <c:v>0</c:v>
                </c:pt>
                <c:pt idx="11">
                  <c:v>0</c:v>
                </c:pt>
              </c:numCache>
            </c:numRef>
          </c:val>
        </c:ser>
        <c:marker val="1"/>
        <c:axId val="193584512"/>
        <c:axId val="193594496"/>
      </c:lineChart>
      <c:catAx>
        <c:axId val="193584512"/>
        <c:scaling>
          <c:orientation val="minMax"/>
        </c:scaling>
        <c:axPos val="b"/>
        <c:tickLblPos val="nextTo"/>
        <c:crossAx val="193594496"/>
        <c:crosses val="autoZero"/>
        <c:auto val="1"/>
        <c:lblAlgn val="ctr"/>
        <c:lblOffset val="100"/>
      </c:catAx>
      <c:valAx>
        <c:axId val="19359449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584512"/>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PabloFdrSouth!$D$4</c:f>
              <c:strCache>
                <c:ptCount val="1"/>
                <c:pt idx="0">
                  <c:v>HYDROSS
2009 HIA
(Existing)
Crop
Irrigation
Consumption</c:v>
                </c:pt>
              </c:strCache>
            </c:strRef>
          </c:tx>
          <c:spPr>
            <a:solidFill>
              <a:schemeClr val="accent3"/>
            </a:solidFill>
            <a:ln>
              <a:solidFill>
                <a:schemeClr val="accent3"/>
              </a:solidFill>
              <a:prstDash val="solid"/>
            </a:ln>
          </c:spPr>
          <c:cat>
            <c:strRef>
              <c:f>PabloFdrSouth!$B$36:$B$47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PabloFdrSouth!$E$36:$E$47</c:f>
              <c:numCache>
                <c:formatCode>[&gt;=20]#,##0.0_);[&lt;=-20]\(#,##0.0\);#,##0.00_)</c:formatCode>
                <c:ptCount val="12"/>
                <c:pt idx="0">
                  <c:v>0</c:v>
                </c:pt>
                <c:pt idx="1">
                  <c:v>0</c:v>
                </c:pt>
                <c:pt idx="2">
                  <c:v>7.5695135494913027E-4</c:v>
                </c:pt>
                <c:pt idx="3">
                  <c:v>1.7844231074155659E-2</c:v>
                </c:pt>
                <c:pt idx="4">
                  <c:v>7.8818084172800215E-2</c:v>
                </c:pt>
                <c:pt idx="5">
                  <c:v>0.18232288615054162</c:v>
                </c:pt>
                <c:pt idx="6">
                  <c:v>0.2739293536398073</c:v>
                </c:pt>
                <c:pt idx="7">
                  <c:v>0.2276843906463808</c:v>
                </c:pt>
                <c:pt idx="8">
                  <c:v>0.11584099958350942</c:v>
                </c:pt>
                <c:pt idx="9">
                  <c:v>2.1918174934271638E-2</c:v>
                </c:pt>
                <c:pt idx="10">
                  <c:v>0</c:v>
                </c:pt>
                <c:pt idx="11">
                  <c:v>0</c:v>
                </c:pt>
              </c:numCache>
            </c:numRef>
          </c:val>
        </c:ser>
        <c:ser>
          <c:idx val="4"/>
          <c:order val="3"/>
          <c:tx>
            <c:strRef>
              <c:f>PabloFdrSouth!$F$4</c:f>
              <c:strCache>
                <c:ptCount val="1"/>
                <c:pt idx="0">
                  <c:v>HYDROSS
Oper. Improv.
Crop
Irrigation
Consumption</c:v>
                </c:pt>
              </c:strCache>
            </c:strRef>
          </c:tx>
          <c:spPr>
            <a:solidFill>
              <a:schemeClr val="accent2"/>
            </a:solidFill>
            <a:ln>
              <a:solidFill>
                <a:schemeClr val="accent2"/>
              </a:solidFill>
              <a:prstDash val="solid"/>
            </a:ln>
          </c:spPr>
          <c:cat>
            <c:strRef>
              <c:f>PabloFdrSouth!$B$36:$B$47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PabloFdrSouth!$G$36:$G$47</c:f>
              <c:numCache>
                <c:formatCode>[&gt;=20]#,##0.0_);[&lt;=-20]\(#,##0.0\);#,##0.00_)</c:formatCode>
                <c:ptCount val="12"/>
                <c:pt idx="0">
                  <c:v>0</c:v>
                </c:pt>
                <c:pt idx="1">
                  <c:v>0</c:v>
                </c:pt>
                <c:pt idx="2">
                  <c:v>0</c:v>
                </c:pt>
                <c:pt idx="3">
                  <c:v>2.0780208577246009E-2</c:v>
                </c:pt>
                <c:pt idx="4">
                  <c:v>8.1058953555509183E-2</c:v>
                </c:pt>
                <c:pt idx="5">
                  <c:v>0.14814396409793321</c:v>
                </c:pt>
                <c:pt idx="6">
                  <c:v>0.2335926383425031</c:v>
                </c:pt>
                <c:pt idx="7">
                  <c:v>0.19236690100796983</c:v>
                </c:pt>
                <c:pt idx="8">
                  <c:v>0.10275210144948682</c:v>
                </c:pt>
                <c:pt idx="9">
                  <c:v>2.6149997507978206E-2</c:v>
                </c:pt>
                <c:pt idx="10">
                  <c:v>0</c:v>
                </c:pt>
                <c:pt idx="11">
                  <c:v>0</c:v>
                </c:pt>
              </c:numCache>
            </c:numRef>
          </c:val>
        </c:ser>
        <c:axId val="193646592"/>
        <c:axId val="193648128"/>
      </c:barChart>
      <c:lineChart>
        <c:grouping val="standard"/>
        <c:ser>
          <c:idx val="1"/>
          <c:order val="0"/>
          <c:tx>
            <c:strRef>
              <c:f>PabloFdrSouth!$AA$3</c:f>
              <c:strCache>
                <c:ptCount val="1"/>
                <c:pt idx="0">
                  <c:v>HYDROSS
2009 HIA
(Existing)
River
Headgate
Diversion</c:v>
                </c:pt>
              </c:strCache>
            </c:strRef>
          </c:tx>
          <c:spPr>
            <a:ln>
              <a:solidFill>
                <a:schemeClr val="accent3"/>
              </a:solidFill>
              <a:prstDash val="sysDot"/>
            </a:ln>
          </c:spPr>
          <c:marker>
            <c:symbol val="none"/>
          </c:marke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PabloFdrSouth!$AB$36:$AB$47</c:f>
              <c:numCache>
                <c:formatCode>[&gt;=20]#,##0.0_);[&lt;=-20]\(#,##0.0\);#,##0.00_)</c:formatCode>
                <c:ptCount val="12"/>
                <c:pt idx="0">
                  <c:v>5.5584531607369224E-2</c:v>
                </c:pt>
                <c:pt idx="1">
                  <c:v>0.26172838577751967</c:v>
                </c:pt>
                <c:pt idx="2">
                  <c:v>0.22306819345126958</c:v>
                </c:pt>
                <c:pt idx="3">
                  <c:v>0.31858700622959923</c:v>
                </c:pt>
                <c:pt idx="4">
                  <c:v>0.68053312912738251</c:v>
                </c:pt>
                <c:pt idx="5">
                  <c:v>1.229491244399268</c:v>
                </c:pt>
                <c:pt idx="6">
                  <c:v>2.3069181247303718</c:v>
                </c:pt>
                <c:pt idx="7">
                  <c:v>1.503195487935413</c:v>
                </c:pt>
                <c:pt idx="8">
                  <c:v>0.71003733152830217</c:v>
                </c:pt>
                <c:pt idx="9">
                  <c:v>0.24745454904520245</c:v>
                </c:pt>
                <c:pt idx="10">
                  <c:v>0.1055142514716876</c:v>
                </c:pt>
                <c:pt idx="11">
                  <c:v>7.4103406549881859E-2</c:v>
                </c:pt>
              </c:numCache>
            </c:numRef>
          </c:val>
        </c:ser>
        <c:ser>
          <c:idx val="2"/>
          <c:order val="1"/>
          <c:tx>
            <c:strRef>
              <c:f>PabloFdrSouth!$AD$3</c:f>
              <c:strCache>
                <c:ptCount val="1"/>
                <c:pt idx="0">
                  <c:v>HYDROSS
Oper. Improv.
River
Headgate
Diversion</c:v>
                </c:pt>
              </c:strCache>
            </c:strRef>
          </c:tx>
          <c:spPr>
            <a:ln>
              <a:solidFill>
                <a:schemeClr val="accent2"/>
              </a:solidFill>
              <a:prstDash val="sysDot"/>
            </a:ln>
          </c:spPr>
          <c:marker>
            <c:symbol val="none"/>
          </c:marker>
          <c:cat>
            <c:strRef>
              <c:f>PabloFdrSouth!$B$6:$B$17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PabloFdrSouth!$AE$36:$AE$47</c:f>
              <c:numCache>
                <c:formatCode>[&gt;=20]#,##0.0_);[&lt;=-20]\(#,##0.0\);#,##0.00_)</c:formatCode>
                <c:ptCount val="12"/>
                <c:pt idx="0">
                  <c:v>0</c:v>
                </c:pt>
                <c:pt idx="1">
                  <c:v>0</c:v>
                </c:pt>
                <c:pt idx="2">
                  <c:v>0</c:v>
                </c:pt>
                <c:pt idx="3">
                  <c:v>0.42751101744999431</c:v>
                </c:pt>
                <c:pt idx="4">
                  <c:v>1.2961589385725325</c:v>
                </c:pt>
                <c:pt idx="5">
                  <c:v>1.4878445147964539</c:v>
                </c:pt>
                <c:pt idx="6">
                  <c:v>0.90007640828558744</c:v>
                </c:pt>
                <c:pt idx="7">
                  <c:v>0.68297737864341357</c:v>
                </c:pt>
                <c:pt idx="8">
                  <c:v>0.52805016376681746</c:v>
                </c:pt>
                <c:pt idx="9">
                  <c:v>0.36358075478611362</c:v>
                </c:pt>
                <c:pt idx="10">
                  <c:v>0</c:v>
                </c:pt>
                <c:pt idx="11">
                  <c:v>0</c:v>
                </c:pt>
              </c:numCache>
            </c:numRef>
          </c:val>
        </c:ser>
        <c:marker val="1"/>
        <c:axId val="193646592"/>
        <c:axId val="193648128"/>
      </c:lineChart>
      <c:catAx>
        <c:axId val="193646592"/>
        <c:scaling>
          <c:orientation val="minMax"/>
        </c:scaling>
        <c:axPos val="b"/>
        <c:tickLblPos val="nextTo"/>
        <c:crossAx val="193648128"/>
        <c:crosses val="autoZero"/>
        <c:auto val="1"/>
        <c:lblAlgn val="ctr"/>
        <c:lblOffset val="100"/>
      </c:catAx>
      <c:valAx>
        <c:axId val="19364812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646592"/>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MissionB!$D$4</c:f>
              <c:strCache>
                <c:ptCount val="1"/>
                <c:pt idx="0">
                  <c:v>HYDROSS
2009 HIA
(Existing)
Crop
Irrigation
Consumption</c:v>
                </c:pt>
              </c:strCache>
            </c:strRef>
          </c:tx>
          <c:spPr>
            <a:solidFill>
              <a:schemeClr val="accent3"/>
            </a:solidFill>
            <a:ln>
              <a:solidFill>
                <a:schemeClr val="accent3"/>
              </a:solidFill>
              <a:prstDash val="solid"/>
            </a:ln>
          </c:spP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MissionB!$E$6:$E$17</c:f>
              <c:numCache>
                <c:formatCode>[&gt;=20]#,##0.0_);[&lt;=-20]\(#,##0.0\);#,##0.00_)</c:formatCode>
                <c:ptCount val="12"/>
                <c:pt idx="0">
                  <c:v>0</c:v>
                </c:pt>
                <c:pt idx="1">
                  <c:v>0</c:v>
                </c:pt>
                <c:pt idx="2">
                  <c:v>0</c:v>
                </c:pt>
                <c:pt idx="3">
                  <c:v>2.0313771856057387E-3</c:v>
                </c:pt>
                <c:pt idx="4">
                  <c:v>4.3527864628859603E-2</c:v>
                </c:pt>
                <c:pt idx="5">
                  <c:v>0.1031062288925761</c:v>
                </c:pt>
                <c:pt idx="6">
                  <c:v>0.19253626464778792</c:v>
                </c:pt>
                <c:pt idx="7">
                  <c:v>0.22761626351102629</c:v>
                </c:pt>
                <c:pt idx="8">
                  <c:v>9.578308898078905E-2</c:v>
                </c:pt>
                <c:pt idx="9">
                  <c:v>7.7073542544277146E-3</c:v>
                </c:pt>
                <c:pt idx="10">
                  <c:v>0</c:v>
                </c:pt>
                <c:pt idx="11">
                  <c:v>0</c:v>
                </c:pt>
              </c:numCache>
            </c:numRef>
          </c:val>
        </c:ser>
        <c:ser>
          <c:idx val="4"/>
          <c:order val="3"/>
          <c:tx>
            <c:strRef>
              <c:f>MissionB!$F$4</c:f>
              <c:strCache>
                <c:ptCount val="1"/>
                <c:pt idx="0">
                  <c:v>HYDROSS
Oper. Improv.
Crop
Irrigation
Consumption</c:v>
                </c:pt>
              </c:strCache>
            </c:strRef>
          </c:tx>
          <c:spPr>
            <a:solidFill>
              <a:schemeClr val="accent2"/>
            </a:solidFill>
            <a:ln>
              <a:solidFill>
                <a:schemeClr val="accent2"/>
              </a:solidFill>
              <a:prstDash val="solid"/>
            </a:ln>
          </c:spP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MissionB!$G$6:$G$17</c:f>
              <c:numCache>
                <c:formatCode>[&gt;=20]#,##0.0_);[&lt;=-20]\(#,##0.0\);#,##0.00_)</c:formatCode>
                <c:ptCount val="12"/>
                <c:pt idx="0">
                  <c:v>0</c:v>
                </c:pt>
                <c:pt idx="1">
                  <c:v>0</c:v>
                </c:pt>
                <c:pt idx="2">
                  <c:v>0</c:v>
                </c:pt>
                <c:pt idx="3">
                  <c:v>8.2734061794944771E-3</c:v>
                </c:pt>
                <c:pt idx="4">
                  <c:v>4.482049853419949E-2</c:v>
                </c:pt>
                <c:pt idx="5">
                  <c:v>0.11123287820975852</c:v>
                </c:pt>
                <c:pt idx="6">
                  <c:v>0.21127657944074324</c:v>
                </c:pt>
                <c:pt idx="7">
                  <c:v>0.16450415075287012</c:v>
                </c:pt>
                <c:pt idx="8">
                  <c:v>0.10330905222396253</c:v>
                </c:pt>
                <c:pt idx="9">
                  <c:v>4.3333502106660043E-3</c:v>
                </c:pt>
                <c:pt idx="10">
                  <c:v>0</c:v>
                </c:pt>
                <c:pt idx="11">
                  <c:v>0</c:v>
                </c:pt>
              </c:numCache>
            </c:numRef>
          </c:val>
        </c:ser>
        <c:axId val="191505152"/>
        <c:axId val="191506688"/>
      </c:barChart>
      <c:lineChart>
        <c:grouping val="standard"/>
        <c:ser>
          <c:idx val="1"/>
          <c:order val="0"/>
          <c:tx>
            <c:strRef>
              <c:f>MissionB!$AA$3</c:f>
              <c:strCache>
                <c:ptCount val="1"/>
                <c:pt idx="0">
                  <c:v>HYDROSS
2009 HIA
(Existing)
River
Headgate
Diversion</c:v>
                </c:pt>
              </c:strCache>
            </c:strRef>
          </c:tx>
          <c:spPr>
            <a:ln>
              <a:solidFill>
                <a:schemeClr val="accent3"/>
              </a:solidFill>
              <a:prstDash val="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MissionB!$AB$6:$AB$17</c:f>
              <c:numCache>
                <c:formatCode>[&gt;=20]#,##0.0_);[&lt;=-20]\(#,##0.0\);#,##0.00_)</c:formatCode>
                <c:ptCount val="12"/>
                <c:pt idx="0">
                  <c:v>0</c:v>
                </c:pt>
                <c:pt idx="1">
                  <c:v>0</c:v>
                </c:pt>
                <c:pt idx="2">
                  <c:v>0</c:v>
                </c:pt>
                <c:pt idx="3">
                  <c:v>4.2373324689314535E-3</c:v>
                </c:pt>
                <c:pt idx="4">
                  <c:v>8.7370262201645135E-2</c:v>
                </c:pt>
                <c:pt idx="5">
                  <c:v>0.18911634059533405</c:v>
                </c:pt>
                <c:pt idx="6">
                  <c:v>0.35314795423291984</c:v>
                </c:pt>
                <c:pt idx="7">
                  <c:v>0.38435708124117912</c:v>
                </c:pt>
                <c:pt idx="8">
                  <c:v>0.16174111614452727</c:v>
                </c:pt>
                <c:pt idx="9">
                  <c:v>1.4136746614871085E-2</c:v>
                </c:pt>
                <c:pt idx="10">
                  <c:v>0</c:v>
                </c:pt>
                <c:pt idx="11">
                  <c:v>0</c:v>
                </c:pt>
              </c:numCache>
            </c:numRef>
          </c:val>
        </c:ser>
        <c:ser>
          <c:idx val="2"/>
          <c:order val="1"/>
          <c:tx>
            <c:strRef>
              <c:f>MissionB!$AD$3</c:f>
              <c:strCache>
                <c:ptCount val="1"/>
                <c:pt idx="0">
                  <c:v>HYDROSS
Oper. Improv.
River
Headgate
Diversion</c:v>
                </c:pt>
              </c:strCache>
            </c:strRef>
          </c:tx>
          <c:spPr>
            <a:ln>
              <a:solidFill>
                <a:schemeClr val="accent2"/>
              </a:solidFill>
              <a:prstDash val="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MissionB!$AE$6:$AE$17</c:f>
              <c:numCache>
                <c:formatCode>[&gt;=20]#,##0.0_);[&lt;=-20]\(#,##0.0\);#,##0.00_)</c:formatCode>
                <c:ptCount val="12"/>
                <c:pt idx="0">
                  <c:v>0</c:v>
                </c:pt>
                <c:pt idx="1">
                  <c:v>0</c:v>
                </c:pt>
                <c:pt idx="2">
                  <c:v>0</c:v>
                </c:pt>
                <c:pt idx="3">
                  <c:v>1.7257835167906712E-2</c:v>
                </c:pt>
                <c:pt idx="4">
                  <c:v>8.996487060256822E-2</c:v>
                </c:pt>
                <c:pt idx="5">
                  <c:v>0.2040221537229614</c:v>
                </c:pt>
                <c:pt idx="6">
                  <c:v>0.38752123888617623</c:v>
                </c:pt>
                <c:pt idx="7">
                  <c:v>0.27778478681673441</c:v>
                </c:pt>
                <c:pt idx="8">
                  <c:v>0.17444959848693437</c:v>
                </c:pt>
                <c:pt idx="9">
                  <c:v>7.9481845390058769E-3</c:v>
                </c:pt>
                <c:pt idx="10">
                  <c:v>0</c:v>
                </c:pt>
                <c:pt idx="11">
                  <c:v>0</c:v>
                </c:pt>
              </c:numCache>
            </c:numRef>
          </c:val>
        </c:ser>
        <c:marker val="1"/>
        <c:axId val="191505152"/>
        <c:axId val="191506688"/>
      </c:lineChart>
      <c:catAx>
        <c:axId val="191505152"/>
        <c:scaling>
          <c:orientation val="minMax"/>
        </c:scaling>
        <c:axPos val="b"/>
        <c:tickLblPos val="nextTo"/>
        <c:crossAx val="191506688"/>
        <c:crosses val="autoZero"/>
        <c:auto val="1"/>
        <c:lblAlgn val="ctr"/>
        <c:lblOffset val="100"/>
      </c:catAx>
      <c:valAx>
        <c:axId val="1915066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1505152"/>
        <c:crosses val="autoZero"/>
        <c:crossBetween val="between"/>
      </c:valAx>
    </c:plotArea>
    <c:legend>
      <c:legendPos val="b"/>
    </c:legend>
    <c:plotVisOnly val="1"/>
    <c:dispBlanksAs val="gap"/>
  </c:chart>
  <c:printSettings>
    <c:headerFooter/>
    <c:pageMargins b="0.75000000000000311" l="0.70000000000000062" r="0.70000000000000062" t="0.75000000000000311"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MissionB!$D$4</c:f>
              <c:strCache>
                <c:ptCount val="1"/>
                <c:pt idx="0">
                  <c:v>HYDROSS
2009 HIA
(Existing)
Crop
Irrigation
Consumption</c:v>
                </c:pt>
              </c:strCache>
            </c:strRef>
          </c:tx>
          <c:spPr>
            <a:solidFill>
              <a:schemeClr val="accent3"/>
            </a:solidFill>
            <a:ln>
              <a:solidFill>
                <a:schemeClr val="accent3"/>
              </a:solidFill>
              <a:prstDash val="solid"/>
            </a:ln>
          </c:spPr>
          <c:cat>
            <c:strRef>
              <c:f>MissionB!$B$21:$B$32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MissionB!$E$21:$E$32</c:f>
              <c:numCache>
                <c:formatCode>[&gt;=20]#,##0.0_);[&lt;=-20]\(#,##0.0\);#,##0.00_)</c:formatCode>
                <c:ptCount val="12"/>
                <c:pt idx="0">
                  <c:v>0</c:v>
                </c:pt>
                <c:pt idx="1">
                  <c:v>0</c:v>
                </c:pt>
                <c:pt idx="2">
                  <c:v>0</c:v>
                </c:pt>
                <c:pt idx="3">
                  <c:v>1.676451502965505E-3</c:v>
                </c:pt>
                <c:pt idx="4">
                  <c:v>4.0748906445438729E-2</c:v>
                </c:pt>
                <c:pt idx="5">
                  <c:v>8.8873052743415656E-2</c:v>
                </c:pt>
                <c:pt idx="6">
                  <c:v>0.1890550808912391</c:v>
                </c:pt>
                <c:pt idx="7">
                  <c:v>0.1971671446653383</c:v>
                </c:pt>
                <c:pt idx="8">
                  <c:v>7.5816914445899289E-2</c:v>
                </c:pt>
                <c:pt idx="9">
                  <c:v>1.2989348585966629E-2</c:v>
                </c:pt>
                <c:pt idx="10">
                  <c:v>0</c:v>
                </c:pt>
                <c:pt idx="11">
                  <c:v>0</c:v>
                </c:pt>
              </c:numCache>
            </c:numRef>
          </c:val>
        </c:ser>
        <c:ser>
          <c:idx val="4"/>
          <c:order val="3"/>
          <c:tx>
            <c:strRef>
              <c:f>MissionB!$F$4</c:f>
              <c:strCache>
                <c:ptCount val="1"/>
                <c:pt idx="0">
                  <c:v>HYDROSS
Oper. Improv.
Crop
Irrigation
Consumption</c:v>
                </c:pt>
              </c:strCache>
            </c:strRef>
          </c:tx>
          <c:spPr>
            <a:solidFill>
              <a:schemeClr val="accent2"/>
            </a:solidFill>
            <a:ln>
              <a:solidFill>
                <a:schemeClr val="accent2"/>
              </a:solidFill>
              <a:prstDash val="solid"/>
            </a:ln>
          </c:spPr>
          <c:cat>
            <c:strRef>
              <c:f>MissionB!$B$21:$B$32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MissionB!$G$21:$G$32</c:f>
              <c:numCache>
                <c:formatCode>[&gt;=20]#,##0.0_);[&lt;=-20]\(#,##0.0\);#,##0.00_)</c:formatCode>
                <c:ptCount val="12"/>
                <c:pt idx="0">
                  <c:v>0</c:v>
                </c:pt>
                <c:pt idx="1">
                  <c:v>0</c:v>
                </c:pt>
                <c:pt idx="2">
                  <c:v>0</c:v>
                </c:pt>
                <c:pt idx="3">
                  <c:v>2.184836553191483E-2</c:v>
                </c:pt>
                <c:pt idx="4">
                  <c:v>5.425660806339283E-2</c:v>
                </c:pt>
                <c:pt idx="5">
                  <c:v>9.8321158982032614E-2</c:v>
                </c:pt>
                <c:pt idx="6">
                  <c:v>0.20396360171598663</c:v>
                </c:pt>
                <c:pt idx="7">
                  <c:v>0.14743145616403847</c:v>
                </c:pt>
                <c:pt idx="8">
                  <c:v>6.8011441374116771E-2</c:v>
                </c:pt>
                <c:pt idx="9">
                  <c:v>1.1417912188389815E-2</c:v>
                </c:pt>
                <c:pt idx="10">
                  <c:v>0</c:v>
                </c:pt>
                <c:pt idx="11">
                  <c:v>0</c:v>
                </c:pt>
              </c:numCache>
            </c:numRef>
          </c:val>
        </c:ser>
        <c:axId val="191538304"/>
        <c:axId val="191539840"/>
      </c:barChart>
      <c:lineChart>
        <c:grouping val="standard"/>
        <c:ser>
          <c:idx val="1"/>
          <c:order val="0"/>
          <c:tx>
            <c:strRef>
              <c:f>MissionB!$AA$3</c:f>
              <c:strCache>
                <c:ptCount val="1"/>
                <c:pt idx="0">
                  <c:v>HYDROSS
2009 HIA
(Existing)
River
Headgate
Diversion</c:v>
                </c:pt>
              </c:strCache>
            </c:strRef>
          </c:tx>
          <c:spPr>
            <a:ln>
              <a:solidFill>
                <a:schemeClr val="accent3"/>
              </a:solidFill>
              <a:prstDash val="sys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MissionB!$AB$21:$AB$32</c:f>
              <c:numCache>
                <c:formatCode>[&gt;=20]#,##0.0_);[&lt;=-20]\(#,##0.0\);#,##0.00_)</c:formatCode>
                <c:ptCount val="12"/>
                <c:pt idx="0">
                  <c:v>0</c:v>
                </c:pt>
                <c:pt idx="1">
                  <c:v>0</c:v>
                </c:pt>
                <c:pt idx="2">
                  <c:v>0</c:v>
                </c:pt>
                <c:pt idx="3">
                  <c:v>3.4969785209960475E-3</c:v>
                </c:pt>
                <c:pt idx="4">
                  <c:v>8.1792265045039586E-2</c:v>
                </c:pt>
                <c:pt idx="5">
                  <c:v>0.16301000136356503</c:v>
                </c:pt>
                <c:pt idx="6">
                  <c:v>0.34676280427593364</c:v>
                </c:pt>
                <c:pt idx="7">
                  <c:v>0.33294012945852464</c:v>
                </c:pt>
                <c:pt idx="8">
                  <c:v>0.12802586025987722</c:v>
                </c:pt>
                <c:pt idx="9">
                  <c:v>2.3824924038823605E-2</c:v>
                </c:pt>
                <c:pt idx="10">
                  <c:v>0</c:v>
                </c:pt>
                <c:pt idx="11">
                  <c:v>0</c:v>
                </c:pt>
              </c:numCache>
            </c:numRef>
          </c:val>
        </c:ser>
        <c:ser>
          <c:idx val="2"/>
          <c:order val="1"/>
          <c:tx>
            <c:strRef>
              <c:f>MissionB!$AD$3</c:f>
              <c:strCache>
                <c:ptCount val="1"/>
                <c:pt idx="0">
                  <c:v>HYDROSS
Oper. Improv.
River
Headgate
Diversion</c:v>
                </c:pt>
              </c:strCache>
            </c:strRef>
          </c:tx>
          <c:spPr>
            <a:ln>
              <a:solidFill>
                <a:schemeClr val="accent2"/>
              </a:solidFill>
              <a:prstDash val="sysDash"/>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MissionB!$AE$21:$AE$32</c:f>
              <c:numCache>
                <c:formatCode>[&gt;=20]#,##0.0_);[&lt;=-20]\(#,##0.0\);#,##0.00_)</c:formatCode>
                <c:ptCount val="12"/>
                <c:pt idx="0">
                  <c:v>0</c:v>
                </c:pt>
                <c:pt idx="1">
                  <c:v>0</c:v>
                </c:pt>
                <c:pt idx="2">
                  <c:v>0</c:v>
                </c:pt>
                <c:pt idx="3">
                  <c:v>4.5574396186722627E-2</c:v>
                </c:pt>
                <c:pt idx="4">
                  <c:v>0.10890527511720763</c:v>
                </c:pt>
                <c:pt idx="5">
                  <c:v>0.18033961662148318</c:v>
                </c:pt>
                <c:pt idx="6">
                  <c:v>0.37410785347759834</c:v>
                </c:pt>
                <c:pt idx="7">
                  <c:v>0.24895551530570498</c:v>
                </c:pt>
                <c:pt idx="8">
                  <c:v>0.11484539239128126</c:v>
                </c:pt>
                <c:pt idx="9">
                  <c:v>2.0942612231089171E-2</c:v>
                </c:pt>
                <c:pt idx="10">
                  <c:v>0</c:v>
                </c:pt>
                <c:pt idx="11">
                  <c:v>0</c:v>
                </c:pt>
              </c:numCache>
            </c:numRef>
          </c:val>
        </c:ser>
        <c:marker val="1"/>
        <c:axId val="191538304"/>
        <c:axId val="191539840"/>
      </c:lineChart>
      <c:catAx>
        <c:axId val="191538304"/>
        <c:scaling>
          <c:orientation val="minMax"/>
        </c:scaling>
        <c:axPos val="b"/>
        <c:tickLblPos val="nextTo"/>
        <c:crossAx val="191539840"/>
        <c:crosses val="autoZero"/>
        <c:auto val="1"/>
        <c:lblAlgn val="ctr"/>
        <c:lblOffset val="100"/>
      </c:catAx>
      <c:valAx>
        <c:axId val="1915398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1538304"/>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MissionB!$D$4</c:f>
              <c:strCache>
                <c:ptCount val="1"/>
                <c:pt idx="0">
                  <c:v>HYDROSS
2009 HIA
(Existing)
Crop
Irrigation
Consumption</c:v>
                </c:pt>
              </c:strCache>
            </c:strRef>
          </c:tx>
          <c:spPr>
            <a:solidFill>
              <a:schemeClr val="accent3"/>
            </a:solidFill>
            <a:ln>
              <a:solidFill>
                <a:schemeClr val="accent3"/>
              </a:solidFill>
              <a:prstDash val="solid"/>
            </a:ln>
          </c:spPr>
          <c:cat>
            <c:strRef>
              <c:f>MissionB!$B$36:$B$47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MissionB!$E$36:$E$47</c:f>
              <c:numCache>
                <c:formatCode>[&gt;=20]#,##0.0_);[&lt;=-20]\(#,##0.0\);#,##0.00_)</c:formatCode>
                <c:ptCount val="12"/>
                <c:pt idx="0">
                  <c:v>0</c:v>
                </c:pt>
                <c:pt idx="1">
                  <c:v>0</c:v>
                </c:pt>
                <c:pt idx="2">
                  <c:v>0</c:v>
                </c:pt>
                <c:pt idx="3">
                  <c:v>1.6382481845333152E-3</c:v>
                </c:pt>
                <c:pt idx="4">
                  <c:v>4.5606500244705854E-2</c:v>
                </c:pt>
                <c:pt idx="5">
                  <c:v>0.11747725314588917</c:v>
                </c:pt>
                <c:pt idx="6">
                  <c:v>0.20274357333801202</c:v>
                </c:pt>
                <c:pt idx="7">
                  <c:v>0.22504445478015961</c:v>
                </c:pt>
                <c:pt idx="8">
                  <c:v>0.10528904786599799</c:v>
                </c:pt>
                <c:pt idx="9">
                  <c:v>2.0240190810651447E-2</c:v>
                </c:pt>
                <c:pt idx="10">
                  <c:v>0</c:v>
                </c:pt>
                <c:pt idx="11">
                  <c:v>0</c:v>
                </c:pt>
              </c:numCache>
            </c:numRef>
          </c:val>
        </c:ser>
        <c:ser>
          <c:idx val="4"/>
          <c:order val="3"/>
          <c:tx>
            <c:strRef>
              <c:f>MissionB!$F$4</c:f>
              <c:strCache>
                <c:ptCount val="1"/>
                <c:pt idx="0">
                  <c:v>HYDROSS
Oper. Improv.
Crop
Irrigation
Consumption</c:v>
                </c:pt>
              </c:strCache>
            </c:strRef>
          </c:tx>
          <c:spPr>
            <a:solidFill>
              <a:schemeClr val="accent2"/>
            </a:solidFill>
            <a:ln>
              <a:solidFill>
                <a:schemeClr val="accent2"/>
              </a:solidFill>
              <a:prstDash val="solid"/>
            </a:ln>
          </c:spPr>
          <c:cat>
            <c:strRef>
              <c:f>MissionB!$B$36:$B$47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MissionB!$G$36:$G$47</c:f>
              <c:numCache>
                <c:formatCode>[&gt;=20]#,##0.0_);[&lt;=-20]\(#,##0.0\);#,##0.00_)</c:formatCode>
                <c:ptCount val="12"/>
                <c:pt idx="0">
                  <c:v>0</c:v>
                </c:pt>
                <c:pt idx="1">
                  <c:v>0</c:v>
                </c:pt>
                <c:pt idx="2">
                  <c:v>0</c:v>
                </c:pt>
                <c:pt idx="3">
                  <c:v>1.4445910743966825E-2</c:v>
                </c:pt>
                <c:pt idx="4">
                  <c:v>6.3296140597306844E-2</c:v>
                </c:pt>
                <c:pt idx="5">
                  <c:v>0.10960697339224335</c:v>
                </c:pt>
                <c:pt idx="6">
                  <c:v>0.17796493803361532</c:v>
                </c:pt>
                <c:pt idx="7">
                  <c:v>0.13928470588285652</c:v>
                </c:pt>
                <c:pt idx="8">
                  <c:v>8.1642045049768339E-2</c:v>
                </c:pt>
                <c:pt idx="9">
                  <c:v>1.8370855581809425E-2</c:v>
                </c:pt>
                <c:pt idx="10">
                  <c:v>0</c:v>
                </c:pt>
                <c:pt idx="11">
                  <c:v>0</c:v>
                </c:pt>
              </c:numCache>
            </c:numRef>
          </c:val>
        </c:ser>
        <c:axId val="192681472"/>
        <c:axId val="192683008"/>
      </c:barChart>
      <c:lineChart>
        <c:grouping val="standard"/>
        <c:ser>
          <c:idx val="1"/>
          <c:order val="0"/>
          <c:tx>
            <c:strRef>
              <c:f>MissionB!$AA$3</c:f>
              <c:strCache>
                <c:ptCount val="1"/>
                <c:pt idx="0">
                  <c:v>HYDROSS
2009 HIA
(Existing)
River
Headgate
Diversion</c:v>
                </c:pt>
              </c:strCache>
            </c:strRef>
          </c:tx>
          <c:spPr>
            <a:ln>
              <a:solidFill>
                <a:schemeClr val="accent3"/>
              </a:solidFill>
              <a:prstDash val="sysDot"/>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MissionB!$AB$36:$AB$47</c:f>
              <c:numCache>
                <c:formatCode>[&gt;=20]#,##0.0_);[&lt;=-20]\(#,##0.0\);#,##0.00_)</c:formatCode>
                <c:ptCount val="12"/>
                <c:pt idx="0">
                  <c:v>0</c:v>
                </c:pt>
                <c:pt idx="1">
                  <c:v>0</c:v>
                </c:pt>
                <c:pt idx="2">
                  <c:v>0</c:v>
                </c:pt>
                <c:pt idx="3">
                  <c:v>3.4172886619384963E-3</c:v>
                </c:pt>
                <c:pt idx="4">
                  <c:v>9.1542553682669309E-2</c:v>
                </c:pt>
                <c:pt idx="5">
                  <c:v>0.21547551934315695</c:v>
                </c:pt>
                <c:pt idx="6">
                  <c:v>0.37187009049525321</c:v>
                </c:pt>
                <c:pt idx="7">
                  <c:v>0.38001427689996564</c:v>
                </c:pt>
                <c:pt idx="8">
                  <c:v>0.17779305617358662</c:v>
                </c:pt>
                <c:pt idx="9">
                  <c:v>3.7124341178744399E-2</c:v>
                </c:pt>
                <c:pt idx="10">
                  <c:v>0</c:v>
                </c:pt>
                <c:pt idx="11">
                  <c:v>0</c:v>
                </c:pt>
              </c:numCache>
            </c:numRef>
          </c:val>
        </c:ser>
        <c:ser>
          <c:idx val="2"/>
          <c:order val="1"/>
          <c:tx>
            <c:strRef>
              <c:f>MissionB!$AD$3</c:f>
              <c:strCache>
                <c:ptCount val="1"/>
                <c:pt idx="0">
                  <c:v>HYDROSS
Oper. Improv.
River
Headgate
Diversion</c:v>
                </c:pt>
              </c:strCache>
            </c:strRef>
          </c:tx>
          <c:spPr>
            <a:ln>
              <a:solidFill>
                <a:schemeClr val="accent2"/>
              </a:solidFill>
              <a:prstDash val="sysDot"/>
            </a:ln>
          </c:spPr>
          <c:marker>
            <c:symbol val="none"/>
          </c:marker>
          <c:cat>
            <c:strRef>
              <c:f>MissionB!$B$6:$B$17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MissionB!$AE$36:$AE$47</c:f>
              <c:numCache>
                <c:formatCode>[&gt;=20]#,##0.0_);[&lt;=-20]\(#,##0.0\);#,##0.00_)</c:formatCode>
                <c:ptCount val="12"/>
                <c:pt idx="0">
                  <c:v>0</c:v>
                </c:pt>
                <c:pt idx="1">
                  <c:v>0</c:v>
                </c:pt>
                <c:pt idx="2">
                  <c:v>0</c:v>
                </c:pt>
                <c:pt idx="3">
                  <c:v>3.0133314025796467E-2</c:v>
                </c:pt>
                <c:pt idx="4">
                  <c:v>0.12704965997050752</c:v>
                </c:pt>
                <c:pt idx="5">
                  <c:v>0.20103993652282343</c:v>
                </c:pt>
                <c:pt idx="6">
                  <c:v>0.32642138304038032</c:v>
                </c:pt>
                <c:pt idx="7">
                  <c:v>0.23519876035605625</c:v>
                </c:pt>
                <c:pt idx="8">
                  <c:v>0.13786228478515422</c:v>
                </c:pt>
                <c:pt idx="9">
                  <c:v>3.3695626525695938E-2</c:v>
                </c:pt>
                <c:pt idx="10">
                  <c:v>0</c:v>
                </c:pt>
                <c:pt idx="11">
                  <c:v>0</c:v>
                </c:pt>
              </c:numCache>
            </c:numRef>
          </c:val>
        </c:ser>
        <c:marker val="1"/>
        <c:axId val="192681472"/>
        <c:axId val="192683008"/>
      </c:lineChart>
      <c:catAx>
        <c:axId val="192681472"/>
        <c:scaling>
          <c:orientation val="minMax"/>
        </c:scaling>
        <c:axPos val="b"/>
        <c:tickLblPos val="nextTo"/>
        <c:crossAx val="192683008"/>
        <c:crosses val="autoZero"/>
        <c:auto val="1"/>
        <c:lblAlgn val="ctr"/>
        <c:lblOffset val="100"/>
      </c:catAx>
      <c:valAx>
        <c:axId val="19268300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681472"/>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MissionC!$D$4</c:f>
              <c:strCache>
                <c:ptCount val="1"/>
                <c:pt idx="0">
                  <c:v>HYDROSS
2009 HIA
(Existing)
Crop
Irrigation
Consumption</c:v>
                </c:pt>
              </c:strCache>
            </c:strRef>
          </c:tx>
          <c:spPr>
            <a:solidFill>
              <a:schemeClr val="accent3"/>
            </a:solidFill>
            <a:ln>
              <a:solidFill>
                <a:schemeClr val="accent3"/>
              </a:solidFill>
              <a:prstDash val="solid"/>
            </a:ln>
          </c:spP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MissionC!$E$6:$E$17</c:f>
              <c:numCache>
                <c:formatCode>[&gt;=20]#,##0.0_);[&lt;=-20]\(#,##0.0\);#,##0.00_)</c:formatCode>
                <c:ptCount val="12"/>
                <c:pt idx="0">
                  <c:v>0</c:v>
                </c:pt>
                <c:pt idx="1">
                  <c:v>0</c:v>
                </c:pt>
                <c:pt idx="2">
                  <c:v>0</c:v>
                </c:pt>
                <c:pt idx="3">
                  <c:v>5.1939444215992527E-3</c:v>
                </c:pt>
                <c:pt idx="4">
                  <c:v>3.7947378184842728E-2</c:v>
                </c:pt>
                <c:pt idx="5">
                  <c:v>8.5283317555262389E-2</c:v>
                </c:pt>
                <c:pt idx="6">
                  <c:v>0.20261527489839853</c:v>
                </c:pt>
                <c:pt idx="7">
                  <c:v>0.22626286431924014</c:v>
                </c:pt>
                <c:pt idx="8">
                  <c:v>9.6241165975446963E-2</c:v>
                </c:pt>
                <c:pt idx="9">
                  <c:v>5.4423284636963363E-3</c:v>
                </c:pt>
                <c:pt idx="10">
                  <c:v>0</c:v>
                </c:pt>
                <c:pt idx="11">
                  <c:v>0</c:v>
                </c:pt>
              </c:numCache>
            </c:numRef>
          </c:val>
        </c:ser>
        <c:ser>
          <c:idx val="4"/>
          <c:order val="3"/>
          <c:tx>
            <c:strRef>
              <c:f>MissionC!$F$4</c:f>
              <c:strCache>
                <c:ptCount val="1"/>
                <c:pt idx="0">
                  <c:v>HYDROSS
Oper. Improv.
Crop
Irrigation
Consumption</c:v>
                </c:pt>
              </c:strCache>
            </c:strRef>
          </c:tx>
          <c:spPr>
            <a:solidFill>
              <a:schemeClr val="accent2"/>
            </a:solidFill>
            <a:ln>
              <a:solidFill>
                <a:schemeClr val="accent2"/>
              </a:solidFill>
              <a:prstDash val="solid"/>
            </a:ln>
          </c:spP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MissionC!$G$6:$G$17</c:f>
              <c:numCache>
                <c:formatCode>[&gt;=20]#,##0.0_);[&lt;=-20]\(#,##0.0\);#,##0.00_)</c:formatCode>
                <c:ptCount val="12"/>
                <c:pt idx="0">
                  <c:v>0</c:v>
                </c:pt>
                <c:pt idx="1">
                  <c:v>0</c:v>
                </c:pt>
                <c:pt idx="2">
                  <c:v>0</c:v>
                </c:pt>
                <c:pt idx="3">
                  <c:v>8.2523150157753009E-3</c:v>
                </c:pt>
                <c:pt idx="4">
                  <c:v>4.4831980042064193E-2</c:v>
                </c:pt>
                <c:pt idx="5">
                  <c:v>0.11124857219648451</c:v>
                </c:pt>
                <c:pt idx="6">
                  <c:v>0.21129004527493794</c:v>
                </c:pt>
                <c:pt idx="7">
                  <c:v>0.1645454534273228</c:v>
                </c:pt>
                <c:pt idx="8">
                  <c:v>0.10332711491823104</c:v>
                </c:pt>
                <c:pt idx="9">
                  <c:v>4.3326461093860071E-3</c:v>
                </c:pt>
                <c:pt idx="10">
                  <c:v>0</c:v>
                </c:pt>
                <c:pt idx="11">
                  <c:v>0</c:v>
                </c:pt>
              </c:numCache>
            </c:numRef>
          </c:val>
        </c:ser>
        <c:axId val="194054400"/>
        <c:axId val="194060288"/>
      </c:barChart>
      <c:lineChart>
        <c:grouping val="standard"/>
        <c:ser>
          <c:idx val="1"/>
          <c:order val="0"/>
          <c:tx>
            <c:strRef>
              <c:f>MissionC!$AA$3</c:f>
              <c:strCache>
                <c:ptCount val="1"/>
                <c:pt idx="0">
                  <c:v>HYDROSS
2009 HIA
(Existing)
River
Headgate
Diversion</c:v>
                </c:pt>
              </c:strCache>
            </c:strRef>
          </c:tx>
          <c:spPr>
            <a:ln>
              <a:solidFill>
                <a:schemeClr val="accent3"/>
              </a:solidFill>
              <a:prstDash val="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MissionC!$AB$6:$AB$17</c:f>
              <c:numCache>
                <c:formatCode>[&gt;=20]#,##0.0_);[&lt;=-20]\(#,##0.0\);#,##0.00_)</c:formatCode>
                <c:ptCount val="12"/>
                <c:pt idx="0">
                  <c:v>3.4423258106138594E-3</c:v>
                </c:pt>
                <c:pt idx="1">
                  <c:v>3.1096103047552714E-3</c:v>
                </c:pt>
                <c:pt idx="2">
                  <c:v>4.3860861397319708E-3</c:v>
                </c:pt>
                <c:pt idx="3">
                  <c:v>1.2849936718454358E-2</c:v>
                </c:pt>
                <c:pt idx="4">
                  <c:v>9.0050731335649573E-2</c:v>
                </c:pt>
                <c:pt idx="5">
                  <c:v>0.18710688362277836</c:v>
                </c:pt>
                <c:pt idx="6">
                  <c:v>0.44452671105396785</c:v>
                </c:pt>
                <c:pt idx="7">
                  <c:v>0.45361440320617519</c:v>
                </c:pt>
                <c:pt idx="8">
                  <c:v>0.19294540091308535</c:v>
                </c:pt>
                <c:pt idx="9">
                  <c:v>1.1940167757122283E-2</c:v>
                </c:pt>
                <c:pt idx="10">
                  <c:v>1.0469341278098378E-2</c:v>
                </c:pt>
                <c:pt idx="11">
                  <c:v>3.4423258106138594E-3</c:v>
                </c:pt>
              </c:numCache>
            </c:numRef>
          </c:val>
        </c:ser>
        <c:ser>
          <c:idx val="2"/>
          <c:order val="1"/>
          <c:tx>
            <c:strRef>
              <c:f>MissionC!$AD$3</c:f>
              <c:strCache>
                <c:ptCount val="1"/>
                <c:pt idx="0">
                  <c:v>HYDROSS
Oper. Improv.
River
Headgate
Diversion</c:v>
                </c:pt>
              </c:strCache>
            </c:strRef>
          </c:tx>
          <c:spPr>
            <a:ln>
              <a:solidFill>
                <a:schemeClr val="accent2"/>
              </a:solidFill>
              <a:prstDash val="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MissionC!$AE$6:$AE$17</c:f>
              <c:numCache>
                <c:formatCode>[&gt;=20]#,##0.0_);[&lt;=-20]\(#,##0.0\);#,##0.00_)</c:formatCode>
                <c:ptCount val="12"/>
                <c:pt idx="0">
                  <c:v>0</c:v>
                </c:pt>
                <c:pt idx="1">
                  <c:v>0</c:v>
                </c:pt>
                <c:pt idx="2">
                  <c:v>0</c:v>
                </c:pt>
                <c:pt idx="3">
                  <c:v>2.0416415180047751E-2</c:v>
                </c:pt>
                <c:pt idx="4">
                  <c:v>0.10638818234946416</c:v>
                </c:pt>
                <c:pt idx="5">
                  <c:v>0.2440732167540248</c:v>
                </c:pt>
                <c:pt idx="6">
                  <c:v>0.4635586776545369</c:v>
                </c:pt>
                <c:pt idx="7">
                  <c:v>0.32988262515501759</c:v>
                </c:pt>
                <c:pt idx="8">
                  <c:v>0.20715139318009432</c:v>
                </c:pt>
                <c:pt idx="9">
                  <c:v>9.5055860232251127E-3</c:v>
                </c:pt>
                <c:pt idx="10">
                  <c:v>0</c:v>
                </c:pt>
                <c:pt idx="11">
                  <c:v>0</c:v>
                </c:pt>
              </c:numCache>
            </c:numRef>
          </c:val>
        </c:ser>
        <c:marker val="1"/>
        <c:axId val="194054400"/>
        <c:axId val="194060288"/>
      </c:lineChart>
      <c:catAx>
        <c:axId val="194054400"/>
        <c:scaling>
          <c:orientation val="minMax"/>
        </c:scaling>
        <c:axPos val="b"/>
        <c:tickLblPos val="nextTo"/>
        <c:crossAx val="194060288"/>
        <c:crosses val="autoZero"/>
        <c:auto val="1"/>
        <c:lblAlgn val="ctr"/>
        <c:lblOffset val="100"/>
      </c:catAx>
      <c:valAx>
        <c:axId val="1940602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054400"/>
        <c:crosses val="autoZero"/>
        <c:crossBetween val="between"/>
      </c:valAx>
    </c:plotArea>
    <c:legend>
      <c:legendPos val="b"/>
    </c:legend>
    <c:plotVisOnly val="1"/>
    <c:dispBlanksAs val="gap"/>
  </c:chart>
  <c:printSettings>
    <c:headerFooter/>
    <c:pageMargins b="0.75000000000000311" l="0.70000000000000062" r="0.70000000000000062" t="0.750000000000003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0"/>
          <c:order val="0"/>
          <c:tx>
            <c:strRef>
              <c:f>'483300'!$B$4</c:f>
              <c:strCache>
                <c:ptCount val="1"/>
                <c:pt idx="0">
                  <c:v>Interim
Instream
Flow</c:v>
                </c:pt>
              </c:strCache>
            </c:strRef>
          </c:tx>
          <c:spPr>
            <a:ln>
              <a:solidFill>
                <a:schemeClr val="tx1"/>
              </a:solidFill>
              <a:prstDash val="dash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'483300'!$B$23:$B$34</c:f>
              <c:numCache>
                <c:formatCode>[&gt;=20]#,##0_);[&lt;=-20]\(#,##0\);#,##0.0_)</c:formatCode>
                <c:ptCount val="12"/>
                <c:pt idx="0">
                  <c:v>20</c:v>
                </c:pt>
                <c:pt idx="1">
                  <c:v>20</c:v>
                </c:pt>
                <c:pt idx="2">
                  <c:v>20</c:v>
                </c:pt>
                <c:pt idx="3">
                  <c:v>20</c:v>
                </c:pt>
                <c:pt idx="4">
                  <c:v>20</c:v>
                </c:pt>
                <c:pt idx="5">
                  <c:v>20</c:v>
                </c:pt>
                <c:pt idx="6">
                  <c:v>20</c:v>
                </c:pt>
                <c:pt idx="7">
                  <c:v>20</c:v>
                </c:pt>
                <c:pt idx="8">
                  <c:v>20</c:v>
                </c:pt>
                <c:pt idx="9">
                  <c:v>20</c:v>
                </c:pt>
                <c:pt idx="10">
                  <c:v>20</c:v>
                </c:pt>
                <c:pt idx="11">
                  <c:v>20</c:v>
                </c:pt>
              </c:numCache>
            </c:numRef>
          </c:val>
        </c:ser>
        <c:ser>
          <c:idx val="1"/>
          <c:order val="1"/>
          <c:tx>
            <c:strRef>
              <c:f>'483300'!$C$4</c:f>
              <c:strCache>
                <c:ptCount val="1"/>
                <c:pt idx="0">
                  <c:v>HYDROSS
Enforceable
Min. Flow
Oper. Improv.</c:v>
                </c:pt>
              </c:strCache>
            </c:strRef>
          </c:tx>
          <c:spPr>
            <a:ln>
              <a:solidFill>
                <a:schemeClr val="tx1"/>
              </a:solidFill>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'483300'!$C$23:$C$34</c:f>
              <c:numCache>
                <c:formatCode>[&gt;=20]#,##0_);[&lt;=-20]\(#,##0\);#,##0.0_)</c:formatCode>
                <c:ptCount val="12"/>
                <c:pt idx="0">
                  <c:v>8.6999999999999993</c:v>
                </c:pt>
                <c:pt idx="1">
                  <c:v>8.6999999999999993</c:v>
                </c:pt>
                <c:pt idx="2">
                  <c:v>19</c:v>
                </c:pt>
                <c:pt idx="3">
                  <c:v>21</c:v>
                </c:pt>
                <c:pt idx="4">
                  <c:v>74</c:v>
                </c:pt>
                <c:pt idx="5">
                  <c:v>45</c:v>
                </c:pt>
                <c:pt idx="6">
                  <c:v>26</c:v>
                </c:pt>
                <c:pt idx="7">
                  <c:v>19</c:v>
                </c:pt>
                <c:pt idx="8">
                  <c:v>19</c:v>
                </c:pt>
                <c:pt idx="9">
                  <c:v>19</c:v>
                </c:pt>
                <c:pt idx="10">
                  <c:v>19</c:v>
                </c:pt>
                <c:pt idx="11">
                  <c:v>14</c:v>
                </c:pt>
              </c:numCache>
            </c:numRef>
          </c:val>
        </c:ser>
        <c:ser>
          <c:idx val="2"/>
          <c:order val="2"/>
          <c:tx>
            <c:strRef>
              <c:f>'483300'!$D$4</c:f>
              <c:strCache>
                <c:ptCount val="1"/>
                <c:pt idx="0">
                  <c:v>RWRCC
Dry Year
Hydrograph</c:v>
                </c:pt>
              </c:strCache>
            </c:strRef>
          </c:tx>
          <c:spPr>
            <a:ln>
              <a:solidFill>
                <a:sysClr val="windowText" lastClr="000000"/>
              </a:solidFill>
              <a:prstDash val="lg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'483300'!$D$23:$D$34</c:f>
              <c:numCache>
                <c:formatCode>[&gt;=20]#,##0_);[&lt;=-20]\(#,##0\);#,##0.0_)</c:formatCode>
                <c:ptCount val="12"/>
                <c:pt idx="0">
                  <c:v>6.7</c:v>
                </c:pt>
                <c:pt idx="1">
                  <c:v>5.8</c:v>
                </c:pt>
                <c:pt idx="2">
                  <c:v>5.9</c:v>
                </c:pt>
                <c:pt idx="3">
                  <c:v>8.6999999999999993</c:v>
                </c:pt>
                <c:pt idx="4">
                  <c:v>18.3</c:v>
                </c:pt>
                <c:pt idx="5">
                  <c:v>45.4</c:v>
                </c:pt>
                <c:pt idx="6">
                  <c:v>25.8</c:v>
                </c:pt>
                <c:pt idx="7">
                  <c:v>22</c:v>
                </c:pt>
                <c:pt idx="8">
                  <c:v>22</c:v>
                </c:pt>
                <c:pt idx="9">
                  <c:v>14.7</c:v>
                </c:pt>
                <c:pt idx="10">
                  <c:v>13.3</c:v>
                </c:pt>
                <c:pt idx="11">
                  <c:v>9.9</c:v>
                </c:pt>
              </c:numCache>
            </c:numRef>
          </c:val>
        </c:ser>
        <c:ser>
          <c:idx val="3"/>
          <c:order val="3"/>
          <c:tx>
            <c:strRef>
              <c:f>'483300'!$J$5</c:f>
              <c:strCache>
                <c:ptCount val="1"/>
                <c:pt idx="0">
                  <c:v>HYDROSS
Natural
Flow</c:v>
                </c:pt>
              </c:strCache>
            </c:strRef>
          </c:tx>
          <c:spPr>
            <a:ln>
              <a:solidFill>
                <a:schemeClr val="accent1"/>
              </a:solidFill>
              <a:prstDash val="sys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'483300'!$J$23:$J$34</c:f>
              <c:numCache>
                <c:formatCode>[&gt;=20]#,##0_);[&lt;=-20]\(#,##0\);#,##0.0_)</c:formatCode>
                <c:ptCount val="12"/>
                <c:pt idx="0">
                  <c:v>14.60698230286738</c:v>
                </c:pt>
                <c:pt idx="1">
                  <c:v>15.027077628968252</c:v>
                </c:pt>
                <c:pt idx="2">
                  <c:v>22.898870519713263</c:v>
                </c:pt>
                <c:pt idx="3">
                  <c:v>33.37440486111111</c:v>
                </c:pt>
                <c:pt idx="4">
                  <c:v>149.59457146057349</c:v>
                </c:pt>
                <c:pt idx="5">
                  <c:v>304.77737685185184</c:v>
                </c:pt>
                <c:pt idx="6">
                  <c:v>202.87936368727597</c:v>
                </c:pt>
                <c:pt idx="7">
                  <c:v>80.020560819892481</c:v>
                </c:pt>
                <c:pt idx="8">
                  <c:v>60.144184375000016</c:v>
                </c:pt>
                <c:pt idx="9">
                  <c:v>34.168906474014349</c:v>
                </c:pt>
                <c:pt idx="10">
                  <c:v>34.78066574074073</c:v>
                </c:pt>
                <c:pt idx="11">
                  <c:v>19.274549171146955</c:v>
                </c:pt>
              </c:numCache>
            </c:numRef>
          </c:val>
        </c:ser>
        <c:ser>
          <c:idx val="4"/>
          <c:order val="4"/>
          <c:tx>
            <c:strRef>
              <c:f>'483300'!$L$5</c:f>
              <c:strCache>
                <c:ptCount val="1"/>
                <c:pt idx="0">
                  <c:v>HYDROSS
2009 HIA
(Existing)</c:v>
                </c:pt>
              </c:strCache>
            </c:strRef>
          </c:tx>
          <c:spPr>
            <a:ln>
              <a:solidFill>
                <a:schemeClr val="accent3"/>
              </a:solidFill>
              <a:prstDash val="sys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'483300'!$L$23:$L$34</c:f>
              <c:numCache>
                <c:formatCode>[&gt;=20]#,##0_);[&lt;=-20]\(#,##0\);#,##0.0_)</c:formatCode>
                <c:ptCount val="12"/>
                <c:pt idx="0">
                  <c:v>15.021835573476706</c:v>
                </c:pt>
                <c:pt idx="1">
                  <c:v>14.119157490079363</c:v>
                </c:pt>
                <c:pt idx="2">
                  <c:v>7.9503966173835146</c:v>
                </c:pt>
                <c:pt idx="3">
                  <c:v>15.257287731481483</c:v>
                </c:pt>
                <c:pt idx="4">
                  <c:v>31.900725694444439</c:v>
                </c:pt>
                <c:pt idx="5">
                  <c:v>79.058220949074069</c:v>
                </c:pt>
                <c:pt idx="6">
                  <c:v>51.314422155017915</c:v>
                </c:pt>
                <c:pt idx="7">
                  <c:v>43.761097446236555</c:v>
                </c:pt>
                <c:pt idx="8">
                  <c:v>25.801877546296296</c:v>
                </c:pt>
                <c:pt idx="9">
                  <c:v>20.546621303763441</c:v>
                </c:pt>
                <c:pt idx="10">
                  <c:v>19.850862268518519</c:v>
                </c:pt>
                <c:pt idx="11">
                  <c:v>19.921319108422939</c:v>
                </c:pt>
              </c:numCache>
            </c:numRef>
          </c:val>
        </c:ser>
        <c:ser>
          <c:idx val="5"/>
          <c:order val="5"/>
          <c:tx>
            <c:strRef>
              <c:f>'483300'!$M$5</c:f>
              <c:strCache>
                <c:ptCount val="1"/>
                <c:pt idx="0">
                  <c:v>HYDROSS
Achievable
Management
Target
Oper. Improv.</c:v>
                </c:pt>
              </c:strCache>
            </c:strRef>
          </c:tx>
          <c:spPr>
            <a:ln>
              <a:solidFill>
                <a:schemeClr val="accent2"/>
              </a:solidFill>
              <a:prstDash val="sys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'483300'!$M$23:$M$34</c:f>
              <c:numCache>
                <c:formatCode>[&gt;=20]#,##0_);[&lt;=-20]\(#,##0\);#,##0.0_)</c:formatCode>
                <c:ptCount val="12"/>
                <c:pt idx="0">
                  <c:v>11.29455309139785</c:v>
                </c:pt>
                <c:pt idx="1">
                  <c:v>11.324228546626983</c:v>
                </c:pt>
                <c:pt idx="2">
                  <c:v>20.833901433691757</c:v>
                </c:pt>
                <c:pt idx="3">
                  <c:v>26.468988078703703</c:v>
                </c:pt>
                <c:pt idx="4">
                  <c:v>133.86645530913978</c:v>
                </c:pt>
                <c:pt idx="5">
                  <c:v>163.15794050925925</c:v>
                </c:pt>
                <c:pt idx="6">
                  <c:v>49.861229502688175</c:v>
                </c:pt>
                <c:pt idx="7">
                  <c:v>22.571162186379929</c:v>
                </c:pt>
                <c:pt idx="8">
                  <c:v>23.089979050925926</c:v>
                </c:pt>
                <c:pt idx="9">
                  <c:v>20.338381496415771</c:v>
                </c:pt>
                <c:pt idx="10">
                  <c:v>26.491283449074082</c:v>
                </c:pt>
                <c:pt idx="11">
                  <c:v>16.489990591397849</c:v>
                </c:pt>
              </c:numCache>
            </c:numRef>
          </c:val>
        </c:ser>
        <c:marker val="1"/>
        <c:axId val="65743488"/>
        <c:axId val="65753472"/>
      </c:lineChart>
      <c:catAx>
        <c:axId val="65743488"/>
        <c:scaling>
          <c:orientation val="minMax"/>
        </c:scaling>
        <c:axPos val="b"/>
        <c:tickLblPos val="nextTo"/>
        <c:crossAx val="65753472"/>
        <c:crosses val="autoZero"/>
        <c:auto val="1"/>
        <c:lblAlgn val="ctr"/>
        <c:lblOffset val="100"/>
      </c:catAx>
      <c:valAx>
        <c:axId val="65753472"/>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743488"/>
        <c:crosses val="autoZero"/>
        <c:crossBetween val="between"/>
      </c:valAx>
    </c:plotArea>
    <c:legend>
      <c:legendPos val="b"/>
    </c:legend>
    <c:plotVisOnly val="1"/>
  </c:chart>
  <c:printSettings>
    <c:headerFooter/>
    <c:pageMargins b="0.75000000000000311" l="0.70000000000000062" r="0.70000000000000062" t="0.75000000000000311"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MissionC!$D$4</c:f>
              <c:strCache>
                <c:ptCount val="1"/>
                <c:pt idx="0">
                  <c:v>HYDROSS
2009 HIA
(Existing)
Crop
Irrigation
Consumption</c:v>
                </c:pt>
              </c:strCache>
            </c:strRef>
          </c:tx>
          <c:spPr>
            <a:solidFill>
              <a:schemeClr val="accent3"/>
            </a:solidFill>
            <a:ln>
              <a:solidFill>
                <a:schemeClr val="accent3"/>
              </a:solidFill>
              <a:prstDash val="solid"/>
            </a:ln>
          </c:spPr>
          <c:cat>
            <c:strRef>
              <c:f>MissionC!$B$21:$B$32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MissionC!$E$21:$E$32</c:f>
              <c:numCache>
                <c:formatCode>[&gt;=20]#,##0.0_);[&lt;=-20]\(#,##0.0\);#,##0.00_)</c:formatCode>
                <c:ptCount val="12"/>
                <c:pt idx="0">
                  <c:v>0</c:v>
                </c:pt>
                <c:pt idx="1">
                  <c:v>0</c:v>
                </c:pt>
                <c:pt idx="2">
                  <c:v>1.6896658374189832E-4</c:v>
                </c:pt>
                <c:pt idx="3">
                  <c:v>1.9615425534781732E-3</c:v>
                </c:pt>
                <c:pt idx="4">
                  <c:v>3.5536739574043658E-2</c:v>
                </c:pt>
                <c:pt idx="5">
                  <c:v>7.5012619244495635E-2</c:v>
                </c:pt>
                <c:pt idx="6">
                  <c:v>0.20136463420917258</c:v>
                </c:pt>
                <c:pt idx="7">
                  <c:v>0.19615722216771742</c:v>
                </c:pt>
                <c:pt idx="8">
                  <c:v>7.6710923021616223E-2</c:v>
                </c:pt>
                <c:pt idx="9">
                  <c:v>7.9770266891689492E-3</c:v>
                </c:pt>
                <c:pt idx="10">
                  <c:v>0</c:v>
                </c:pt>
                <c:pt idx="11">
                  <c:v>0</c:v>
                </c:pt>
              </c:numCache>
            </c:numRef>
          </c:val>
        </c:ser>
        <c:ser>
          <c:idx val="4"/>
          <c:order val="3"/>
          <c:tx>
            <c:strRef>
              <c:f>MissionC!$F$4</c:f>
              <c:strCache>
                <c:ptCount val="1"/>
                <c:pt idx="0">
                  <c:v>HYDROSS
Oper. Improv.
Crop
Irrigation
Consumption</c:v>
                </c:pt>
              </c:strCache>
            </c:strRef>
          </c:tx>
          <c:spPr>
            <a:solidFill>
              <a:schemeClr val="accent2"/>
            </a:solidFill>
            <a:ln>
              <a:solidFill>
                <a:schemeClr val="accent2"/>
              </a:solidFill>
              <a:prstDash val="solid"/>
            </a:ln>
          </c:spPr>
          <c:cat>
            <c:strRef>
              <c:f>MissionC!$B$21:$B$32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MissionC!$G$21:$G$32</c:f>
              <c:numCache>
                <c:formatCode>[&gt;=20]#,##0.0_);[&lt;=-20]\(#,##0.0\);#,##0.00_)</c:formatCode>
                <c:ptCount val="12"/>
                <c:pt idx="0">
                  <c:v>0</c:v>
                </c:pt>
                <c:pt idx="1">
                  <c:v>0</c:v>
                </c:pt>
                <c:pt idx="2">
                  <c:v>0</c:v>
                </c:pt>
                <c:pt idx="3">
                  <c:v>2.1850946102575635E-2</c:v>
                </c:pt>
                <c:pt idx="4">
                  <c:v>4.5202605547089207E-2</c:v>
                </c:pt>
                <c:pt idx="5">
                  <c:v>9.8346145292866602E-2</c:v>
                </c:pt>
                <c:pt idx="6">
                  <c:v>0.20399453999398826</c:v>
                </c:pt>
                <c:pt idx="7">
                  <c:v>0.14747792549232769</c:v>
                </c:pt>
                <c:pt idx="8">
                  <c:v>6.8022437304435024E-2</c:v>
                </c:pt>
                <c:pt idx="9">
                  <c:v>1.142959456120274E-2</c:v>
                </c:pt>
                <c:pt idx="10">
                  <c:v>0</c:v>
                </c:pt>
                <c:pt idx="11">
                  <c:v>0</c:v>
                </c:pt>
              </c:numCache>
            </c:numRef>
          </c:val>
        </c:ser>
        <c:axId val="194095744"/>
        <c:axId val="194109824"/>
      </c:barChart>
      <c:lineChart>
        <c:grouping val="standard"/>
        <c:ser>
          <c:idx val="1"/>
          <c:order val="0"/>
          <c:tx>
            <c:strRef>
              <c:f>MissionC!$AA$3</c:f>
              <c:strCache>
                <c:ptCount val="1"/>
                <c:pt idx="0">
                  <c:v>HYDROSS
2009 HIA
(Existing)
River
Headgate
Diversion</c:v>
                </c:pt>
              </c:strCache>
            </c:strRef>
          </c:tx>
          <c:spPr>
            <a:ln>
              <a:solidFill>
                <a:schemeClr val="accent3"/>
              </a:solidFill>
              <a:prstDash val="sys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MissionC!$AB$21:$AB$32</c:f>
              <c:numCache>
                <c:formatCode>[&gt;=20]#,##0.0_);[&lt;=-20]\(#,##0.0\);#,##0.00_)</c:formatCode>
                <c:ptCount val="12"/>
                <c:pt idx="0">
                  <c:v>3.4423258106138599E-3</c:v>
                </c:pt>
                <c:pt idx="1">
                  <c:v>3.1096103047552714E-3</c:v>
                </c:pt>
                <c:pt idx="2">
                  <c:v>3.0011311856335786E-3</c:v>
                </c:pt>
                <c:pt idx="3">
                  <c:v>4.8529009239935E-3</c:v>
                </c:pt>
                <c:pt idx="4">
                  <c:v>8.4330184086482365E-2</c:v>
                </c:pt>
                <c:pt idx="5">
                  <c:v>0.16457353936923136</c:v>
                </c:pt>
                <c:pt idx="6">
                  <c:v>0.44178287452648662</c:v>
                </c:pt>
                <c:pt idx="7">
                  <c:v>0.39325826416944165</c:v>
                </c:pt>
                <c:pt idx="8">
                  <c:v>0.15379094430957538</c:v>
                </c:pt>
                <c:pt idx="9">
                  <c:v>1.7501155526917396E-2</c:v>
                </c:pt>
                <c:pt idx="10">
                  <c:v>1.0469341278098376E-2</c:v>
                </c:pt>
                <c:pt idx="11">
                  <c:v>3.4086010417908531E-3</c:v>
                </c:pt>
              </c:numCache>
            </c:numRef>
          </c:val>
        </c:ser>
        <c:ser>
          <c:idx val="2"/>
          <c:order val="1"/>
          <c:tx>
            <c:strRef>
              <c:f>MissionC!$AD$3</c:f>
              <c:strCache>
                <c:ptCount val="1"/>
                <c:pt idx="0">
                  <c:v>HYDROSS
Oper. Improv.
River
Headgate
Diversion</c:v>
                </c:pt>
              </c:strCache>
            </c:strRef>
          </c:tx>
          <c:spPr>
            <a:ln>
              <a:solidFill>
                <a:schemeClr val="accent2"/>
              </a:solidFill>
              <a:prstDash val="sysDash"/>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MissionC!$AE$21:$AE$32</c:f>
              <c:numCache>
                <c:formatCode>[&gt;=20]#,##0.0_);[&lt;=-20]\(#,##0.0\);#,##0.00_)</c:formatCode>
                <c:ptCount val="12"/>
                <c:pt idx="0">
                  <c:v>0</c:v>
                </c:pt>
                <c:pt idx="1">
                  <c:v>0</c:v>
                </c:pt>
                <c:pt idx="2">
                  <c:v>0</c:v>
                </c:pt>
                <c:pt idx="3">
                  <c:v>5.4059738007361795E-2</c:v>
                </c:pt>
                <c:pt idx="4">
                  <c:v>0.10726769232816616</c:v>
                </c:pt>
                <c:pt idx="5">
                  <c:v>0.21576600546921151</c:v>
                </c:pt>
                <c:pt idx="6">
                  <c:v>0.44755274241770138</c:v>
                </c:pt>
                <c:pt idx="7">
                  <c:v>0.29566544805999939</c:v>
                </c:pt>
                <c:pt idx="8">
                  <c:v>0.13637216781161796</c:v>
                </c:pt>
                <c:pt idx="9">
                  <c:v>2.507589855463524E-2</c:v>
                </c:pt>
                <c:pt idx="10">
                  <c:v>0</c:v>
                </c:pt>
                <c:pt idx="11">
                  <c:v>0</c:v>
                </c:pt>
              </c:numCache>
            </c:numRef>
          </c:val>
        </c:ser>
        <c:marker val="1"/>
        <c:axId val="194095744"/>
        <c:axId val="194109824"/>
      </c:lineChart>
      <c:catAx>
        <c:axId val="194095744"/>
        <c:scaling>
          <c:orientation val="minMax"/>
        </c:scaling>
        <c:axPos val="b"/>
        <c:tickLblPos val="nextTo"/>
        <c:crossAx val="194109824"/>
        <c:crosses val="autoZero"/>
        <c:auto val="1"/>
        <c:lblAlgn val="ctr"/>
        <c:lblOffset val="100"/>
      </c:catAx>
      <c:valAx>
        <c:axId val="19410982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095744"/>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MissionC!$D$4</c:f>
              <c:strCache>
                <c:ptCount val="1"/>
                <c:pt idx="0">
                  <c:v>HYDROSS
2009 HIA
(Existing)
Crop
Irrigation
Consumption</c:v>
                </c:pt>
              </c:strCache>
            </c:strRef>
          </c:tx>
          <c:spPr>
            <a:solidFill>
              <a:schemeClr val="accent3"/>
            </a:solidFill>
            <a:ln>
              <a:solidFill>
                <a:schemeClr val="accent3"/>
              </a:solidFill>
              <a:prstDash val="solid"/>
            </a:ln>
          </c:spPr>
          <c:cat>
            <c:strRef>
              <c:f>MissionC!$B$36:$B$47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MissionC!$E$36:$E$47</c:f>
              <c:numCache>
                <c:formatCode>[&gt;=20]#,##0.0_);[&lt;=-20]\(#,##0.0\);#,##0.00_)</c:formatCode>
                <c:ptCount val="12"/>
                <c:pt idx="0">
                  <c:v>0</c:v>
                </c:pt>
                <c:pt idx="1">
                  <c:v>0</c:v>
                </c:pt>
                <c:pt idx="2">
                  <c:v>8.049619773928447E-4</c:v>
                </c:pt>
                <c:pt idx="3">
                  <c:v>8.3341043281877673E-4</c:v>
                </c:pt>
                <c:pt idx="4">
                  <c:v>3.9197607325249448E-2</c:v>
                </c:pt>
                <c:pt idx="5">
                  <c:v>9.3709831215811709E-2</c:v>
                </c:pt>
                <c:pt idx="6">
                  <c:v>0.21282424317903248</c:v>
                </c:pt>
                <c:pt idx="7">
                  <c:v>0.21987864849078054</c:v>
                </c:pt>
                <c:pt idx="8">
                  <c:v>6.0768535160783711E-2</c:v>
                </c:pt>
                <c:pt idx="9">
                  <c:v>7.8095171487396857E-3</c:v>
                </c:pt>
                <c:pt idx="10">
                  <c:v>0</c:v>
                </c:pt>
                <c:pt idx="11">
                  <c:v>0</c:v>
                </c:pt>
              </c:numCache>
            </c:numRef>
          </c:val>
        </c:ser>
        <c:ser>
          <c:idx val="4"/>
          <c:order val="3"/>
          <c:tx>
            <c:strRef>
              <c:f>MissionC!$F$4</c:f>
              <c:strCache>
                <c:ptCount val="1"/>
                <c:pt idx="0">
                  <c:v>HYDROSS
Oper. Improv.
Crop
Irrigation
Consumption</c:v>
                </c:pt>
              </c:strCache>
            </c:strRef>
          </c:tx>
          <c:spPr>
            <a:solidFill>
              <a:schemeClr val="accent2"/>
            </a:solidFill>
            <a:ln>
              <a:solidFill>
                <a:schemeClr val="accent2"/>
              </a:solidFill>
              <a:prstDash val="solid"/>
            </a:ln>
          </c:spPr>
          <c:cat>
            <c:strRef>
              <c:f>MissionC!$B$36:$B$47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MissionC!$G$36:$G$47</c:f>
              <c:numCache>
                <c:formatCode>[&gt;=20]#,##0.0_);[&lt;=-20]\(#,##0.0\);#,##0.00_)</c:formatCode>
                <c:ptCount val="12"/>
                <c:pt idx="0">
                  <c:v>0</c:v>
                </c:pt>
                <c:pt idx="1">
                  <c:v>0</c:v>
                </c:pt>
                <c:pt idx="2">
                  <c:v>0</c:v>
                </c:pt>
                <c:pt idx="3">
                  <c:v>1.3077076070851826E-2</c:v>
                </c:pt>
                <c:pt idx="4">
                  <c:v>5.7257933147867458E-2</c:v>
                </c:pt>
                <c:pt idx="5">
                  <c:v>9.8047945501745185E-2</c:v>
                </c:pt>
                <c:pt idx="6">
                  <c:v>0.15923723026913614</c:v>
                </c:pt>
                <c:pt idx="7">
                  <c:v>0.12466036126580117</c:v>
                </c:pt>
                <c:pt idx="8">
                  <c:v>7.3114291250338956E-2</c:v>
                </c:pt>
                <c:pt idx="9">
                  <c:v>1.6611150100407028E-2</c:v>
                </c:pt>
                <c:pt idx="10">
                  <c:v>0</c:v>
                </c:pt>
                <c:pt idx="11">
                  <c:v>0</c:v>
                </c:pt>
              </c:numCache>
            </c:numRef>
          </c:val>
        </c:ser>
        <c:axId val="194128896"/>
        <c:axId val="194163456"/>
      </c:barChart>
      <c:lineChart>
        <c:grouping val="standard"/>
        <c:ser>
          <c:idx val="1"/>
          <c:order val="0"/>
          <c:tx>
            <c:strRef>
              <c:f>MissionC!$AA$3</c:f>
              <c:strCache>
                <c:ptCount val="1"/>
                <c:pt idx="0">
                  <c:v>HYDROSS
2009 HIA
(Existing)
River
Headgate
Diversion</c:v>
                </c:pt>
              </c:strCache>
            </c:strRef>
          </c:tx>
          <c:spPr>
            <a:ln>
              <a:solidFill>
                <a:schemeClr val="accent3"/>
              </a:solidFill>
              <a:prstDash val="sysDot"/>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MissionC!$AB$36:$AB$47</c:f>
              <c:numCache>
                <c:formatCode>[&gt;=20]#,##0.0_);[&lt;=-20]\(#,##0.0\);#,##0.00_)</c:formatCode>
                <c:ptCount val="12"/>
                <c:pt idx="0">
                  <c:v>3.3611464263719202E-3</c:v>
                </c:pt>
                <c:pt idx="1">
                  <c:v>2.5729465921804804E-3</c:v>
                </c:pt>
                <c:pt idx="2">
                  <c:v>4.6896090591390252E-3</c:v>
                </c:pt>
                <c:pt idx="3">
                  <c:v>2.0618763800563499E-3</c:v>
                </c:pt>
                <c:pt idx="4">
                  <c:v>9.3017577895703502E-2</c:v>
                </c:pt>
                <c:pt idx="5">
                  <c:v>0.20559418871393528</c:v>
                </c:pt>
                <c:pt idx="6">
                  <c:v>0.46692462303429677</c:v>
                </c:pt>
                <c:pt idx="7">
                  <c:v>0.44081525359017754</c:v>
                </c:pt>
                <c:pt idx="8">
                  <c:v>0.12182946102803473</c:v>
                </c:pt>
                <c:pt idx="9">
                  <c:v>1.7133648856383691E-2</c:v>
                </c:pt>
                <c:pt idx="10">
                  <c:v>1.0469341278098378E-2</c:v>
                </c:pt>
                <c:pt idx="11">
                  <c:v>3.4423258106138594E-3</c:v>
                </c:pt>
              </c:numCache>
            </c:numRef>
          </c:val>
        </c:ser>
        <c:ser>
          <c:idx val="2"/>
          <c:order val="1"/>
          <c:tx>
            <c:strRef>
              <c:f>MissionC!$AD$3</c:f>
              <c:strCache>
                <c:ptCount val="1"/>
                <c:pt idx="0">
                  <c:v>HYDROSS
Oper. Improv.
River
Headgate
Diversion</c:v>
                </c:pt>
              </c:strCache>
            </c:strRef>
          </c:tx>
          <c:spPr>
            <a:ln>
              <a:solidFill>
                <a:schemeClr val="accent2"/>
              </a:solidFill>
              <a:prstDash val="sysDot"/>
            </a:ln>
          </c:spPr>
          <c:marker>
            <c:symbol val="none"/>
          </c:marker>
          <c:cat>
            <c:strRef>
              <c:f>MissionC!$B$6:$B$17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MissionC!$AE$36:$AE$47</c:f>
              <c:numCache>
                <c:formatCode>[&gt;=20]#,##0.0_);[&lt;=-20]\(#,##0.0\);#,##0.00_)</c:formatCode>
                <c:ptCount val="12"/>
                <c:pt idx="0">
                  <c:v>0</c:v>
                </c:pt>
                <c:pt idx="1">
                  <c:v>0</c:v>
                </c:pt>
                <c:pt idx="2">
                  <c:v>0</c:v>
                </c:pt>
                <c:pt idx="3">
                  <c:v>3.2352983846738813E-2</c:v>
                </c:pt>
                <c:pt idx="4">
                  <c:v>0.13587549394368167</c:v>
                </c:pt>
                <c:pt idx="5">
                  <c:v>0.21511177161418421</c:v>
                </c:pt>
                <c:pt idx="6">
                  <c:v>0.34935767939696388</c:v>
                </c:pt>
                <c:pt idx="7">
                  <c:v>0.24992053180794144</c:v>
                </c:pt>
                <c:pt idx="8">
                  <c:v>0.14658037540164184</c:v>
                </c:pt>
                <c:pt idx="9">
                  <c:v>3.6443944932880709E-2</c:v>
                </c:pt>
                <c:pt idx="10">
                  <c:v>0</c:v>
                </c:pt>
                <c:pt idx="11">
                  <c:v>0</c:v>
                </c:pt>
              </c:numCache>
            </c:numRef>
          </c:val>
        </c:ser>
        <c:marker val="1"/>
        <c:axId val="194128896"/>
        <c:axId val="194163456"/>
      </c:lineChart>
      <c:catAx>
        <c:axId val="194128896"/>
        <c:scaling>
          <c:orientation val="minMax"/>
        </c:scaling>
        <c:axPos val="b"/>
        <c:tickLblPos val="nextTo"/>
        <c:crossAx val="194163456"/>
        <c:crosses val="autoZero"/>
        <c:auto val="1"/>
        <c:lblAlgn val="ctr"/>
        <c:lblOffset val="100"/>
      </c:catAx>
      <c:valAx>
        <c:axId val="19416345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128896"/>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MissionCrReuse!$D$4</c:f>
              <c:strCache>
                <c:ptCount val="1"/>
                <c:pt idx="0">
                  <c:v>HYDROSS
2009 HIA
(Existing)
Crop
Irrigation
Consumption</c:v>
                </c:pt>
              </c:strCache>
            </c:strRef>
          </c:tx>
          <c:spPr>
            <a:solidFill>
              <a:schemeClr val="accent3"/>
            </a:solidFill>
            <a:ln>
              <a:solidFill>
                <a:schemeClr val="accent3"/>
              </a:solidFill>
              <a:prstDash val="solid"/>
            </a:ln>
          </c:spP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MissionCrReuse!$E$6:$E$17</c:f>
              <c:numCache>
                <c:formatCode>[&gt;=20]#,##0.0_);[&lt;=-20]\(#,##0.0\);#,##0.00_)</c:formatCode>
                <c:ptCount val="12"/>
                <c:pt idx="0">
                  <c:v>0</c:v>
                </c:pt>
                <c:pt idx="1">
                  <c:v>0</c:v>
                </c:pt>
                <c:pt idx="2">
                  <c:v>0</c:v>
                </c:pt>
                <c:pt idx="3">
                  <c:v>1.3957698251810206E-2</c:v>
                </c:pt>
                <c:pt idx="4">
                  <c:v>6.3329288382282578E-2</c:v>
                </c:pt>
                <c:pt idx="5">
                  <c:v>0.15123784434872831</c:v>
                </c:pt>
                <c:pt idx="6">
                  <c:v>0.28393211229701559</c:v>
                </c:pt>
                <c:pt idx="7">
                  <c:v>0.25560099879408582</c:v>
                </c:pt>
                <c:pt idx="8">
                  <c:v>0.13227855094897795</c:v>
                </c:pt>
                <c:pt idx="9">
                  <c:v>7.7063538746964021E-3</c:v>
                </c:pt>
                <c:pt idx="10">
                  <c:v>0</c:v>
                </c:pt>
                <c:pt idx="11">
                  <c:v>0</c:v>
                </c:pt>
              </c:numCache>
            </c:numRef>
          </c:val>
        </c:ser>
        <c:ser>
          <c:idx val="4"/>
          <c:order val="3"/>
          <c:tx>
            <c:strRef>
              <c:f>MissionCrReuse!$F$4</c:f>
              <c:strCache>
                <c:ptCount val="1"/>
                <c:pt idx="0">
                  <c:v>HYDROSS
Oper. Improv.
Crop
Irrigation
Consumption</c:v>
                </c:pt>
              </c:strCache>
            </c:strRef>
          </c:tx>
          <c:spPr>
            <a:solidFill>
              <a:schemeClr val="accent2"/>
            </a:solidFill>
            <a:ln>
              <a:solidFill>
                <a:schemeClr val="accent2"/>
              </a:solidFill>
              <a:prstDash val="solid"/>
            </a:ln>
          </c:spP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MissionCrReuse!$G$6:$G$17</c:f>
              <c:numCache>
                <c:formatCode>[&gt;=20]#,##0.0_);[&lt;=-20]\(#,##0.0\);#,##0.00_)</c:formatCode>
                <c:ptCount val="12"/>
                <c:pt idx="0">
                  <c:v>0</c:v>
                </c:pt>
                <c:pt idx="1">
                  <c:v>0</c:v>
                </c:pt>
                <c:pt idx="2">
                  <c:v>0</c:v>
                </c:pt>
                <c:pt idx="3">
                  <c:v>9.0340500611279049E-3</c:v>
                </c:pt>
                <c:pt idx="4">
                  <c:v>5.4830474098355529E-2</c:v>
                </c:pt>
                <c:pt idx="5">
                  <c:v>0.15123784468166035</c:v>
                </c:pt>
                <c:pt idx="6">
                  <c:v>0.28393211292205817</c:v>
                </c:pt>
                <c:pt idx="7">
                  <c:v>0.20046133573948838</c:v>
                </c:pt>
                <c:pt idx="8">
                  <c:v>6.819057919306927E-2</c:v>
                </c:pt>
                <c:pt idx="9">
                  <c:v>7.7063538916610184E-3</c:v>
                </c:pt>
                <c:pt idx="10">
                  <c:v>0</c:v>
                </c:pt>
                <c:pt idx="11">
                  <c:v>0</c:v>
                </c:pt>
              </c:numCache>
            </c:numRef>
          </c:val>
        </c:ser>
        <c:axId val="194375680"/>
        <c:axId val="194377216"/>
      </c:barChart>
      <c:lineChart>
        <c:grouping val="standard"/>
        <c:ser>
          <c:idx val="1"/>
          <c:order val="0"/>
          <c:tx>
            <c:strRef>
              <c:f>MissionCrReuse!$AA$3</c:f>
              <c:strCache>
                <c:ptCount val="1"/>
                <c:pt idx="0">
                  <c:v>HYDROSS
2009 HIA
(Existing)
River
Headgate
Diversion</c:v>
                </c:pt>
              </c:strCache>
            </c:strRef>
          </c:tx>
          <c:spPr>
            <a:ln>
              <a:solidFill>
                <a:schemeClr val="accent3"/>
              </a:solidFill>
              <a:prstDash val="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MissionCrReuse!$AB$6:$AB$17</c:f>
              <c:numCache>
                <c:formatCode>[&gt;=20]#,##0.0_);[&lt;=-20]\(#,##0.0\);#,##0.00_)</c:formatCode>
                <c:ptCount val="12"/>
                <c:pt idx="0">
                  <c:v>0</c:v>
                </c:pt>
                <c:pt idx="1">
                  <c:v>0</c:v>
                </c:pt>
                <c:pt idx="2">
                  <c:v>0</c:v>
                </c:pt>
                <c:pt idx="3">
                  <c:v>2.0501906950367518E-2</c:v>
                </c:pt>
                <c:pt idx="4">
                  <c:v>9.3021868951648906E-2</c:v>
                </c:pt>
                <c:pt idx="5">
                  <c:v>0.22214724493056448</c:v>
                </c:pt>
                <c:pt idx="6">
                  <c:v>0.41705656917893003</c:v>
                </c:pt>
                <c:pt idx="7">
                  <c:v>0.37544212513819886</c:v>
                </c:pt>
                <c:pt idx="8">
                  <c:v>0.19429869410836947</c:v>
                </c:pt>
                <c:pt idx="9">
                  <c:v>1.1319556220176854E-2</c:v>
                </c:pt>
                <c:pt idx="10">
                  <c:v>0</c:v>
                </c:pt>
                <c:pt idx="11">
                  <c:v>0</c:v>
                </c:pt>
              </c:numCache>
            </c:numRef>
          </c:val>
        </c:ser>
        <c:ser>
          <c:idx val="2"/>
          <c:order val="1"/>
          <c:tx>
            <c:strRef>
              <c:f>MissionCrReuse!$AD$3</c:f>
              <c:strCache>
                <c:ptCount val="1"/>
                <c:pt idx="0">
                  <c:v>HYDROSS
Oper. Improv.
River
Headgate
Diversion</c:v>
                </c:pt>
              </c:strCache>
            </c:strRef>
          </c:tx>
          <c:spPr>
            <a:ln>
              <a:solidFill>
                <a:schemeClr val="accent2"/>
              </a:solidFill>
              <a:prstDash val="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MissionCrReuse!$AE$6:$AE$17</c:f>
              <c:numCache>
                <c:formatCode>[&gt;=20]#,##0.0_);[&lt;=-20]\(#,##0.0\);#,##0.00_)</c:formatCode>
                <c:ptCount val="12"/>
                <c:pt idx="0">
                  <c:v>0</c:v>
                </c:pt>
                <c:pt idx="1">
                  <c:v>0</c:v>
                </c:pt>
                <c:pt idx="2">
                  <c:v>0</c:v>
                </c:pt>
                <c:pt idx="3">
                  <c:v>1.3269756259001033E-2</c:v>
                </c:pt>
                <c:pt idx="4">
                  <c:v>8.0538299204400018E-2</c:v>
                </c:pt>
                <c:pt idx="5">
                  <c:v>0.22214724541959507</c:v>
                </c:pt>
                <c:pt idx="6">
                  <c:v>0.41705657009703018</c:v>
                </c:pt>
                <c:pt idx="7">
                  <c:v>0.29444967059266802</c:v>
                </c:pt>
                <c:pt idx="8">
                  <c:v>0.10016242537172339</c:v>
                </c:pt>
                <c:pt idx="9">
                  <c:v>1.1319556245095504E-2</c:v>
                </c:pt>
                <c:pt idx="10">
                  <c:v>0</c:v>
                </c:pt>
                <c:pt idx="11">
                  <c:v>0</c:v>
                </c:pt>
              </c:numCache>
            </c:numRef>
          </c:val>
        </c:ser>
        <c:marker val="1"/>
        <c:axId val="194375680"/>
        <c:axId val="194377216"/>
      </c:lineChart>
      <c:catAx>
        <c:axId val="194375680"/>
        <c:scaling>
          <c:orientation val="minMax"/>
        </c:scaling>
        <c:axPos val="b"/>
        <c:tickLblPos val="nextTo"/>
        <c:crossAx val="194377216"/>
        <c:crosses val="autoZero"/>
        <c:auto val="1"/>
        <c:lblAlgn val="ctr"/>
        <c:lblOffset val="100"/>
      </c:catAx>
      <c:valAx>
        <c:axId val="19437721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375680"/>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MissionCrReuse!$D$4</c:f>
              <c:strCache>
                <c:ptCount val="1"/>
                <c:pt idx="0">
                  <c:v>HYDROSS
2009 HIA
(Existing)
Crop
Irrigation
Consumption</c:v>
                </c:pt>
              </c:strCache>
            </c:strRef>
          </c:tx>
          <c:spPr>
            <a:solidFill>
              <a:schemeClr val="accent3"/>
            </a:solidFill>
            <a:ln>
              <a:solidFill>
                <a:schemeClr val="accent3"/>
              </a:solidFill>
              <a:prstDash val="solid"/>
            </a:ln>
          </c:spPr>
          <c:cat>
            <c:strRef>
              <c:f>MissionCrReuse!$B$21:$B$32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MissionCrReuse!$E$21:$E$32</c:f>
              <c:numCache>
                <c:formatCode>[&gt;=20]#,##0.0_);[&lt;=-20]\(#,##0.0\);#,##0.00_)</c:formatCode>
                <c:ptCount val="12"/>
                <c:pt idx="0">
                  <c:v>0</c:v>
                </c:pt>
                <c:pt idx="1">
                  <c:v>0</c:v>
                </c:pt>
                <c:pt idx="2">
                  <c:v>1.3857233310310456E-4</c:v>
                </c:pt>
                <c:pt idx="3">
                  <c:v>6.9433399655474326E-3</c:v>
                </c:pt>
                <c:pt idx="4">
                  <c:v>8.0200469937585561E-2</c:v>
                </c:pt>
                <c:pt idx="5">
                  <c:v>0.15797159366045727</c:v>
                </c:pt>
                <c:pt idx="6">
                  <c:v>0.34406557624710771</c:v>
                </c:pt>
                <c:pt idx="7">
                  <c:v>0.25969840946852824</c:v>
                </c:pt>
                <c:pt idx="8">
                  <c:v>0.10575407423887992</c:v>
                </c:pt>
                <c:pt idx="9">
                  <c:v>6.3847202477255414E-3</c:v>
                </c:pt>
                <c:pt idx="10">
                  <c:v>0</c:v>
                </c:pt>
                <c:pt idx="11">
                  <c:v>0</c:v>
                </c:pt>
              </c:numCache>
            </c:numRef>
          </c:val>
        </c:ser>
        <c:ser>
          <c:idx val="4"/>
          <c:order val="3"/>
          <c:tx>
            <c:strRef>
              <c:f>MissionCrReuse!$F$4</c:f>
              <c:strCache>
                <c:ptCount val="1"/>
                <c:pt idx="0">
                  <c:v>HYDROSS
Oper. Improv.
Crop
Irrigation
Consumption</c:v>
                </c:pt>
              </c:strCache>
            </c:strRef>
          </c:tx>
          <c:spPr>
            <a:solidFill>
              <a:schemeClr val="accent2"/>
            </a:solidFill>
            <a:ln>
              <a:solidFill>
                <a:schemeClr val="accent2"/>
              </a:solidFill>
              <a:prstDash val="solid"/>
            </a:ln>
          </c:spPr>
          <c:cat>
            <c:strRef>
              <c:f>MissionCrReuse!$B$21:$B$32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MissionCrReuse!$G$21:$G$32</c:f>
              <c:numCache>
                <c:formatCode>[&gt;=20]#,##0.0_);[&lt;=-20]\(#,##0.0\);#,##0.00_)</c:formatCode>
                <c:ptCount val="12"/>
                <c:pt idx="0">
                  <c:v>0</c:v>
                </c:pt>
                <c:pt idx="1">
                  <c:v>0</c:v>
                </c:pt>
                <c:pt idx="2">
                  <c:v>0</c:v>
                </c:pt>
                <c:pt idx="3">
                  <c:v>9.3726862008940842E-3</c:v>
                </c:pt>
                <c:pt idx="4">
                  <c:v>5.4358462087684002E-2</c:v>
                </c:pt>
                <c:pt idx="5">
                  <c:v>0.15797159400821284</c:v>
                </c:pt>
                <c:pt idx="6">
                  <c:v>0.28063235923277646</c:v>
                </c:pt>
                <c:pt idx="7">
                  <c:v>5.4387908708533238E-2</c:v>
                </c:pt>
                <c:pt idx="8">
                  <c:v>1.6008568816977101E-2</c:v>
                </c:pt>
                <c:pt idx="9">
                  <c:v>4.630914167083779E-3</c:v>
                </c:pt>
                <c:pt idx="10">
                  <c:v>0</c:v>
                </c:pt>
                <c:pt idx="11">
                  <c:v>0</c:v>
                </c:pt>
              </c:numCache>
            </c:numRef>
          </c:val>
        </c:ser>
        <c:axId val="194412928"/>
        <c:axId val="194414464"/>
      </c:barChart>
      <c:lineChart>
        <c:grouping val="standard"/>
        <c:ser>
          <c:idx val="1"/>
          <c:order val="0"/>
          <c:tx>
            <c:strRef>
              <c:f>MissionCrReuse!$AA$3</c:f>
              <c:strCache>
                <c:ptCount val="1"/>
                <c:pt idx="0">
                  <c:v>HYDROSS
2009 HIA
(Existing)
River
Headgate
Diversion</c:v>
                </c:pt>
              </c:strCache>
            </c:strRef>
          </c:tx>
          <c:spPr>
            <a:ln>
              <a:solidFill>
                <a:schemeClr val="accent3"/>
              </a:solidFill>
              <a:prstDash val="sys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MissionCrReuse!$AB$21:$AB$32</c:f>
              <c:numCache>
                <c:formatCode>[&gt;=20]#,##0.0_);[&lt;=-20]\(#,##0.0\);#,##0.00_)</c:formatCode>
                <c:ptCount val="12"/>
                <c:pt idx="0">
                  <c:v>0</c:v>
                </c:pt>
                <c:pt idx="1">
                  <c:v>0</c:v>
                </c:pt>
                <c:pt idx="2">
                  <c:v>2.0354337999868471E-4</c:v>
                </c:pt>
                <c:pt idx="3">
                  <c:v>1.0198795484059097E-2</c:v>
                </c:pt>
                <c:pt idx="4">
                  <c:v>0.11780327546648875</c:v>
                </c:pt>
                <c:pt idx="5">
                  <c:v>0.23203818105237564</c:v>
                </c:pt>
                <c:pt idx="6">
                  <c:v>0.50538421892935914</c:v>
                </c:pt>
                <c:pt idx="7">
                  <c:v>0.38146064845553501</c:v>
                </c:pt>
                <c:pt idx="8">
                  <c:v>0.15533794688437122</c:v>
                </c:pt>
                <c:pt idx="9">
                  <c:v>9.3782612334393969E-3</c:v>
                </c:pt>
                <c:pt idx="10">
                  <c:v>0</c:v>
                </c:pt>
                <c:pt idx="11">
                  <c:v>0</c:v>
                </c:pt>
              </c:numCache>
            </c:numRef>
          </c:val>
        </c:ser>
        <c:ser>
          <c:idx val="2"/>
          <c:order val="1"/>
          <c:tx>
            <c:strRef>
              <c:f>MissionCrReuse!$AD$3</c:f>
              <c:strCache>
                <c:ptCount val="1"/>
                <c:pt idx="0">
                  <c:v>HYDROSS
Oper. Improv.
River
Headgate
Diversion</c:v>
                </c:pt>
              </c:strCache>
            </c:strRef>
          </c:tx>
          <c:spPr>
            <a:ln>
              <a:solidFill>
                <a:schemeClr val="accent2"/>
              </a:solidFill>
              <a:prstDash val="sysDash"/>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MissionCrReuse!$AE$21:$AE$32</c:f>
              <c:numCache>
                <c:formatCode>[&gt;=20]#,##0.0_);[&lt;=-20]\(#,##0.0\);#,##0.00_)</c:formatCode>
                <c:ptCount val="12"/>
                <c:pt idx="0">
                  <c:v>0</c:v>
                </c:pt>
                <c:pt idx="1">
                  <c:v>0</c:v>
                </c:pt>
                <c:pt idx="2">
                  <c:v>0</c:v>
                </c:pt>
                <c:pt idx="3">
                  <c:v>1.3767165394967806E-2</c:v>
                </c:pt>
                <c:pt idx="4">
                  <c:v>7.9844979564753227E-2</c:v>
                </c:pt>
                <c:pt idx="5">
                  <c:v>0.23203818156317996</c:v>
                </c:pt>
                <c:pt idx="6">
                  <c:v>0.41220969335014168</c:v>
                </c:pt>
                <c:pt idx="7">
                  <c:v>7.9888232533098139E-2</c:v>
                </c:pt>
                <c:pt idx="8">
                  <c:v>2.3514349026112078E-2</c:v>
                </c:pt>
                <c:pt idx="9">
                  <c:v>6.8021653453051991E-3</c:v>
                </c:pt>
                <c:pt idx="10">
                  <c:v>0</c:v>
                </c:pt>
                <c:pt idx="11">
                  <c:v>0</c:v>
                </c:pt>
              </c:numCache>
            </c:numRef>
          </c:val>
        </c:ser>
        <c:marker val="1"/>
        <c:axId val="194412928"/>
        <c:axId val="194414464"/>
      </c:lineChart>
      <c:catAx>
        <c:axId val="194412928"/>
        <c:scaling>
          <c:orientation val="minMax"/>
        </c:scaling>
        <c:axPos val="b"/>
        <c:tickLblPos val="nextTo"/>
        <c:crossAx val="194414464"/>
        <c:crosses val="autoZero"/>
        <c:auto val="1"/>
        <c:lblAlgn val="ctr"/>
        <c:lblOffset val="100"/>
      </c:catAx>
      <c:valAx>
        <c:axId val="19441446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412928"/>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MissionCrReuse!$D$4</c:f>
              <c:strCache>
                <c:ptCount val="1"/>
                <c:pt idx="0">
                  <c:v>HYDROSS
2009 HIA
(Existing)
Crop
Irrigation
Consumption</c:v>
                </c:pt>
              </c:strCache>
            </c:strRef>
          </c:tx>
          <c:spPr>
            <a:solidFill>
              <a:schemeClr val="accent3"/>
            </a:solidFill>
            <a:ln>
              <a:solidFill>
                <a:schemeClr val="accent3"/>
              </a:solidFill>
              <a:prstDash val="solid"/>
            </a:ln>
          </c:spPr>
          <c:cat>
            <c:strRef>
              <c:f>MissionCrReuse!$B$36:$B$47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MissionCrReuse!$E$36:$E$47</c:f>
              <c:numCache>
                <c:formatCode>[&gt;=20]#,##0.0_);[&lt;=-20]\(#,##0.0\);#,##0.00_)</c:formatCode>
                <c:ptCount val="12"/>
                <c:pt idx="0">
                  <c:v>0</c:v>
                </c:pt>
                <c:pt idx="1">
                  <c:v>0</c:v>
                </c:pt>
                <c:pt idx="2">
                  <c:v>8.340322298643106E-4</c:v>
                </c:pt>
                <c:pt idx="3">
                  <c:v>8.340322298643106E-4</c:v>
                </c:pt>
                <c:pt idx="4">
                  <c:v>0.11124067255268097</c:v>
                </c:pt>
                <c:pt idx="5">
                  <c:v>0.24414279900062291</c:v>
                </c:pt>
                <c:pt idx="6">
                  <c:v>0.33163823619900495</c:v>
                </c:pt>
                <c:pt idx="7">
                  <c:v>0.2370600206248904</c:v>
                </c:pt>
                <c:pt idx="8">
                  <c:v>8.2283385319541588E-2</c:v>
                </c:pt>
                <c:pt idx="9">
                  <c:v>9.0938093598912369E-5</c:v>
                </c:pt>
                <c:pt idx="10">
                  <c:v>0</c:v>
                </c:pt>
                <c:pt idx="11">
                  <c:v>0</c:v>
                </c:pt>
              </c:numCache>
            </c:numRef>
          </c:val>
        </c:ser>
        <c:ser>
          <c:idx val="4"/>
          <c:order val="3"/>
          <c:tx>
            <c:strRef>
              <c:f>MissionCrReuse!$F$4</c:f>
              <c:strCache>
                <c:ptCount val="1"/>
                <c:pt idx="0">
                  <c:v>HYDROSS
Oper. Improv.
Crop
Irrigation
Consumption</c:v>
                </c:pt>
              </c:strCache>
            </c:strRef>
          </c:tx>
          <c:spPr>
            <a:solidFill>
              <a:schemeClr val="accent2"/>
            </a:solidFill>
            <a:ln>
              <a:solidFill>
                <a:schemeClr val="accent2"/>
              </a:solidFill>
              <a:prstDash val="solid"/>
            </a:ln>
          </c:spPr>
          <c:cat>
            <c:strRef>
              <c:f>MissionCrReuse!$B$36:$B$47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MissionCrReuse!$G$36:$G$47</c:f>
              <c:numCache>
                <c:formatCode>[&gt;=20]#,##0.0_);[&lt;=-20]\(#,##0.0\);#,##0.00_)</c:formatCode>
                <c:ptCount val="12"/>
                <c:pt idx="0">
                  <c:v>0</c:v>
                </c:pt>
                <c:pt idx="1">
                  <c:v>0</c:v>
                </c:pt>
                <c:pt idx="2">
                  <c:v>0</c:v>
                </c:pt>
                <c:pt idx="3">
                  <c:v>1.8639710997564445E-2</c:v>
                </c:pt>
                <c:pt idx="4">
                  <c:v>0.11124067279756401</c:v>
                </c:pt>
                <c:pt idx="5">
                  <c:v>0.24414279953807408</c:v>
                </c:pt>
                <c:pt idx="6">
                  <c:v>0.15998349107388252</c:v>
                </c:pt>
                <c:pt idx="7">
                  <c:v>2.1903089449326497E-3</c:v>
                </c:pt>
                <c:pt idx="8">
                  <c:v>3.0685111079068318E-3</c:v>
                </c:pt>
                <c:pt idx="9">
                  <c:v>1.9538699010549854E-3</c:v>
                </c:pt>
                <c:pt idx="10">
                  <c:v>0</c:v>
                </c:pt>
                <c:pt idx="11">
                  <c:v>0</c:v>
                </c:pt>
              </c:numCache>
            </c:numRef>
          </c:val>
        </c:ser>
        <c:axId val="194478848"/>
        <c:axId val="194480384"/>
      </c:barChart>
      <c:lineChart>
        <c:grouping val="standard"/>
        <c:ser>
          <c:idx val="1"/>
          <c:order val="0"/>
          <c:tx>
            <c:strRef>
              <c:f>MissionCrReuse!$AA$3</c:f>
              <c:strCache>
                <c:ptCount val="1"/>
                <c:pt idx="0">
                  <c:v>HYDROSS
2009 HIA
(Existing)
River
Headgate
Diversion</c:v>
                </c:pt>
              </c:strCache>
            </c:strRef>
          </c:tx>
          <c:spPr>
            <a:ln>
              <a:solidFill>
                <a:schemeClr val="accent3"/>
              </a:solidFill>
              <a:prstDash val="sysDot"/>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MissionCrReuse!$AB$36:$AB$47</c:f>
              <c:numCache>
                <c:formatCode>[&gt;=20]#,##0.0_);[&lt;=-20]\(#,##0.0\);#,##0.00_)</c:formatCode>
                <c:ptCount val="12"/>
                <c:pt idx="0">
                  <c:v>0</c:v>
                </c:pt>
                <c:pt idx="1">
                  <c:v>0</c:v>
                </c:pt>
                <c:pt idx="2">
                  <c:v>1.2250767183670836E-3</c:v>
                </c:pt>
                <c:pt idx="3">
                  <c:v>1.2250767183670836E-3</c:v>
                </c:pt>
                <c:pt idx="4">
                  <c:v>0.16339699258619414</c:v>
                </c:pt>
                <c:pt idx="5">
                  <c:v>0.35861163190455764</c:v>
                </c:pt>
                <c:pt idx="6">
                  <c:v>0.48713019418185222</c:v>
                </c:pt>
                <c:pt idx="7">
                  <c:v>0.34820802089437491</c:v>
                </c:pt>
                <c:pt idx="8">
                  <c:v>0.120862786897094</c:v>
                </c:pt>
                <c:pt idx="9">
                  <c:v>1.3357534312413683E-4</c:v>
                </c:pt>
                <c:pt idx="10">
                  <c:v>0</c:v>
                </c:pt>
                <c:pt idx="11">
                  <c:v>0</c:v>
                </c:pt>
              </c:numCache>
            </c:numRef>
          </c:val>
        </c:ser>
        <c:ser>
          <c:idx val="2"/>
          <c:order val="1"/>
          <c:tx>
            <c:strRef>
              <c:f>MissionCrReuse!$AD$3</c:f>
              <c:strCache>
                <c:ptCount val="1"/>
                <c:pt idx="0">
                  <c:v>HYDROSS
Oper. Improv.
River
Headgate
Diversion</c:v>
                </c:pt>
              </c:strCache>
            </c:strRef>
          </c:tx>
          <c:spPr>
            <a:ln>
              <a:solidFill>
                <a:schemeClr val="accent2"/>
              </a:solidFill>
              <a:prstDash val="sysDot"/>
            </a:ln>
          </c:spPr>
          <c:marker>
            <c:symbol val="none"/>
          </c:marker>
          <c:cat>
            <c:strRef>
              <c:f>MissionCrReuse!$B$6:$B$17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MissionCrReuse!$AE$36:$AE$47</c:f>
              <c:numCache>
                <c:formatCode>[&gt;=20]#,##0.0_);[&lt;=-20]\(#,##0.0\);#,##0.00_)</c:formatCode>
                <c:ptCount val="12"/>
                <c:pt idx="0">
                  <c:v>0</c:v>
                </c:pt>
                <c:pt idx="1">
                  <c:v>0</c:v>
                </c:pt>
                <c:pt idx="2">
                  <c:v>0</c:v>
                </c:pt>
                <c:pt idx="3">
                  <c:v>2.7379128962344946E-2</c:v>
                </c:pt>
                <c:pt idx="4">
                  <c:v>0.16339699294589308</c:v>
                </c:pt>
                <c:pt idx="5">
                  <c:v>0.35861163269399826</c:v>
                </c:pt>
                <c:pt idx="6">
                  <c:v>0.23499337701804132</c:v>
                </c:pt>
                <c:pt idx="7">
                  <c:v>3.2172575571866183E-3</c:v>
                </c:pt>
                <c:pt idx="8">
                  <c:v>4.5072137307679673E-3</c:v>
                </c:pt>
                <c:pt idx="9">
                  <c:v>2.8699616642993324E-3</c:v>
                </c:pt>
                <c:pt idx="10">
                  <c:v>0</c:v>
                </c:pt>
                <c:pt idx="11">
                  <c:v>0</c:v>
                </c:pt>
              </c:numCache>
            </c:numRef>
          </c:val>
        </c:ser>
        <c:marker val="1"/>
        <c:axId val="194478848"/>
        <c:axId val="194480384"/>
      </c:lineChart>
      <c:catAx>
        <c:axId val="194478848"/>
        <c:scaling>
          <c:orientation val="minMax"/>
        </c:scaling>
        <c:axPos val="b"/>
        <c:tickLblPos val="nextTo"/>
        <c:crossAx val="194480384"/>
        <c:crosses val="autoZero"/>
        <c:auto val="1"/>
        <c:lblAlgn val="ctr"/>
        <c:lblOffset val="100"/>
      </c:catAx>
      <c:valAx>
        <c:axId val="1944803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478848"/>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KickingHorseNinepipeComplex!$D$4</c:f>
              <c:strCache>
                <c:ptCount val="1"/>
                <c:pt idx="0">
                  <c:v>HYDROSS
2009 HIA
(Existing)
Crop
Irrigation
Consumption</c:v>
                </c:pt>
              </c:strCache>
            </c:strRef>
          </c:tx>
          <c:spPr>
            <a:solidFill>
              <a:schemeClr val="accent3"/>
            </a:solidFill>
            <a:ln>
              <a:solidFill>
                <a:schemeClr val="accent3"/>
              </a:solidFill>
              <a:prstDash val="solid"/>
            </a:ln>
          </c:spP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KickingHorseNinepipeComplex!$E$6:$E$17</c:f>
              <c:numCache>
                <c:formatCode>[&gt;=20]#,##0.0_);[&lt;=-20]\(#,##0.0\);#,##0.00_)</c:formatCode>
                <c:ptCount val="12"/>
                <c:pt idx="0">
                  <c:v>0</c:v>
                </c:pt>
                <c:pt idx="1">
                  <c:v>0</c:v>
                </c:pt>
                <c:pt idx="2">
                  <c:v>1.1753975622515876E-4</c:v>
                </c:pt>
                <c:pt idx="3">
                  <c:v>5.4938128930941974E-3</c:v>
                </c:pt>
                <c:pt idx="4">
                  <c:v>1.9330731823774202E-2</c:v>
                </c:pt>
                <c:pt idx="5">
                  <c:v>0.10869206794958447</c:v>
                </c:pt>
                <c:pt idx="6">
                  <c:v>0.18776663912760561</c:v>
                </c:pt>
                <c:pt idx="7">
                  <c:v>0.15085374818771935</c:v>
                </c:pt>
                <c:pt idx="8">
                  <c:v>0.10933836898715532</c:v>
                </c:pt>
                <c:pt idx="9">
                  <c:v>3.9743951147606102E-3</c:v>
                </c:pt>
                <c:pt idx="10">
                  <c:v>0</c:v>
                </c:pt>
                <c:pt idx="11">
                  <c:v>0</c:v>
                </c:pt>
              </c:numCache>
            </c:numRef>
          </c:val>
        </c:ser>
        <c:ser>
          <c:idx val="4"/>
          <c:order val="3"/>
          <c:tx>
            <c:strRef>
              <c:f>KickingHorseNinepipeComplex!$F$4</c:f>
              <c:strCache>
                <c:ptCount val="1"/>
                <c:pt idx="0">
                  <c:v>HYDROSS
Oper. Improv.
Crop
Irrigation
Consumption</c:v>
                </c:pt>
              </c:strCache>
            </c:strRef>
          </c:tx>
          <c:spPr>
            <a:solidFill>
              <a:schemeClr val="accent2"/>
            </a:solidFill>
            <a:ln>
              <a:solidFill>
                <a:schemeClr val="accent2"/>
              </a:solidFill>
              <a:prstDash val="solid"/>
            </a:ln>
          </c:spP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KickingHorseNinepipeComplex!$G$6:$G$17</c:f>
              <c:numCache>
                <c:formatCode>[&gt;=20]#,##0.0_);[&lt;=-20]\(#,##0.0\);#,##0.00_)</c:formatCode>
                <c:ptCount val="12"/>
                <c:pt idx="0">
                  <c:v>0</c:v>
                </c:pt>
                <c:pt idx="1">
                  <c:v>0</c:v>
                </c:pt>
                <c:pt idx="2">
                  <c:v>0</c:v>
                </c:pt>
                <c:pt idx="3">
                  <c:v>8.4475344522385379E-3</c:v>
                </c:pt>
                <c:pt idx="4">
                  <c:v>4.3879014245329771E-2</c:v>
                </c:pt>
                <c:pt idx="5">
                  <c:v>0.10463155301343924</c:v>
                </c:pt>
                <c:pt idx="6">
                  <c:v>0.19411652990157144</c:v>
                </c:pt>
                <c:pt idx="7">
                  <c:v>0.13798959359602328</c:v>
                </c:pt>
                <c:pt idx="8">
                  <c:v>9.152941769647123E-2</c:v>
                </c:pt>
                <c:pt idx="9">
                  <c:v>3.9804297872964994E-3</c:v>
                </c:pt>
                <c:pt idx="10">
                  <c:v>0</c:v>
                </c:pt>
                <c:pt idx="11">
                  <c:v>0</c:v>
                </c:pt>
              </c:numCache>
            </c:numRef>
          </c:val>
        </c:ser>
        <c:axId val="194574208"/>
        <c:axId val="194575744"/>
      </c:barChart>
      <c:lineChart>
        <c:grouping val="standard"/>
        <c:ser>
          <c:idx val="1"/>
          <c:order val="0"/>
          <c:tx>
            <c:strRef>
              <c:f>KickingHorseNinepipeComplex!$AG$3</c:f>
              <c:strCache>
                <c:ptCount val="1"/>
                <c:pt idx="0">
                  <c:v>HYDROSS
2009 HIA
(Existing)
River
Headgate
Diversion</c:v>
                </c:pt>
              </c:strCache>
            </c:strRef>
          </c:tx>
          <c:spPr>
            <a:ln>
              <a:solidFill>
                <a:schemeClr val="accent3"/>
              </a:solidFill>
              <a:prstDash val="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KickingHorseNinepipeComplex!$AH$6:$AH$17</c:f>
              <c:numCache>
                <c:formatCode>[&gt;=20]#,##0.0_);[&lt;=-20]\(#,##0.0\);#,##0.00_)</c:formatCode>
                <c:ptCount val="12"/>
                <c:pt idx="0">
                  <c:v>8.9897039637399975E-3</c:v>
                </c:pt>
                <c:pt idx="1">
                  <c:v>1.8368404422897132E-2</c:v>
                </c:pt>
                <c:pt idx="2">
                  <c:v>2.1723864983754761E-2</c:v>
                </c:pt>
                <c:pt idx="3">
                  <c:v>5.9543405968544086E-2</c:v>
                </c:pt>
                <c:pt idx="4">
                  <c:v>0.32763328712395456</c:v>
                </c:pt>
                <c:pt idx="5">
                  <c:v>0.34206545571635016</c:v>
                </c:pt>
                <c:pt idx="6">
                  <c:v>0.29157522421624593</c:v>
                </c:pt>
                <c:pt idx="7">
                  <c:v>0.13400056421547138</c:v>
                </c:pt>
                <c:pt idx="8">
                  <c:v>9.8041142918495153E-2</c:v>
                </c:pt>
                <c:pt idx="9">
                  <c:v>6.868951578647256E-2</c:v>
                </c:pt>
                <c:pt idx="10">
                  <c:v>4.6304609028015406E-2</c:v>
                </c:pt>
                <c:pt idx="11">
                  <c:v>9.9254145997978837E-3</c:v>
                </c:pt>
              </c:numCache>
            </c:numRef>
          </c:val>
        </c:ser>
        <c:ser>
          <c:idx val="2"/>
          <c:order val="1"/>
          <c:tx>
            <c:strRef>
              <c:f>KickingHorseNinepipeComplex!$AJ$3</c:f>
              <c:strCache>
                <c:ptCount val="1"/>
                <c:pt idx="0">
                  <c:v>HYDROSS
Oper. Improv.
River
Headgate
Diversion</c:v>
                </c:pt>
              </c:strCache>
            </c:strRef>
          </c:tx>
          <c:spPr>
            <a:ln>
              <a:solidFill>
                <a:schemeClr val="accent2"/>
              </a:solidFill>
              <a:prstDash val="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KickingHorseNinepipeComplex!$AK$6:$AK$17</c:f>
              <c:numCache>
                <c:formatCode>[&gt;=20]#,##0.0_);[&lt;=-20]\(#,##0.0\);#,##0.00_)</c:formatCode>
                <c:ptCount val="12"/>
                <c:pt idx="0">
                  <c:v>2.7581920117758867E-3</c:v>
                </c:pt>
                <c:pt idx="1">
                  <c:v>2.0366060354749661E-3</c:v>
                </c:pt>
                <c:pt idx="2">
                  <c:v>1.3552819532509672E-3</c:v>
                </c:pt>
                <c:pt idx="3">
                  <c:v>0.18107327734233269</c:v>
                </c:pt>
                <c:pt idx="4">
                  <c:v>0.36799925569379294</c:v>
                </c:pt>
                <c:pt idx="5">
                  <c:v>0.33512252314900887</c:v>
                </c:pt>
                <c:pt idx="6">
                  <c:v>0.30157654307208387</c:v>
                </c:pt>
                <c:pt idx="7">
                  <c:v>9.3391731677634177E-2</c:v>
                </c:pt>
                <c:pt idx="8">
                  <c:v>6.0429064711211532E-2</c:v>
                </c:pt>
                <c:pt idx="9">
                  <c:v>6.7650173656501125E-2</c:v>
                </c:pt>
                <c:pt idx="10">
                  <c:v>3.495721294503258E-3</c:v>
                </c:pt>
                <c:pt idx="11">
                  <c:v>4.0302256878001355E-3</c:v>
                </c:pt>
              </c:numCache>
            </c:numRef>
          </c:val>
        </c:ser>
        <c:marker val="1"/>
        <c:axId val="194574208"/>
        <c:axId val="194575744"/>
      </c:lineChart>
      <c:catAx>
        <c:axId val="194574208"/>
        <c:scaling>
          <c:orientation val="minMax"/>
        </c:scaling>
        <c:axPos val="b"/>
        <c:tickLblPos val="nextTo"/>
        <c:crossAx val="194575744"/>
        <c:crosses val="autoZero"/>
        <c:auto val="1"/>
        <c:lblAlgn val="ctr"/>
        <c:lblOffset val="100"/>
      </c:catAx>
      <c:valAx>
        <c:axId val="19457574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574208"/>
        <c:crosses val="autoZero"/>
        <c:crossBetween val="between"/>
      </c:valAx>
    </c:plotArea>
    <c:legend>
      <c:legendPos val="b"/>
    </c:legend>
    <c:plotVisOnly val="1"/>
    <c:dispBlanksAs val="gap"/>
  </c:chart>
  <c:printSettings>
    <c:headerFooter/>
    <c:pageMargins b="0.75000000000000533" l="0.70000000000000062" r="0.70000000000000062" t="0.75000000000000533"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KickingHorseNinepipeComplex!$D$4</c:f>
              <c:strCache>
                <c:ptCount val="1"/>
                <c:pt idx="0">
                  <c:v>HYDROSS
2009 HIA
(Existing)
Crop
Irrigation
Consumption</c:v>
                </c:pt>
              </c:strCache>
            </c:strRef>
          </c:tx>
          <c:spPr>
            <a:solidFill>
              <a:schemeClr val="accent3"/>
            </a:solidFill>
            <a:ln>
              <a:solidFill>
                <a:schemeClr val="accent3"/>
              </a:solidFill>
              <a:prstDash val="solid"/>
            </a:ln>
          </c:spPr>
          <c:cat>
            <c:strRef>
              <c:f>KickingHorseNinepipeComplex!$B$21:$B$32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KickingHorseNinepipeComplex!$E$21:$E$32</c:f>
              <c:numCache>
                <c:formatCode>[&gt;=20]#,##0.0_);[&lt;=-20]\(#,##0.0\);#,##0.00_)</c:formatCode>
                <c:ptCount val="12"/>
                <c:pt idx="0">
                  <c:v>0</c:v>
                </c:pt>
                <c:pt idx="1">
                  <c:v>0</c:v>
                </c:pt>
                <c:pt idx="2">
                  <c:v>2.7791591415978931E-4</c:v>
                </c:pt>
                <c:pt idx="3">
                  <c:v>6.9326108130776864E-3</c:v>
                </c:pt>
                <c:pt idx="4">
                  <c:v>5.0253155939506473E-2</c:v>
                </c:pt>
                <c:pt idx="5">
                  <c:v>0.1001550222820935</c:v>
                </c:pt>
                <c:pt idx="6">
                  <c:v>0.23207980025401706</c:v>
                </c:pt>
                <c:pt idx="7">
                  <c:v>0.20366174071867391</c:v>
                </c:pt>
                <c:pt idx="8">
                  <c:v>8.216598640713052E-2</c:v>
                </c:pt>
                <c:pt idx="9">
                  <c:v>7.4518583602131896E-3</c:v>
                </c:pt>
                <c:pt idx="10">
                  <c:v>0</c:v>
                </c:pt>
                <c:pt idx="11">
                  <c:v>0</c:v>
                </c:pt>
              </c:numCache>
            </c:numRef>
          </c:val>
        </c:ser>
        <c:ser>
          <c:idx val="4"/>
          <c:order val="3"/>
          <c:tx>
            <c:strRef>
              <c:f>KickingHorseNinepipeComplex!$F$4</c:f>
              <c:strCache>
                <c:ptCount val="1"/>
                <c:pt idx="0">
                  <c:v>HYDROSS
Oper. Improv.
Crop
Irrigation
Consumption</c:v>
                </c:pt>
              </c:strCache>
            </c:strRef>
          </c:tx>
          <c:spPr>
            <a:solidFill>
              <a:schemeClr val="accent2"/>
            </a:solidFill>
            <a:ln>
              <a:solidFill>
                <a:schemeClr val="accent2"/>
              </a:solidFill>
              <a:prstDash val="solid"/>
            </a:ln>
          </c:spPr>
          <c:cat>
            <c:strRef>
              <c:f>KickingHorseNinepipeComplex!$B$21:$B$32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KickingHorseNinepipeComplex!$G$21:$G$32</c:f>
              <c:numCache>
                <c:formatCode>[&gt;=20]#,##0.0_);[&lt;=-20]\(#,##0.0\);#,##0.00_)</c:formatCode>
                <c:ptCount val="12"/>
                <c:pt idx="0">
                  <c:v>0</c:v>
                </c:pt>
                <c:pt idx="1">
                  <c:v>0</c:v>
                </c:pt>
                <c:pt idx="2">
                  <c:v>0</c:v>
                </c:pt>
                <c:pt idx="3">
                  <c:v>2.3151962539443741E-2</c:v>
                </c:pt>
                <c:pt idx="4">
                  <c:v>6.8847551609480903E-2</c:v>
                </c:pt>
                <c:pt idx="5">
                  <c:v>0.11649070664153313</c:v>
                </c:pt>
                <c:pt idx="6">
                  <c:v>0.22835201415080206</c:v>
                </c:pt>
                <c:pt idx="7">
                  <c:v>0.15355107666617029</c:v>
                </c:pt>
                <c:pt idx="8">
                  <c:v>7.0752170579076484E-2</c:v>
                </c:pt>
                <c:pt idx="9">
                  <c:v>1.0873942752443435E-2</c:v>
                </c:pt>
                <c:pt idx="10">
                  <c:v>0</c:v>
                </c:pt>
                <c:pt idx="11">
                  <c:v>0</c:v>
                </c:pt>
              </c:numCache>
            </c:numRef>
          </c:val>
        </c:ser>
        <c:axId val="192579840"/>
        <c:axId val="192602112"/>
      </c:barChart>
      <c:lineChart>
        <c:grouping val="standard"/>
        <c:ser>
          <c:idx val="1"/>
          <c:order val="0"/>
          <c:tx>
            <c:strRef>
              <c:f>KickingHorseNinepipeComplex!$AG$3</c:f>
              <c:strCache>
                <c:ptCount val="1"/>
                <c:pt idx="0">
                  <c:v>HYDROSS
2009 HIA
(Existing)
River
Headgate
Diversion</c:v>
                </c:pt>
              </c:strCache>
            </c:strRef>
          </c:tx>
          <c:spPr>
            <a:ln>
              <a:solidFill>
                <a:schemeClr val="accent3"/>
              </a:solidFill>
              <a:prstDash val="sys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KickingHorseNinepipeComplex!$AH$21:$AH$32</c:f>
              <c:numCache>
                <c:formatCode>[&gt;=20]#,##0.0_);[&lt;=-20]\(#,##0.0\);#,##0.00_)</c:formatCode>
                <c:ptCount val="12"/>
                <c:pt idx="0">
                  <c:v>8.4213620888534055E-3</c:v>
                </c:pt>
                <c:pt idx="1">
                  <c:v>1.8015229913439283E-2</c:v>
                </c:pt>
                <c:pt idx="2">
                  <c:v>1.8591913433882605E-2</c:v>
                </c:pt>
                <c:pt idx="3">
                  <c:v>5.144807440542163E-2</c:v>
                </c:pt>
                <c:pt idx="4">
                  <c:v>0.29524783548659661</c:v>
                </c:pt>
                <c:pt idx="5">
                  <c:v>0.60207670040199435</c:v>
                </c:pt>
                <c:pt idx="6">
                  <c:v>0.33354191855521459</c:v>
                </c:pt>
                <c:pt idx="7">
                  <c:v>0.17957568288528467</c:v>
                </c:pt>
                <c:pt idx="8">
                  <c:v>0.10380959263497153</c:v>
                </c:pt>
                <c:pt idx="9">
                  <c:v>5.7916717813648808E-2</c:v>
                </c:pt>
                <c:pt idx="10">
                  <c:v>2.9919464471895692E-2</c:v>
                </c:pt>
                <c:pt idx="11">
                  <c:v>9.6565310732639759E-3</c:v>
                </c:pt>
              </c:numCache>
            </c:numRef>
          </c:val>
        </c:ser>
        <c:ser>
          <c:idx val="2"/>
          <c:order val="1"/>
          <c:tx>
            <c:strRef>
              <c:f>KickingHorseNinepipeComplex!$AJ$3</c:f>
              <c:strCache>
                <c:ptCount val="1"/>
                <c:pt idx="0">
                  <c:v>HYDROSS
Oper. Improv.
River
Headgate
Diversion</c:v>
                </c:pt>
              </c:strCache>
            </c:strRef>
          </c:tx>
          <c:spPr>
            <a:ln>
              <a:solidFill>
                <a:schemeClr val="accent2"/>
              </a:solidFill>
              <a:prstDash val="sysDash"/>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KickingHorseNinepipeComplex!$AK$21:$AK$32</c:f>
              <c:numCache>
                <c:formatCode>[&gt;=20]#,##0.0_);[&lt;=-20]\(#,##0.0\);#,##0.00_)</c:formatCode>
                <c:ptCount val="12"/>
                <c:pt idx="0">
                  <c:v>3.9136108283475994E-3</c:v>
                </c:pt>
                <c:pt idx="1">
                  <c:v>2.9351156231748913E-3</c:v>
                </c:pt>
                <c:pt idx="2">
                  <c:v>1.9834953163876986E-3</c:v>
                </c:pt>
                <c:pt idx="3">
                  <c:v>0.11240952647938711</c:v>
                </c:pt>
                <c:pt idx="4">
                  <c:v>0.31563030398336606</c:v>
                </c:pt>
                <c:pt idx="5">
                  <c:v>0.59996451163890019</c:v>
                </c:pt>
                <c:pt idx="6">
                  <c:v>0.34709394360762597</c:v>
                </c:pt>
                <c:pt idx="7">
                  <c:v>9.9778811282661903E-2</c:v>
                </c:pt>
                <c:pt idx="8">
                  <c:v>8.0795396169441772E-2</c:v>
                </c:pt>
                <c:pt idx="9">
                  <c:v>4.8344578628783372E-2</c:v>
                </c:pt>
                <c:pt idx="10">
                  <c:v>4.1222192385941053E-3</c:v>
                </c:pt>
                <c:pt idx="11">
                  <c:v>5.1259748301091413E-3</c:v>
                </c:pt>
              </c:numCache>
            </c:numRef>
          </c:val>
        </c:ser>
        <c:marker val="1"/>
        <c:axId val="192579840"/>
        <c:axId val="192602112"/>
      </c:lineChart>
      <c:catAx>
        <c:axId val="192579840"/>
        <c:scaling>
          <c:orientation val="minMax"/>
        </c:scaling>
        <c:axPos val="b"/>
        <c:tickLblPos val="nextTo"/>
        <c:crossAx val="192602112"/>
        <c:crosses val="autoZero"/>
        <c:auto val="1"/>
        <c:lblAlgn val="ctr"/>
        <c:lblOffset val="100"/>
      </c:catAx>
      <c:valAx>
        <c:axId val="19260211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579840"/>
        <c:crosses val="autoZero"/>
        <c:crossBetween val="between"/>
      </c:valAx>
    </c:plotArea>
    <c:legend>
      <c:legendPos val="b"/>
    </c:legend>
    <c:plotVisOnly val="1"/>
    <c:dispBlanksAs val="gap"/>
  </c:chart>
  <c:printSettings>
    <c:headerFooter/>
    <c:pageMargins b="0.75000000000000555" l="0.70000000000000062" r="0.70000000000000062" t="0.7500000000000055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KickingHorseNinepipeComplex!$D$4</c:f>
              <c:strCache>
                <c:ptCount val="1"/>
                <c:pt idx="0">
                  <c:v>HYDROSS
2009 HIA
(Existing)
Crop
Irrigation
Consumption</c:v>
                </c:pt>
              </c:strCache>
            </c:strRef>
          </c:tx>
          <c:spPr>
            <a:solidFill>
              <a:schemeClr val="accent3"/>
            </a:solidFill>
            <a:ln>
              <a:solidFill>
                <a:schemeClr val="accent3"/>
              </a:solidFill>
              <a:prstDash val="solid"/>
            </a:ln>
          </c:spPr>
          <c:cat>
            <c:strRef>
              <c:f>KickingHorseNinepipeComplex!$B$36:$B$47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KickingHorseNinepipeComplex!$E$36:$E$47</c:f>
              <c:numCache>
                <c:formatCode>[&gt;=20]#,##0.0_);[&lt;=-20]\(#,##0.0\);#,##0.00_)</c:formatCode>
                <c:ptCount val="12"/>
                <c:pt idx="0">
                  <c:v>0</c:v>
                </c:pt>
                <c:pt idx="1">
                  <c:v>0</c:v>
                </c:pt>
                <c:pt idx="2">
                  <c:v>5.8396708880536087E-4</c:v>
                </c:pt>
                <c:pt idx="3">
                  <c:v>6.4606312408521304E-3</c:v>
                </c:pt>
                <c:pt idx="4">
                  <c:v>9.3263491402710647E-2</c:v>
                </c:pt>
                <c:pt idx="5">
                  <c:v>0.11819746090437479</c:v>
                </c:pt>
                <c:pt idx="6">
                  <c:v>0.2413550630940233</c:v>
                </c:pt>
                <c:pt idx="7">
                  <c:v>0.23566296494368122</c:v>
                </c:pt>
                <c:pt idx="8">
                  <c:v>8.9830424961312341E-2</c:v>
                </c:pt>
                <c:pt idx="9">
                  <c:v>1.0343693005698878E-2</c:v>
                </c:pt>
                <c:pt idx="10">
                  <c:v>0</c:v>
                </c:pt>
                <c:pt idx="11">
                  <c:v>0</c:v>
                </c:pt>
              </c:numCache>
            </c:numRef>
          </c:val>
        </c:ser>
        <c:ser>
          <c:idx val="4"/>
          <c:order val="3"/>
          <c:tx>
            <c:strRef>
              <c:f>KickingHorseNinepipeComplex!$F$4</c:f>
              <c:strCache>
                <c:ptCount val="1"/>
                <c:pt idx="0">
                  <c:v>HYDROSS
Oper. Improv.
Crop
Irrigation
Consumption</c:v>
                </c:pt>
              </c:strCache>
            </c:strRef>
          </c:tx>
          <c:spPr>
            <a:solidFill>
              <a:schemeClr val="accent2"/>
            </a:solidFill>
            <a:ln>
              <a:solidFill>
                <a:schemeClr val="accent2"/>
              </a:solidFill>
              <a:prstDash val="solid"/>
            </a:ln>
          </c:spPr>
          <c:cat>
            <c:strRef>
              <c:f>KickingHorseNinepipeComplex!$B$36:$B$47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KickingHorseNinepipeComplex!$G$36:$G$47</c:f>
              <c:numCache>
                <c:formatCode>[&gt;=20]#,##0.0_);[&lt;=-20]\(#,##0.0\);#,##0.00_)</c:formatCode>
                <c:ptCount val="12"/>
                <c:pt idx="0">
                  <c:v>0</c:v>
                </c:pt>
                <c:pt idx="1">
                  <c:v>0</c:v>
                </c:pt>
                <c:pt idx="2">
                  <c:v>0</c:v>
                </c:pt>
                <c:pt idx="3">
                  <c:v>1.7246318602756574E-2</c:v>
                </c:pt>
                <c:pt idx="4">
                  <c:v>7.4712714946253492E-2</c:v>
                </c:pt>
                <c:pt idx="5">
                  <c:v>0.13201598222397243</c:v>
                </c:pt>
                <c:pt idx="6">
                  <c:v>0.20586289032448959</c:v>
                </c:pt>
                <c:pt idx="7">
                  <c:v>0.15127912228854298</c:v>
                </c:pt>
                <c:pt idx="8">
                  <c:v>8.5373143216887715E-2</c:v>
                </c:pt>
                <c:pt idx="9">
                  <c:v>1.8029891861813228E-2</c:v>
                </c:pt>
                <c:pt idx="10">
                  <c:v>0</c:v>
                </c:pt>
                <c:pt idx="11">
                  <c:v>0</c:v>
                </c:pt>
              </c:numCache>
            </c:numRef>
          </c:val>
        </c:ser>
        <c:axId val="192621184"/>
        <c:axId val="192631168"/>
      </c:barChart>
      <c:lineChart>
        <c:grouping val="standard"/>
        <c:ser>
          <c:idx val="1"/>
          <c:order val="0"/>
          <c:tx>
            <c:strRef>
              <c:f>KickingHorseNinepipeComplex!$AG$3</c:f>
              <c:strCache>
                <c:ptCount val="1"/>
                <c:pt idx="0">
                  <c:v>HYDROSS
2009 HIA
(Existing)
River
Headgate
Diversion</c:v>
                </c:pt>
              </c:strCache>
            </c:strRef>
          </c:tx>
          <c:spPr>
            <a:ln>
              <a:solidFill>
                <a:schemeClr val="accent3"/>
              </a:solidFill>
              <a:prstDash val="sysDot"/>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KickingHorseNinepipeComplex!$AH$36:$AH$47</c:f>
              <c:numCache>
                <c:formatCode>[&gt;=20]#,##0.0_);[&lt;=-20]\(#,##0.0\);#,##0.00_)</c:formatCode>
                <c:ptCount val="12"/>
                <c:pt idx="0">
                  <c:v>2.3217692251758753E-3</c:v>
                </c:pt>
                <c:pt idx="1">
                  <c:v>1.3249896710825933E-2</c:v>
                </c:pt>
                <c:pt idx="2">
                  <c:v>2.1056264253876748E-2</c:v>
                </c:pt>
                <c:pt idx="3">
                  <c:v>2.6833391972585469E-2</c:v>
                </c:pt>
                <c:pt idx="4">
                  <c:v>0.34240288873338648</c:v>
                </c:pt>
                <c:pt idx="5">
                  <c:v>0.51250000686250641</c:v>
                </c:pt>
                <c:pt idx="6">
                  <c:v>0.29858977450909224</c:v>
                </c:pt>
                <c:pt idx="7">
                  <c:v>0.23955100446106195</c:v>
                </c:pt>
                <c:pt idx="8">
                  <c:v>0.13357968110720031</c:v>
                </c:pt>
                <c:pt idx="9">
                  <c:v>6.2670211261278461E-2</c:v>
                </c:pt>
                <c:pt idx="10">
                  <c:v>1.5626256624463718E-2</c:v>
                </c:pt>
                <c:pt idx="11">
                  <c:v>7.7280637089538673E-3</c:v>
                </c:pt>
              </c:numCache>
            </c:numRef>
          </c:val>
        </c:ser>
        <c:ser>
          <c:idx val="2"/>
          <c:order val="1"/>
          <c:tx>
            <c:strRef>
              <c:f>KickingHorseNinepipeComplex!$AJ$3</c:f>
              <c:strCache>
                <c:ptCount val="1"/>
                <c:pt idx="0">
                  <c:v>HYDROSS
Oper. Improv.
River
Headgate
Diversion</c:v>
                </c:pt>
              </c:strCache>
            </c:strRef>
          </c:tx>
          <c:spPr>
            <a:ln>
              <a:solidFill>
                <a:schemeClr val="accent2"/>
              </a:solidFill>
              <a:prstDash val="sysDot"/>
            </a:ln>
          </c:spPr>
          <c:marker>
            <c:symbol val="none"/>
          </c:marker>
          <c:cat>
            <c:strRef>
              <c:f>KickingHorseNinepipeComplex!$B$6:$B$17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KickingHorseNinepipeComplex!$AK$36:$AK$47</c:f>
              <c:numCache>
                <c:formatCode>[&gt;=20]#,##0.0_);[&lt;=-20]\(#,##0.0\);#,##0.00_)</c:formatCode>
                <c:ptCount val="12"/>
                <c:pt idx="0">
                  <c:v>3.9802767214641051E-3</c:v>
                </c:pt>
                <c:pt idx="1">
                  <c:v>2.9848291398379577E-3</c:v>
                </c:pt>
                <c:pt idx="2">
                  <c:v>2.0987647491375822E-3</c:v>
                </c:pt>
                <c:pt idx="3">
                  <c:v>0.1384482421692019</c:v>
                </c:pt>
                <c:pt idx="4">
                  <c:v>0.27691164662462936</c:v>
                </c:pt>
                <c:pt idx="5">
                  <c:v>0.54115375509231489</c:v>
                </c:pt>
                <c:pt idx="6">
                  <c:v>0.21528522345567097</c:v>
                </c:pt>
                <c:pt idx="7">
                  <c:v>9.4343407819629452E-2</c:v>
                </c:pt>
                <c:pt idx="8">
                  <c:v>0.11211337115359894</c:v>
                </c:pt>
                <c:pt idx="9">
                  <c:v>7.5264817894176994E-2</c:v>
                </c:pt>
                <c:pt idx="10">
                  <c:v>3.8906713030673473E-3</c:v>
                </c:pt>
                <c:pt idx="11">
                  <c:v>4.9999419837380259E-3</c:v>
                </c:pt>
              </c:numCache>
            </c:numRef>
          </c:val>
        </c:ser>
        <c:marker val="1"/>
        <c:axId val="192621184"/>
        <c:axId val="192631168"/>
      </c:lineChart>
      <c:catAx>
        <c:axId val="192621184"/>
        <c:scaling>
          <c:orientation val="minMax"/>
        </c:scaling>
        <c:axPos val="b"/>
        <c:tickLblPos val="nextTo"/>
        <c:crossAx val="192631168"/>
        <c:crosses val="autoZero"/>
        <c:auto val="1"/>
        <c:lblAlgn val="ctr"/>
        <c:lblOffset val="100"/>
      </c:catAx>
      <c:valAx>
        <c:axId val="19263116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2621184"/>
        <c:crosses val="autoZero"/>
        <c:crossBetween val="between"/>
      </c:valAx>
    </c:plotArea>
    <c:legend>
      <c:legendPos val="b"/>
    </c:legend>
    <c:plotVisOnly val="1"/>
    <c:dispBlanksAs val="gap"/>
  </c:chart>
  <c:printSettings>
    <c:headerFooter/>
    <c:pageMargins b="0.75000000000000577" l="0.70000000000000062" r="0.70000000000000062" t="0.75000000000000577"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KickingHorse!$D$4</c:f>
              <c:strCache>
                <c:ptCount val="1"/>
                <c:pt idx="0">
                  <c:v>HYDROSS
2009 HIA
(Existing)
Crop
Irrigation
Consumption</c:v>
                </c:pt>
              </c:strCache>
            </c:strRef>
          </c:tx>
          <c:spPr>
            <a:solidFill>
              <a:schemeClr val="accent3"/>
            </a:solidFill>
            <a:ln>
              <a:solidFill>
                <a:schemeClr val="accent3"/>
              </a:solidFill>
              <a:prstDash val="solid"/>
            </a:ln>
          </c:spP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KickingHorse!$E$6:$E$17</c:f>
              <c:numCache>
                <c:formatCode>[&gt;=20]#,##0.0_);[&lt;=-20]\(#,##0.0\);#,##0.00_)</c:formatCode>
                <c:ptCount val="12"/>
                <c:pt idx="0">
                  <c:v>0</c:v>
                </c:pt>
                <c:pt idx="1">
                  <c:v>0</c:v>
                </c:pt>
                <c:pt idx="2">
                  <c:v>1.5001696544684218E-4</c:v>
                </c:pt>
                <c:pt idx="3">
                  <c:v>1.4759574707227918E-2</c:v>
                </c:pt>
                <c:pt idx="4">
                  <c:v>6.3659149943927934E-2</c:v>
                </c:pt>
                <c:pt idx="5">
                  <c:v>0.13095791195428144</c:v>
                </c:pt>
                <c:pt idx="6">
                  <c:v>0.25643824731287168</c:v>
                </c:pt>
                <c:pt idx="7">
                  <c:v>0.21625841461033296</c:v>
                </c:pt>
                <c:pt idx="8">
                  <c:v>9.2466309188357493E-2</c:v>
                </c:pt>
                <c:pt idx="9">
                  <c:v>5.0619495102104065E-3</c:v>
                </c:pt>
                <c:pt idx="10">
                  <c:v>0</c:v>
                </c:pt>
                <c:pt idx="11">
                  <c:v>0</c:v>
                </c:pt>
              </c:numCache>
            </c:numRef>
          </c:val>
        </c:ser>
        <c:ser>
          <c:idx val="4"/>
          <c:order val="3"/>
          <c:tx>
            <c:strRef>
              <c:f>KickingHorse!$F$4</c:f>
              <c:strCache>
                <c:ptCount val="1"/>
                <c:pt idx="0">
                  <c:v>HYDROSS
Oper. Improv.
Crop
Irrigation
Consumption</c:v>
                </c:pt>
              </c:strCache>
            </c:strRef>
          </c:tx>
          <c:spPr>
            <a:solidFill>
              <a:schemeClr val="accent2"/>
            </a:solidFill>
            <a:ln>
              <a:solidFill>
                <a:schemeClr val="accent2"/>
              </a:solidFill>
              <a:prstDash val="solid"/>
            </a:ln>
          </c:spP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KickingHorse!$G$6:$G$17</c:f>
              <c:numCache>
                <c:formatCode>[&gt;=20]#,##0.0_);[&lt;=-20]\(#,##0.0\);#,##0.00_)</c:formatCode>
                <c:ptCount val="12"/>
                <c:pt idx="0">
                  <c:v>0</c:v>
                </c:pt>
                <c:pt idx="1">
                  <c:v>0</c:v>
                </c:pt>
                <c:pt idx="2">
                  <c:v>0</c:v>
                </c:pt>
                <c:pt idx="3">
                  <c:v>1.1654192718173261E-2</c:v>
                </c:pt>
                <c:pt idx="4">
                  <c:v>5.245308285303147E-2</c:v>
                </c:pt>
                <c:pt idx="5">
                  <c:v>0.13361713209050435</c:v>
                </c:pt>
                <c:pt idx="6">
                  <c:v>0.2588457449365737</c:v>
                </c:pt>
                <c:pt idx="7">
                  <c:v>0.19719591488614807</c:v>
                </c:pt>
                <c:pt idx="8">
                  <c:v>0.10545287152696688</c:v>
                </c:pt>
                <c:pt idx="9">
                  <c:v>4.7740800710178027E-3</c:v>
                </c:pt>
                <c:pt idx="10">
                  <c:v>0</c:v>
                </c:pt>
                <c:pt idx="11">
                  <c:v>0</c:v>
                </c:pt>
              </c:numCache>
            </c:numRef>
          </c:val>
        </c:ser>
        <c:axId val="193908096"/>
        <c:axId val="194905216"/>
      </c:barChart>
      <c:lineChart>
        <c:grouping val="standard"/>
        <c:ser>
          <c:idx val="1"/>
          <c:order val="0"/>
          <c:tx>
            <c:strRef>
              <c:f>KickingHorse!$X$3</c:f>
              <c:strCache>
                <c:ptCount val="1"/>
                <c:pt idx="0">
                  <c:v>HYDROSS
2009 HIA
(Existing)
River
Headgate
Diversion</c:v>
                </c:pt>
              </c:strCache>
            </c:strRef>
          </c:tx>
          <c:spPr>
            <a:ln>
              <a:solidFill>
                <a:schemeClr val="accent3"/>
              </a:solidFill>
              <a:prstDash val="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KickingHorse!$Y$6:$Y$17</c:f>
              <c:numCache>
                <c:formatCode>[&gt;=20]#,##0.0_);[&lt;=-20]\(#,##0.0\);#,##0.00_)</c:formatCode>
                <c:ptCount val="12"/>
                <c:pt idx="0">
                  <c:v>0.31007741784287618</c:v>
                </c:pt>
                <c:pt idx="1">
                  <c:v>0.95834759942281955</c:v>
                </c:pt>
                <c:pt idx="2">
                  <c:v>0.66150319761140264</c:v>
                </c:pt>
                <c:pt idx="3">
                  <c:v>1.3406482774102355</c:v>
                </c:pt>
                <c:pt idx="4">
                  <c:v>10.122846539999301</c:v>
                </c:pt>
                <c:pt idx="5">
                  <c:v>6.4121342870497138</c:v>
                </c:pt>
                <c:pt idx="6">
                  <c:v>7.9026775961994229</c:v>
                </c:pt>
                <c:pt idx="7">
                  <c:v>0.70715132711274531</c:v>
                </c:pt>
                <c:pt idx="8">
                  <c:v>0.72641043531371885</c:v>
                </c:pt>
                <c:pt idx="9">
                  <c:v>1.5526974120908723</c:v>
                </c:pt>
                <c:pt idx="10">
                  <c:v>0.95760957961505166</c:v>
                </c:pt>
                <c:pt idx="11">
                  <c:v>0.23366990626646858</c:v>
                </c:pt>
              </c:numCache>
            </c:numRef>
          </c:val>
        </c:ser>
        <c:ser>
          <c:idx val="2"/>
          <c:order val="1"/>
          <c:tx>
            <c:strRef>
              <c:f>KickingHorse!$AA$3</c:f>
              <c:strCache>
                <c:ptCount val="1"/>
                <c:pt idx="0">
                  <c:v>HYDROSS
Oper. Improv.
River
Headgate
Diversion</c:v>
                </c:pt>
              </c:strCache>
            </c:strRef>
          </c:tx>
          <c:spPr>
            <a:ln>
              <a:solidFill>
                <a:schemeClr val="accent2"/>
              </a:solidFill>
              <a:prstDash val="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KickingHorse!$AB$6:$AB$17</c:f>
              <c:numCache>
                <c:formatCode>[&gt;=20]#,##0.0_);[&lt;=-20]\(#,##0.0\);#,##0.00_)</c:formatCode>
                <c:ptCount val="12"/>
                <c:pt idx="0">
                  <c:v>0</c:v>
                </c:pt>
                <c:pt idx="1">
                  <c:v>0</c:v>
                </c:pt>
                <c:pt idx="2">
                  <c:v>0</c:v>
                </c:pt>
                <c:pt idx="3">
                  <c:v>9.2936331542452582</c:v>
                </c:pt>
                <c:pt idx="4">
                  <c:v>16.598604552042168</c:v>
                </c:pt>
                <c:pt idx="5">
                  <c:v>6.1428148152862745</c:v>
                </c:pt>
                <c:pt idx="6">
                  <c:v>2.6557482343446033</c:v>
                </c:pt>
                <c:pt idx="7">
                  <c:v>0.36934361718842651</c:v>
                </c:pt>
                <c:pt idx="8">
                  <c:v>0.19751335324937799</c:v>
                </c:pt>
                <c:pt idx="9">
                  <c:v>9.8637951699091526E-3</c:v>
                </c:pt>
                <c:pt idx="10">
                  <c:v>0</c:v>
                </c:pt>
                <c:pt idx="11">
                  <c:v>0</c:v>
                </c:pt>
              </c:numCache>
            </c:numRef>
          </c:val>
        </c:ser>
        <c:marker val="1"/>
        <c:axId val="193908096"/>
        <c:axId val="194905216"/>
      </c:lineChart>
      <c:catAx>
        <c:axId val="193908096"/>
        <c:scaling>
          <c:orientation val="minMax"/>
        </c:scaling>
        <c:axPos val="b"/>
        <c:tickLblPos val="nextTo"/>
        <c:crossAx val="194905216"/>
        <c:crosses val="autoZero"/>
        <c:auto val="1"/>
        <c:lblAlgn val="ctr"/>
        <c:lblOffset val="100"/>
      </c:catAx>
      <c:valAx>
        <c:axId val="19490521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908096"/>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KickingHorse!$D$4</c:f>
              <c:strCache>
                <c:ptCount val="1"/>
                <c:pt idx="0">
                  <c:v>HYDROSS
2009 HIA
(Existing)
Crop
Irrigation
Consumption</c:v>
                </c:pt>
              </c:strCache>
            </c:strRef>
          </c:tx>
          <c:spPr>
            <a:solidFill>
              <a:schemeClr val="accent3"/>
            </a:solidFill>
            <a:ln>
              <a:solidFill>
                <a:schemeClr val="accent3"/>
              </a:solidFill>
              <a:prstDash val="solid"/>
            </a:ln>
          </c:spPr>
          <c:cat>
            <c:strRef>
              <c:f>KickingHorse!$B$21:$B$32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KickingHorse!$E$21:$E$32</c:f>
              <c:numCache>
                <c:formatCode>[&gt;=20]#,##0.0_);[&lt;=-20]\(#,##0.0\);#,##0.00_)</c:formatCode>
                <c:ptCount val="12"/>
                <c:pt idx="0">
                  <c:v>0</c:v>
                </c:pt>
                <c:pt idx="1">
                  <c:v>0</c:v>
                </c:pt>
                <c:pt idx="2">
                  <c:v>3.6020500669919393E-4</c:v>
                </c:pt>
                <c:pt idx="3">
                  <c:v>1.4407156344297638E-2</c:v>
                </c:pt>
                <c:pt idx="4">
                  <c:v>6.8787390746378727E-2</c:v>
                </c:pt>
                <c:pt idx="5">
                  <c:v>0.11564663214414737</c:v>
                </c:pt>
                <c:pt idx="6">
                  <c:v>0.26707275977681488</c:v>
                </c:pt>
                <c:pt idx="7">
                  <c:v>0.19157077497347239</c:v>
                </c:pt>
                <c:pt idx="8">
                  <c:v>7.6332918096126773E-2</c:v>
                </c:pt>
                <c:pt idx="9">
                  <c:v>9.4641349825303235E-3</c:v>
                </c:pt>
                <c:pt idx="10">
                  <c:v>0</c:v>
                </c:pt>
                <c:pt idx="11">
                  <c:v>0</c:v>
                </c:pt>
              </c:numCache>
            </c:numRef>
          </c:val>
        </c:ser>
        <c:ser>
          <c:idx val="4"/>
          <c:order val="3"/>
          <c:tx>
            <c:strRef>
              <c:f>KickingHorse!$F$4</c:f>
              <c:strCache>
                <c:ptCount val="1"/>
                <c:pt idx="0">
                  <c:v>HYDROSS
Oper. Improv.
Crop
Irrigation
Consumption</c:v>
                </c:pt>
              </c:strCache>
            </c:strRef>
          </c:tx>
          <c:spPr>
            <a:solidFill>
              <a:schemeClr val="accent2"/>
            </a:solidFill>
            <a:ln>
              <a:solidFill>
                <a:schemeClr val="accent2"/>
              </a:solidFill>
              <a:prstDash val="solid"/>
            </a:ln>
          </c:spPr>
          <c:cat>
            <c:strRef>
              <c:f>KickingHorse!$B$21:$B$32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KickingHorse!$G$21:$G$32</c:f>
              <c:numCache>
                <c:formatCode>[&gt;=20]#,##0.0_);[&lt;=-20]\(#,##0.0\);#,##0.00_)</c:formatCode>
                <c:ptCount val="12"/>
                <c:pt idx="0">
                  <c:v>0</c:v>
                </c:pt>
                <c:pt idx="1">
                  <c:v>0</c:v>
                </c:pt>
                <c:pt idx="2">
                  <c:v>0</c:v>
                </c:pt>
                <c:pt idx="3">
                  <c:v>2.5665243349621308E-2</c:v>
                </c:pt>
                <c:pt idx="4">
                  <c:v>6.8538877015630786E-2</c:v>
                </c:pt>
                <c:pt idx="5">
                  <c:v>0.12388609277929163</c:v>
                </c:pt>
                <c:pt idx="6">
                  <c:v>0.26792098198579156</c:v>
                </c:pt>
                <c:pt idx="7">
                  <c:v>0.17471899112198452</c:v>
                </c:pt>
                <c:pt idx="8">
                  <c:v>7.6950011754001152E-2</c:v>
                </c:pt>
                <c:pt idx="9">
                  <c:v>1.1354428324948502E-2</c:v>
                </c:pt>
                <c:pt idx="10">
                  <c:v>0</c:v>
                </c:pt>
                <c:pt idx="11">
                  <c:v>0</c:v>
                </c:pt>
              </c:numCache>
            </c:numRef>
          </c:val>
        </c:ser>
        <c:axId val="194949120"/>
        <c:axId val="194950656"/>
      </c:barChart>
      <c:lineChart>
        <c:grouping val="standard"/>
        <c:ser>
          <c:idx val="1"/>
          <c:order val="0"/>
          <c:tx>
            <c:strRef>
              <c:f>KickingHorse!$X$3</c:f>
              <c:strCache>
                <c:ptCount val="1"/>
                <c:pt idx="0">
                  <c:v>HYDROSS
2009 HIA
(Existing)
River
Headgate
Diversion</c:v>
                </c:pt>
              </c:strCache>
            </c:strRef>
          </c:tx>
          <c:spPr>
            <a:ln>
              <a:solidFill>
                <a:schemeClr val="accent3"/>
              </a:solidFill>
              <a:prstDash val="sys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KickingHorse!$Y$21:$Y$32</c:f>
              <c:numCache>
                <c:formatCode>[&gt;=20]#,##0.0_);[&lt;=-20]\(#,##0.0\);#,##0.00_)</c:formatCode>
                <c:ptCount val="12"/>
                <c:pt idx="0">
                  <c:v>0.31610778838808845</c:v>
                </c:pt>
                <c:pt idx="1">
                  <c:v>0.89263388790157927</c:v>
                </c:pt>
                <c:pt idx="2">
                  <c:v>0.61059480519034481</c:v>
                </c:pt>
                <c:pt idx="3">
                  <c:v>1.1716631333098291</c:v>
                </c:pt>
                <c:pt idx="4">
                  <c:v>9.4168567918883461</c:v>
                </c:pt>
                <c:pt idx="5">
                  <c:v>21.538485586047738</c:v>
                </c:pt>
                <c:pt idx="6">
                  <c:v>8.0913539644462222</c:v>
                </c:pt>
                <c:pt idx="7">
                  <c:v>1.9389855362280837</c:v>
                </c:pt>
                <c:pt idx="8">
                  <c:v>1.3315075277331547</c:v>
                </c:pt>
                <c:pt idx="9">
                  <c:v>0.88737148579401559</c:v>
                </c:pt>
                <c:pt idx="10">
                  <c:v>0.76318949199475372</c:v>
                </c:pt>
                <c:pt idx="11">
                  <c:v>0.24926244649493698</c:v>
                </c:pt>
              </c:numCache>
            </c:numRef>
          </c:val>
        </c:ser>
        <c:ser>
          <c:idx val="2"/>
          <c:order val="1"/>
          <c:tx>
            <c:strRef>
              <c:f>KickingHorse!$AA$3</c:f>
              <c:strCache>
                <c:ptCount val="1"/>
                <c:pt idx="0">
                  <c:v>HYDROSS
Oper. Improv.
River
Headgate
Diversion</c:v>
                </c:pt>
              </c:strCache>
            </c:strRef>
          </c:tx>
          <c:spPr>
            <a:ln>
              <a:solidFill>
                <a:schemeClr val="accent2"/>
              </a:solidFill>
              <a:prstDash val="sysDash"/>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KickingHorse!$AB$21:$AB$32</c:f>
              <c:numCache>
                <c:formatCode>[&gt;=20]#,##0.0_);[&lt;=-20]\(#,##0.0\);#,##0.00_)</c:formatCode>
                <c:ptCount val="12"/>
                <c:pt idx="0">
                  <c:v>0</c:v>
                </c:pt>
                <c:pt idx="1">
                  <c:v>0</c:v>
                </c:pt>
                <c:pt idx="2">
                  <c:v>0</c:v>
                </c:pt>
                <c:pt idx="3">
                  <c:v>5.2801038870109549</c:v>
                </c:pt>
                <c:pt idx="4">
                  <c:v>12.625595781036107</c:v>
                </c:pt>
                <c:pt idx="5">
                  <c:v>25.765664100473423</c:v>
                </c:pt>
                <c:pt idx="6">
                  <c:v>8.7693930841273229</c:v>
                </c:pt>
                <c:pt idx="7">
                  <c:v>0.32780058916855326</c:v>
                </c:pt>
                <c:pt idx="8">
                  <c:v>0.46015855892517632</c:v>
                </c:pt>
                <c:pt idx="9">
                  <c:v>0.30255389417933876</c:v>
                </c:pt>
                <c:pt idx="10">
                  <c:v>0</c:v>
                </c:pt>
                <c:pt idx="11">
                  <c:v>0</c:v>
                </c:pt>
              </c:numCache>
            </c:numRef>
          </c:val>
        </c:ser>
        <c:marker val="1"/>
        <c:axId val="194949120"/>
        <c:axId val="194950656"/>
      </c:lineChart>
      <c:catAx>
        <c:axId val="194949120"/>
        <c:scaling>
          <c:orientation val="minMax"/>
        </c:scaling>
        <c:axPos val="b"/>
        <c:tickLblPos val="nextTo"/>
        <c:crossAx val="194950656"/>
        <c:crosses val="autoZero"/>
        <c:auto val="1"/>
        <c:lblAlgn val="ctr"/>
        <c:lblOffset val="100"/>
      </c:catAx>
      <c:valAx>
        <c:axId val="194950656"/>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949120"/>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0"/>
          <c:order val="0"/>
          <c:tx>
            <c:strRef>
              <c:f>'483300'!$B$4</c:f>
              <c:strCache>
                <c:ptCount val="1"/>
                <c:pt idx="0">
                  <c:v>Interim
Instream
Flow</c:v>
                </c:pt>
              </c:strCache>
            </c:strRef>
          </c:tx>
          <c:spPr>
            <a:ln>
              <a:solidFill>
                <a:schemeClr val="tx1"/>
              </a:solidFill>
              <a:prstDash val="dash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'483300'!$B$23:$B$34</c:f>
              <c:numCache>
                <c:formatCode>[&gt;=20]#,##0_);[&lt;=-20]\(#,##0\);#,##0.0_)</c:formatCode>
                <c:ptCount val="12"/>
                <c:pt idx="0">
                  <c:v>20</c:v>
                </c:pt>
                <c:pt idx="1">
                  <c:v>20</c:v>
                </c:pt>
                <c:pt idx="2">
                  <c:v>20</c:v>
                </c:pt>
                <c:pt idx="3">
                  <c:v>20</c:v>
                </c:pt>
                <c:pt idx="4">
                  <c:v>20</c:v>
                </c:pt>
                <c:pt idx="5">
                  <c:v>20</c:v>
                </c:pt>
                <c:pt idx="6">
                  <c:v>20</c:v>
                </c:pt>
                <c:pt idx="7">
                  <c:v>20</c:v>
                </c:pt>
                <c:pt idx="8">
                  <c:v>20</c:v>
                </c:pt>
                <c:pt idx="9">
                  <c:v>20</c:v>
                </c:pt>
                <c:pt idx="10">
                  <c:v>20</c:v>
                </c:pt>
                <c:pt idx="11">
                  <c:v>20</c:v>
                </c:pt>
              </c:numCache>
            </c:numRef>
          </c:val>
        </c:ser>
        <c:ser>
          <c:idx val="1"/>
          <c:order val="1"/>
          <c:tx>
            <c:strRef>
              <c:f>'483300'!$C$4</c:f>
              <c:strCache>
                <c:ptCount val="1"/>
                <c:pt idx="0">
                  <c:v>HYDROSS
Enforceable
Min. Flow
Oper. Improv.</c:v>
                </c:pt>
              </c:strCache>
            </c:strRef>
          </c:tx>
          <c:spPr>
            <a:ln>
              <a:solidFill>
                <a:schemeClr val="tx1"/>
              </a:solidFill>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'483300'!$C$23:$C$34</c:f>
              <c:numCache>
                <c:formatCode>[&gt;=20]#,##0_);[&lt;=-20]\(#,##0\);#,##0.0_)</c:formatCode>
                <c:ptCount val="12"/>
                <c:pt idx="0">
                  <c:v>8.6999999999999993</c:v>
                </c:pt>
                <c:pt idx="1">
                  <c:v>8.6999999999999993</c:v>
                </c:pt>
                <c:pt idx="2">
                  <c:v>19</c:v>
                </c:pt>
                <c:pt idx="3">
                  <c:v>21</c:v>
                </c:pt>
                <c:pt idx="4">
                  <c:v>74</c:v>
                </c:pt>
                <c:pt idx="5">
                  <c:v>45</c:v>
                </c:pt>
                <c:pt idx="6">
                  <c:v>26</c:v>
                </c:pt>
                <c:pt idx="7">
                  <c:v>19</c:v>
                </c:pt>
                <c:pt idx="8">
                  <c:v>19</c:v>
                </c:pt>
                <c:pt idx="9">
                  <c:v>19</c:v>
                </c:pt>
                <c:pt idx="10">
                  <c:v>19</c:v>
                </c:pt>
                <c:pt idx="11">
                  <c:v>14</c:v>
                </c:pt>
              </c:numCache>
            </c:numRef>
          </c:val>
        </c:ser>
        <c:ser>
          <c:idx val="2"/>
          <c:order val="2"/>
          <c:tx>
            <c:strRef>
              <c:f>'483300'!$D$4</c:f>
              <c:strCache>
                <c:ptCount val="1"/>
                <c:pt idx="0">
                  <c:v>RWRCC
Dry Year
Hydrograph</c:v>
                </c:pt>
              </c:strCache>
            </c:strRef>
          </c:tx>
          <c:spPr>
            <a:ln>
              <a:solidFill>
                <a:sysClr val="windowText" lastClr="000000"/>
              </a:solidFill>
              <a:prstDash val="lgDash"/>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'483300'!$D$23:$D$34</c:f>
              <c:numCache>
                <c:formatCode>[&gt;=20]#,##0_);[&lt;=-20]\(#,##0\);#,##0.0_)</c:formatCode>
                <c:ptCount val="12"/>
                <c:pt idx="0">
                  <c:v>6.7</c:v>
                </c:pt>
                <c:pt idx="1">
                  <c:v>5.8</c:v>
                </c:pt>
                <c:pt idx="2">
                  <c:v>5.9</c:v>
                </c:pt>
                <c:pt idx="3">
                  <c:v>8.6999999999999993</c:v>
                </c:pt>
                <c:pt idx="4">
                  <c:v>18.3</c:v>
                </c:pt>
                <c:pt idx="5">
                  <c:v>45.4</c:v>
                </c:pt>
                <c:pt idx="6">
                  <c:v>25.8</c:v>
                </c:pt>
                <c:pt idx="7">
                  <c:v>22</c:v>
                </c:pt>
                <c:pt idx="8">
                  <c:v>22</c:v>
                </c:pt>
                <c:pt idx="9">
                  <c:v>14.7</c:v>
                </c:pt>
                <c:pt idx="10">
                  <c:v>13.3</c:v>
                </c:pt>
                <c:pt idx="11">
                  <c:v>9.9</c:v>
                </c:pt>
              </c:numCache>
            </c:numRef>
          </c:val>
        </c:ser>
        <c:ser>
          <c:idx val="3"/>
          <c:order val="3"/>
          <c:tx>
            <c:strRef>
              <c:f>'483300'!$O$5</c:f>
              <c:strCache>
                <c:ptCount val="1"/>
                <c:pt idx="0">
                  <c:v>HYDROSS
Natural
Flow</c:v>
                </c:pt>
              </c:strCache>
            </c:strRef>
          </c:tx>
          <c:spPr>
            <a:ln>
              <a:solidFill>
                <a:schemeClr val="accent1"/>
              </a:solidFill>
              <a:prstDash val="sys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'483300'!$O$23:$O$34</c:f>
              <c:numCache>
                <c:formatCode>[&gt;=20]#,##0_);[&lt;=-20]\(#,##0\);#,##0.0_)</c:formatCode>
                <c:ptCount val="12"/>
                <c:pt idx="0">
                  <c:v>13.686376680107529</c:v>
                </c:pt>
                <c:pt idx="1">
                  <c:v>12.736780505952382</c:v>
                </c:pt>
                <c:pt idx="2">
                  <c:v>21.583984879032261</c:v>
                </c:pt>
                <c:pt idx="3">
                  <c:v>42.89529826388889</c:v>
                </c:pt>
                <c:pt idx="4">
                  <c:v>154.68772547043014</c:v>
                </c:pt>
                <c:pt idx="5">
                  <c:v>191.66941979166671</c:v>
                </c:pt>
                <c:pt idx="6">
                  <c:v>106.35334845430107</c:v>
                </c:pt>
                <c:pt idx="7">
                  <c:v>49.71929032258064</c:v>
                </c:pt>
                <c:pt idx="8">
                  <c:v>38.625678819444452</c:v>
                </c:pt>
                <c:pt idx="9">
                  <c:v>25.744620295698926</c:v>
                </c:pt>
                <c:pt idx="10">
                  <c:v>28.527430555555554</c:v>
                </c:pt>
                <c:pt idx="11">
                  <c:v>16.313044354838709</c:v>
                </c:pt>
              </c:numCache>
            </c:numRef>
          </c:val>
        </c:ser>
        <c:ser>
          <c:idx val="4"/>
          <c:order val="4"/>
          <c:tx>
            <c:strRef>
              <c:f>'483300'!$Q$5</c:f>
              <c:strCache>
                <c:ptCount val="1"/>
                <c:pt idx="0">
                  <c:v>HYDROSS
2009 HIA
(Existing)</c:v>
                </c:pt>
              </c:strCache>
            </c:strRef>
          </c:tx>
          <c:spPr>
            <a:ln>
              <a:solidFill>
                <a:schemeClr val="accent3"/>
              </a:solidFill>
              <a:prstDash val="sys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'483300'!$Q$23:$Q$34</c:f>
              <c:numCache>
                <c:formatCode>[&gt;=20]#,##0_);[&lt;=-20]\(#,##0\);#,##0.0_)</c:formatCode>
                <c:ptCount val="12"/>
                <c:pt idx="0">
                  <c:v>14.540857862903225</c:v>
                </c:pt>
                <c:pt idx="1">
                  <c:v>14.243383556547615</c:v>
                </c:pt>
                <c:pt idx="2">
                  <c:v>14.3461438172043</c:v>
                </c:pt>
                <c:pt idx="3">
                  <c:v>17.873380555555556</c:v>
                </c:pt>
                <c:pt idx="4">
                  <c:v>21.507912634408605</c:v>
                </c:pt>
                <c:pt idx="5">
                  <c:v>20.368333333333332</c:v>
                </c:pt>
                <c:pt idx="6">
                  <c:v>44.456156250000006</c:v>
                </c:pt>
                <c:pt idx="7">
                  <c:v>19.872461021505377</c:v>
                </c:pt>
                <c:pt idx="8">
                  <c:v>50.289364583333345</c:v>
                </c:pt>
                <c:pt idx="9">
                  <c:v>17.421601142473122</c:v>
                </c:pt>
                <c:pt idx="10">
                  <c:v>17.085788194444444</c:v>
                </c:pt>
                <c:pt idx="11">
                  <c:v>14.895644825268814</c:v>
                </c:pt>
              </c:numCache>
            </c:numRef>
          </c:val>
        </c:ser>
        <c:ser>
          <c:idx val="5"/>
          <c:order val="5"/>
          <c:tx>
            <c:strRef>
              <c:f>'483300'!$R$5</c:f>
              <c:strCache>
                <c:ptCount val="1"/>
                <c:pt idx="0">
                  <c:v>HYDROSS
Achievable
Management
Target
Oper. Improv.</c:v>
                </c:pt>
              </c:strCache>
            </c:strRef>
          </c:tx>
          <c:spPr>
            <a:ln>
              <a:solidFill>
                <a:schemeClr val="accent2"/>
              </a:solidFill>
              <a:prstDash val="sysDot"/>
            </a:ln>
          </c:spPr>
          <c:marker>
            <c:symbol val="none"/>
          </c:marker>
          <c:cat>
            <c:strRef>
              <c:f>'483300'!$A$23:$A$34</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'483300'!$R$23:$R$34</c:f>
              <c:numCache>
                <c:formatCode>[&gt;=20]#,##0_);[&lt;=-20]\(#,##0\);#,##0.0_)</c:formatCode>
                <c:ptCount val="12"/>
                <c:pt idx="0">
                  <c:v>9.4177926747311815</c:v>
                </c:pt>
                <c:pt idx="1">
                  <c:v>9.5244285714285724</c:v>
                </c:pt>
                <c:pt idx="2">
                  <c:v>19.711574932795699</c:v>
                </c:pt>
                <c:pt idx="3">
                  <c:v>41.16974583333333</c:v>
                </c:pt>
                <c:pt idx="4">
                  <c:v>119.3185635080645</c:v>
                </c:pt>
                <c:pt idx="5">
                  <c:v>45.256226736111117</c:v>
                </c:pt>
                <c:pt idx="6">
                  <c:v>26.000037634408603</c:v>
                </c:pt>
                <c:pt idx="7">
                  <c:v>19.000049395161291</c:v>
                </c:pt>
                <c:pt idx="8">
                  <c:v>19.000024999999997</c:v>
                </c:pt>
                <c:pt idx="9">
                  <c:v>19.000008736559138</c:v>
                </c:pt>
                <c:pt idx="10">
                  <c:v>20.309429861111109</c:v>
                </c:pt>
                <c:pt idx="11">
                  <c:v>14.000057795698925</c:v>
                </c:pt>
              </c:numCache>
            </c:numRef>
          </c:val>
        </c:ser>
        <c:marker val="1"/>
        <c:axId val="65888640"/>
        <c:axId val="65890176"/>
      </c:lineChart>
      <c:catAx>
        <c:axId val="65888640"/>
        <c:scaling>
          <c:orientation val="minMax"/>
        </c:scaling>
        <c:axPos val="b"/>
        <c:tickLblPos val="nextTo"/>
        <c:crossAx val="65890176"/>
        <c:crosses val="autoZero"/>
        <c:auto val="1"/>
        <c:lblAlgn val="ctr"/>
        <c:lblOffset val="100"/>
      </c:catAx>
      <c:valAx>
        <c:axId val="65890176"/>
        <c:scaling>
          <c:orientation val="minMax"/>
        </c:scaling>
        <c:axPos val="l"/>
        <c:majorGridlines/>
        <c:title>
          <c:tx>
            <c:rich>
              <a:bodyPr rot="-5400000" vert="horz"/>
              <a:lstStyle/>
              <a:p>
                <a:pPr>
                  <a:defRPr/>
                </a:pPr>
                <a:r>
                  <a:rPr lang="en-US"/>
                  <a:t>Streamflow (cfs)</a:t>
                </a:r>
              </a:p>
            </c:rich>
          </c:tx>
        </c:title>
        <c:numFmt formatCode="[&gt;=20]#,##0_);[&lt;=-20]\(#,##0\);#,##0.0_)" sourceLinked="1"/>
        <c:tickLblPos val="nextTo"/>
        <c:crossAx val="65888640"/>
        <c:crosses val="autoZero"/>
        <c:crossBetween val="between"/>
      </c:valAx>
    </c:plotArea>
    <c:legend>
      <c:legendPos val="b"/>
    </c:legend>
    <c:plotVisOnly val="1"/>
  </c:chart>
  <c:printSettings>
    <c:headerFooter/>
    <c:pageMargins b="0.75000000000000333" l="0.70000000000000062" r="0.70000000000000062" t="0.7500000000000033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KickingHorse!$D$4</c:f>
              <c:strCache>
                <c:ptCount val="1"/>
                <c:pt idx="0">
                  <c:v>HYDROSS
2009 HIA
(Existing)
Crop
Irrigation
Consumption</c:v>
                </c:pt>
              </c:strCache>
            </c:strRef>
          </c:tx>
          <c:spPr>
            <a:solidFill>
              <a:schemeClr val="accent3"/>
            </a:solidFill>
            <a:ln>
              <a:solidFill>
                <a:schemeClr val="accent3"/>
              </a:solidFill>
              <a:prstDash val="solid"/>
            </a:ln>
          </c:spPr>
          <c:cat>
            <c:strRef>
              <c:f>KickingHorse!$B$36:$B$47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KickingHorse!$E$36:$E$47</c:f>
              <c:numCache>
                <c:formatCode>[&gt;=20]#,##0.0_);[&lt;=-20]\(#,##0.0\);#,##0.00_)</c:formatCode>
                <c:ptCount val="12"/>
                <c:pt idx="0">
                  <c:v>0</c:v>
                </c:pt>
                <c:pt idx="1">
                  <c:v>0</c:v>
                </c:pt>
                <c:pt idx="2">
                  <c:v>5.7419224557066478E-4</c:v>
                </c:pt>
                <c:pt idx="3">
                  <c:v>1.0708757256604614E-2</c:v>
                </c:pt>
                <c:pt idx="4">
                  <c:v>9.6112383741273691E-2</c:v>
                </c:pt>
                <c:pt idx="5">
                  <c:v>0.16163855694220269</c:v>
                </c:pt>
                <c:pt idx="6">
                  <c:v>0.26226669777786654</c:v>
                </c:pt>
                <c:pt idx="7">
                  <c:v>0.21481818499938238</c:v>
                </c:pt>
                <c:pt idx="8">
                  <c:v>0.10462265058373617</c:v>
                </c:pt>
                <c:pt idx="9">
                  <c:v>1.6015613826850201E-2</c:v>
                </c:pt>
                <c:pt idx="10">
                  <c:v>0</c:v>
                </c:pt>
                <c:pt idx="11">
                  <c:v>0</c:v>
                </c:pt>
              </c:numCache>
            </c:numRef>
          </c:val>
        </c:ser>
        <c:ser>
          <c:idx val="4"/>
          <c:order val="3"/>
          <c:tx>
            <c:strRef>
              <c:f>KickingHorse!$F$4</c:f>
              <c:strCache>
                <c:ptCount val="1"/>
                <c:pt idx="0">
                  <c:v>HYDROSS
Oper. Improv.
Crop
Irrigation
Consumption</c:v>
                </c:pt>
              </c:strCache>
            </c:strRef>
          </c:tx>
          <c:spPr>
            <a:solidFill>
              <a:schemeClr val="accent2"/>
            </a:solidFill>
            <a:ln>
              <a:solidFill>
                <a:schemeClr val="accent2"/>
              </a:solidFill>
              <a:prstDash val="solid"/>
            </a:ln>
          </c:spPr>
          <c:cat>
            <c:strRef>
              <c:f>KickingHorse!$B$36:$B$47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KickingHorse!$G$36:$G$47</c:f>
              <c:numCache>
                <c:formatCode>[&gt;=20]#,##0.0_);[&lt;=-20]\(#,##0.0\);#,##0.00_)</c:formatCode>
                <c:ptCount val="12"/>
                <c:pt idx="0">
                  <c:v>0</c:v>
                </c:pt>
                <c:pt idx="1">
                  <c:v>0</c:v>
                </c:pt>
                <c:pt idx="2">
                  <c:v>0</c:v>
                </c:pt>
                <c:pt idx="3">
                  <c:v>1.8910824460317714E-2</c:v>
                </c:pt>
                <c:pt idx="4">
                  <c:v>7.8973831062741293E-2</c:v>
                </c:pt>
                <c:pt idx="5">
                  <c:v>0.14256437725236451</c:v>
                </c:pt>
                <c:pt idx="6">
                  <c:v>0.22559540482389367</c:v>
                </c:pt>
                <c:pt idx="7">
                  <c:v>0.16816770908294668</c:v>
                </c:pt>
                <c:pt idx="8">
                  <c:v>9.3167209808576595E-2</c:v>
                </c:pt>
                <c:pt idx="9">
                  <c:v>2.0776300442747895E-2</c:v>
                </c:pt>
                <c:pt idx="10">
                  <c:v>0</c:v>
                </c:pt>
                <c:pt idx="11">
                  <c:v>0</c:v>
                </c:pt>
              </c:numCache>
            </c:numRef>
          </c:val>
        </c:ser>
        <c:axId val="195006848"/>
        <c:axId val="195008384"/>
      </c:barChart>
      <c:lineChart>
        <c:grouping val="standard"/>
        <c:ser>
          <c:idx val="1"/>
          <c:order val="0"/>
          <c:tx>
            <c:strRef>
              <c:f>KickingHorse!$X$3</c:f>
              <c:strCache>
                <c:ptCount val="1"/>
                <c:pt idx="0">
                  <c:v>HYDROSS
2009 HIA
(Existing)
River
Headgate
Diversion</c:v>
                </c:pt>
              </c:strCache>
            </c:strRef>
          </c:tx>
          <c:spPr>
            <a:ln>
              <a:solidFill>
                <a:schemeClr val="accent3"/>
              </a:solidFill>
              <a:prstDash val="sysDot"/>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KickingHorse!$Y$36:$Y$47</c:f>
              <c:numCache>
                <c:formatCode>[&gt;=20]#,##0.0_);[&lt;=-20]\(#,##0.0\);#,##0.00_)</c:formatCode>
                <c:ptCount val="12"/>
                <c:pt idx="0">
                  <c:v>5.8143125725033787E-2</c:v>
                </c:pt>
                <c:pt idx="1">
                  <c:v>0.66758704785283007</c:v>
                </c:pt>
                <c:pt idx="2">
                  <c:v>0.60611962421106702</c:v>
                </c:pt>
                <c:pt idx="3">
                  <c:v>0.41323975184176343</c:v>
                </c:pt>
                <c:pt idx="4">
                  <c:v>12.057119445396911</c:v>
                </c:pt>
                <c:pt idx="5">
                  <c:v>20.571050716644049</c:v>
                </c:pt>
                <c:pt idx="6">
                  <c:v>6.7697530156399459</c:v>
                </c:pt>
                <c:pt idx="7">
                  <c:v>4.1867350289600029</c:v>
                </c:pt>
                <c:pt idx="8">
                  <c:v>2.2961978191270824</c:v>
                </c:pt>
                <c:pt idx="9">
                  <c:v>1.3087594041511084</c:v>
                </c:pt>
                <c:pt idx="10">
                  <c:v>0.69547777902291807</c:v>
                </c:pt>
                <c:pt idx="11">
                  <c:v>0.27279137364172307</c:v>
                </c:pt>
              </c:numCache>
            </c:numRef>
          </c:val>
        </c:ser>
        <c:ser>
          <c:idx val="2"/>
          <c:order val="1"/>
          <c:tx>
            <c:strRef>
              <c:f>KickingHorse!$AA$3</c:f>
              <c:strCache>
                <c:ptCount val="1"/>
                <c:pt idx="0">
                  <c:v>HYDROSS
Oper. Improv.
River
Headgate
Diversion</c:v>
                </c:pt>
              </c:strCache>
            </c:strRef>
          </c:tx>
          <c:spPr>
            <a:ln>
              <a:solidFill>
                <a:schemeClr val="accent2"/>
              </a:solidFill>
              <a:prstDash val="sysDot"/>
            </a:ln>
          </c:spPr>
          <c:marker>
            <c:symbol val="none"/>
          </c:marker>
          <c:cat>
            <c:strRef>
              <c:f>KickingHorse!$B$6:$B$17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KickingHorse!$AB$36:$AB$47</c:f>
              <c:numCache>
                <c:formatCode>[&gt;=20]#,##0.0_);[&lt;=-20]\(#,##0.0\);#,##0.00_)</c:formatCode>
                <c:ptCount val="12"/>
                <c:pt idx="0">
                  <c:v>0</c:v>
                </c:pt>
                <c:pt idx="1">
                  <c:v>0</c:v>
                </c:pt>
                <c:pt idx="2">
                  <c:v>0</c:v>
                </c:pt>
                <c:pt idx="3">
                  <c:v>6.363957637511322</c:v>
                </c:pt>
                <c:pt idx="4">
                  <c:v>10.35538053751816</c:v>
                </c:pt>
                <c:pt idx="5">
                  <c:v>26.071480256121884</c:v>
                </c:pt>
                <c:pt idx="6">
                  <c:v>3.5744288734907745</c:v>
                </c:pt>
                <c:pt idx="7">
                  <c:v>0.31705330941717103</c:v>
                </c:pt>
                <c:pt idx="8">
                  <c:v>0.58580161802503405</c:v>
                </c:pt>
                <c:pt idx="9">
                  <c:v>2.1286737403272715</c:v>
                </c:pt>
                <c:pt idx="10">
                  <c:v>0</c:v>
                </c:pt>
                <c:pt idx="11">
                  <c:v>0</c:v>
                </c:pt>
              </c:numCache>
            </c:numRef>
          </c:val>
        </c:ser>
        <c:marker val="1"/>
        <c:axId val="195006848"/>
        <c:axId val="195008384"/>
      </c:lineChart>
      <c:catAx>
        <c:axId val="195006848"/>
        <c:scaling>
          <c:orientation val="minMax"/>
        </c:scaling>
        <c:axPos val="b"/>
        <c:tickLblPos val="nextTo"/>
        <c:crossAx val="195008384"/>
        <c:crosses val="autoZero"/>
        <c:auto val="1"/>
        <c:lblAlgn val="ctr"/>
        <c:lblOffset val="100"/>
      </c:catAx>
      <c:valAx>
        <c:axId val="1950083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5006848"/>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PostF!$D$4</c:f>
              <c:strCache>
                <c:ptCount val="1"/>
                <c:pt idx="0">
                  <c:v>HYDROSS
2009 HIA
(Existing)
Crop
Irrigation
Consumption</c:v>
                </c:pt>
              </c:strCache>
            </c:strRef>
          </c:tx>
          <c:spPr>
            <a:solidFill>
              <a:schemeClr val="accent3"/>
            </a:solidFill>
            <a:ln>
              <a:solidFill>
                <a:schemeClr val="accent3"/>
              </a:solidFill>
              <a:prstDash val="solid"/>
            </a:ln>
          </c:spP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PostF!$E$6:$E$17</c:f>
              <c:numCache>
                <c:formatCode>[&gt;=20]#,##0.0_);[&lt;=-20]\(#,##0.0\);#,##0.00_)</c:formatCode>
                <c:ptCount val="12"/>
                <c:pt idx="0">
                  <c:v>0</c:v>
                </c:pt>
                <c:pt idx="1">
                  <c:v>0</c:v>
                </c:pt>
                <c:pt idx="2">
                  <c:v>2.8915512909182309E-4</c:v>
                </c:pt>
                <c:pt idx="3">
                  <c:v>1.5788260195754918E-2</c:v>
                </c:pt>
                <c:pt idx="4">
                  <c:v>5.3247024282484783E-2</c:v>
                </c:pt>
                <c:pt idx="5">
                  <c:v>0.11620282256010456</c:v>
                </c:pt>
                <c:pt idx="6">
                  <c:v>0.18110207753796739</c:v>
                </c:pt>
                <c:pt idx="7">
                  <c:v>0.18821460465286735</c:v>
                </c:pt>
                <c:pt idx="8">
                  <c:v>8.4634086868637479E-2</c:v>
                </c:pt>
                <c:pt idx="9">
                  <c:v>8.11759357836646E-3</c:v>
                </c:pt>
                <c:pt idx="10">
                  <c:v>0</c:v>
                </c:pt>
                <c:pt idx="11">
                  <c:v>0</c:v>
                </c:pt>
              </c:numCache>
            </c:numRef>
          </c:val>
        </c:ser>
        <c:ser>
          <c:idx val="4"/>
          <c:order val="3"/>
          <c:tx>
            <c:strRef>
              <c:f>PostF!$F$4</c:f>
              <c:strCache>
                <c:ptCount val="1"/>
                <c:pt idx="0">
                  <c:v>HYDROSS
Oper. Improv.
Crop
Irrigation
Consumption</c:v>
                </c:pt>
              </c:strCache>
            </c:strRef>
          </c:tx>
          <c:spPr>
            <a:solidFill>
              <a:schemeClr val="accent2"/>
            </a:solidFill>
            <a:ln>
              <a:solidFill>
                <a:schemeClr val="accent2"/>
              </a:solidFill>
              <a:prstDash val="solid"/>
            </a:ln>
          </c:spP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PostF!$G$6:$G$17</c:f>
              <c:numCache>
                <c:formatCode>[&gt;=20]#,##0.0_);[&lt;=-20]\(#,##0.0\);#,##0.00_)</c:formatCode>
                <c:ptCount val="12"/>
                <c:pt idx="0">
                  <c:v>0</c:v>
                </c:pt>
                <c:pt idx="1">
                  <c:v>0</c:v>
                </c:pt>
                <c:pt idx="2">
                  <c:v>0</c:v>
                </c:pt>
                <c:pt idx="3">
                  <c:v>9.9138100658192566E-3</c:v>
                </c:pt>
                <c:pt idx="4">
                  <c:v>5.074656508340078E-2</c:v>
                </c:pt>
                <c:pt idx="5">
                  <c:v>0.11532207087586836</c:v>
                </c:pt>
                <c:pt idx="6">
                  <c:v>0.2141583557265451</c:v>
                </c:pt>
                <c:pt idx="7">
                  <c:v>0.15481039691978057</c:v>
                </c:pt>
                <c:pt idx="8">
                  <c:v>9.4067088924965639E-2</c:v>
                </c:pt>
                <c:pt idx="9">
                  <c:v>4.9649371294230252E-3</c:v>
                </c:pt>
                <c:pt idx="10">
                  <c:v>0</c:v>
                </c:pt>
                <c:pt idx="11">
                  <c:v>0</c:v>
                </c:pt>
              </c:numCache>
            </c:numRef>
          </c:val>
        </c:ser>
        <c:axId val="195077248"/>
        <c:axId val="195078784"/>
      </c:barChart>
      <c:lineChart>
        <c:grouping val="standard"/>
        <c:ser>
          <c:idx val="1"/>
          <c:order val="0"/>
          <c:tx>
            <c:strRef>
              <c:f>PostF!$X$3</c:f>
              <c:strCache>
                <c:ptCount val="1"/>
                <c:pt idx="0">
                  <c:v>HYDROSS
2009 HIA
(Existing)
River
Headgate
Diversion</c:v>
                </c:pt>
              </c:strCache>
            </c:strRef>
          </c:tx>
          <c:spPr>
            <a:ln>
              <a:solidFill>
                <a:schemeClr val="accent3"/>
              </a:solidFill>
              <a:prstDash val="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PostF!$Y$6:$Y$17</c:f>
              <c:numCache>
                <c:formatCode>[&gt;=20]#,##0.0_);[&lt;=-20]\(#,##0.0\);#,##0.00_)</c:formatCode>
                <c:ptCount val="12"/>
                <c:pt idx="0">
                  <c:v>4.7781249347387837E-3</c:v>
                </c:pt>
                <c:pt idx="1">
                  <c:v>8.9518610992720821E-3</c:v>
                </c:pt>
                <c:pt idx="2">
                  <c:v>1.7126075314213111E-2</c:v>
                </c:pt>
                <c:pt idx="3">
                  <c:v>5.0291477372974597E-2</c:v>
                </c:pt>
                <c:pt idx="4">
                  <c:v>0.13474132726157365</c:v>
                </c:pt>
                <c:pt idx="5">
                  <c:v>0.21410102643966916</c:v>
                </c:pt>
                <c:pt idx="6">
                  <c:v>0.33794149423231318</c:v>
                </c:pt>
                <c:pt idx="7">
                  <c:v>0.36331898435371496</c:v>
                </c:pt>
                <c:pt idx="8">
                  <c:v>0.14639965278599296</c:v>
                </c:pt>
                <c:pt idx="9">
                  <c:v>6.7210333680260109E-2</c:v>
                </c:pt>
                <c:pt idx="10">
                  <c:v>1.726364571047893E-2</c:v>
                </c:pt>
                <c:pt idx="11">
                  <c:v>1.005242426939864E-2</c:v>
                </c:pt>
              </c:numCache>
            </c:numRef>
          </c:val>
        </c:ser>
        <c:ser>
          <c:idx val="2"/>
          <c:order val="1"/>
          <c:tx>
            <c:strRef>
              <c:f>PostF!$AA$3</c:f>
              <c:strCache>
                <c:ptCount val="1"/>
                <c:pt idx="0">
                  <c:v>HYDROSS
Oper. Improv.
River
Headgate
Diversion</c:v>
                </c:pt>
              </c:strCache>
            </c:strRef>
          </c:tx>
          <c:spPr>
            <a:ln>
              <a:solidFill>
                <a:schemeClr val="accent2"/>
              </a:solidFill>
              <a:prstDash val="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PostF!$AB$6:$AB$17</c:f>
              <c:numCache>
                <c:formatCode>[&gt;=20]#,##0.0_);[&lt;=-20]\(#,##0.0\);#,##0.00_)</c:formatCode>
                <c:ptCount val="12"/>
                <c:pt idx="0">
                  <c:v>9.0951875798645793E-3</c:v>
                </c:pt>
                <c:pt idx="1">
                  <c:v>6.7415250259713917E-3</c:v>
                </c:pt>
                <c:pt idx="2">
                  <c:v>4.5501840275191125E-3</c:v>
                </c:pt>
                <c:pt idx="3">
                  <c:v>3.4644715527934258E-2</c:v>
                </c:pt>
                <c:pt idx="4">
                  <c:v>0.1259649461357604</c:v>
                </c:pt>
                <c:pt idx="5">
                  <c:v>0.24741761781010579</c:v>
                </c:pt>
                <c:pt idx="6">
                  <c:v>0.39164174732806833</c:v>
                </c:pt>
                <c:pt idx="7">
                  <c:v>0.25698944364244691</c:v>
                </c:pt>
                <c:pt idx="8">
                  <c:v>0.15766084309751893</c:v>
                </c:pt>
                <c:pt idx="9">
                  <c:v>9.2575091353054879E-3</c:v>
                </c:pt>
                <c:pt idx="10">
                  <c:v>8.7538518267565694E-3</c:v>
                </c:pt>
                <c:pt idx="11">
                  <c:v>1.3365050339654178E-2</c:v>
                </c:pt>
              </c:numCache>
            </c:numRef>
          </c:val>
        </c:ser>
        <c:marker val="1"/>
        <c:axId val="195077248"/>
        <c:axId val="195078784"/>
      </c:lineChart>
      <c:catAx>
        <c:axId val="195077248"/>
        <c:scaling>
          <c:orientation val="minMax"/>
        </c:scaling>
        <c:axPos val="b"/>
        <c:tickLblPos val="nextTo"/>
        <c:crossAx val="195078784"/>
        <c:crosses val="autoZero"/>
        <c:auto val="1"/>
        <c:lblAlgn val="ctr"/>
        <c:lblOffset val="100"/>
      </c:catAx>
      <c:valAx>
        <c:axId val="1950787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5077248"/>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PostF!$D$4</c:f>
              <c:strCache>
                <c:ptCount val="1"/>
                <c:pt idx="0">
                  <c:v>HYDROSS
2009 HIA
(Existing)
Crop
Irrigation
Consumption</c:v>
                </c:pt>
              </c:strCache>
            </c:strRef>
          </c:tx>
          <c:spPr>
            <a:solidFill>
              <a:schemeClr val="accent3"/>
            </a:solidFill>
            <a:ln>
              <a:solidFill>
                <a:schemeClr val="accent3"/>
              </a:solidFill>
              <a:prstDash val="solid"/>
            </a:ln>
          </c:spPr>
          <c:cat>
            <c:strRef>
              <c:f>PostF!$B$21:$B$32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PostF!$E$21:$E$32</c:f>
              <c:numCache>
                <c:formatCode>[&gt;=20]#,##0.0_);[&lt;=-20]\(#,##0.0\);#,##0.00_)</c:formatCode>
                <c:ptCount val="12"/>
                <c:pt idx="0">
                  <c:v>0</c:v>
                </c:pt>
                <c:pt idx="1">
                  <c:v>0</c:v>
                </c:pt>
                <c:pt idx="2">
                  <c:v>5.7123411283597049E-4</c:v>
                </c:pt>
                <c:pt idx="3">
                  <c:v>1.8038397284796524E-2</c:v>
                </c:pt>
                <c:pt idx="4">
                  <c:v>6.6313688556654676E-2</c:v>
                </c:pt>
                <c:pt idx="5">
                  <c:v>9.8252871029079328E-2</c:v>
                </c:pt>
                <c:pt idx="6">
                  <c:v>0.1952277177200899</c:v>
                </c:pt>
                <c:pt idx="7">
                  <c:v>0.20530939106743806</c:v>
                </c:pt>
                <c:pt idx="8">
                  <c:v>7.2000278272032384E-2</c:v>
                </c:pt>
                <c:pt idx="9">
                  <c:v>1.4775081549466959E-2</c:v>
                </c:pt>
                <c:pt idx="10">
                  <c:v>0</c:v>
                </c:pt>
                <c:pt idx="11">
                  <c:v>0</c:v>
                </c:pt>
              </c:numCache>
            </c:numRef>
          </c:val>
        </c:ser>
        <c:ser>
          <c:idx val="4"/>
          <c:order val="3"/>
          <c:tx>
            <c:strRef>
              <c:f>PostF!$F$4</c:f>
              <c:strCache>
                <c:ptCount val="1"/>
                <c:pt idx="0">
                  <c:v>HYDROSS
Oper. Improv.
Crop
Irrigation
Consumption</c:v>
                </c:pt>
              </c:strCache>
            </c:strRef>
          </c:tx>
          <c:spPr>
            <a:solidFill>
              <a:schemeClr val="accent2"/>
            </a:solidFill>
            <a:ln>
              <a:solidFill>
                <a:schemeClr val="accent2"/>
              </a:solidFill>
              <a:prstDash val="solid"/>
            </a:ln>
          </c:spPr>
          <c:cat>
            <c:strRef>
              <c:f>PostF!$B$21:$B$32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PostF!$G$21:$G$32</c:f>
              <c:numCache>
                <c:formatCode>[&gt;=20]#,##0.0_);[&lt;=-20]\(#,##0.0\);#,##0.00_)</c:formatCode>
                <c:ptCount val="12"/>
                <c:pt idx="0">
                  <c:v>0</c:v>
                </c:pt>
                <c:pt idx="1">
                  <c:v>0</c:v>
                </c:pt>
                <c:pt idx="2">
                  <c:v>0</c:v>
                </c:pt>
                <c:pt idx="3">
                  <c:v>2.2004291367485187E-2</c:v>
                </c:pt>
                <c:pt idx="4">
                  <c:v>6.9850126182744054E-2</c:v>
                </c:pt>
                <c:pt idx="5">
                  <c:v>0.11641266520015439</c:v>
                </c:pt>
                <c:pt idx="6">
                  <c:v>0.21627024091840438</c:v>
                </c:pt>
                <c:pt idx="7">
                  <c:v>0.14611021688801301</c:v>
                </c:pt>
                <c:pt idx="8">
                  <c:v>6.9740362178830104E-2</c:v>
                </c:pt>
                <c:pt idx="9">
                  <c:v>1.0833267085752727E-2</c:v>
                </c:pt>
                <c:pt idx="10">
                  <c:v>0</c:v>
                </c:pt>
                <c:pt idx="11">
                  <c:v>0</c:v>
                </c:pt>
              </c:numCache>
            </c:numRef>
          </c:val>
        </c:ser>
        <c:axId val="195261952"/>
        <c:axId val="195263488"/>
      </c:barChart>
      <c:lineChart>
        <c:grouping val="standard"/>
        <c:ser>
          <c:idx val="1"/>
          <c:order val="0"/>
          <c:tx>
            <c:strRef>
              <c:f>PostF!$X$3</c:f>
              <c:strCache>
                <c:ptCount val="1"/>
                <c:pt idx="0">
                  <c:v>HYDROSS
2009 HIA
(Existing)
River
Headgate
Diversion</c:v>
                </c:pt>
              </c:strCache>
            </c:strRef>
          </c:tx>
          <c:spPr>
            <a:ln>
              <a:solidFill>
                <a:schemeClr val="accent3"/>
              </a:solidFill>
              <a:prstDash val="sys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PostF!$Y$21:$Y$32</c:f>
              <c:numCache>
                <c:formatCode>[&gt;=20]#,##0.0_);[&lt;=-20]\(#,##0.0\);#,##0.00_)</c:formatCode>
                <c:ptCount val="12"/>
                <c:pt idx="0">
                  <c:v>0</c:v>
                </c:pt>
                <c:pt idx="1">
                  <c:v>8.9518610992720803E-3</c:v>
                </c:pt>
                <c:pt idx="2">
                  <c:v>2.0419514438205846E-2</c:v>
                </c:pt>
                <c:pt idx="3">
                  <c:v>5.19112392771253E-2</c:v>
                </c:pt>
                <c:pt idx="4">
                  <c:v>0.15066856003554127</c:v>
                </c:pt>
                <c:pt idx="5">
                  <c:v>0.20499202809753264</c:v>
                </c:pt>
                <c:pt idx="6">
                  <c:v>0.35855347291667555</c:v>
                </c:pt>
                <c:pt idx="7">
                  <c:v>0.36625936450118224</c:v>
                </c:pt>
                <c:pt idx="8">
                  <c:v>0.13356454587078789</c:v>
                </c:pt>
                <c:pt idx="9">
                  <c:v>8.3218001965416788E-2</c:v>
                </c:pt>
                <c:pt idx="10">
                  <c:v>1.726364571047893E-2</c:v>
                </c:pt>
                <c:pt idx="11">
                  <c:v>1.0052424269398638E-2</c:v>
                </c:pt>
              </c:numCache>
            </c:numRef>
          </c:val>
        </c:ser>
        <c:ser>
          <c:idx val="2"/>
          <c:order val="1"/>
          <c:tx>
            <c:strRef>
              <c:f>PostF!$AA$3</c:f>
              <c:strCache>
                <c:ptCount val="1"/>
                <c:pt idx="0">
                  <c:v>HYDROSS
Oper. Improv.
River
Headgate
Diversion</c:v>
                </c:pt>
              </c:strCache>
            </c:strRef>
          </c:tx>
          <c:spPr>
            <a:ln>
              <a:solidFill>
                <a:schemeClr val="accent2"/>
              </a:solidFill>
              <a:prstDash val="sysDash"/>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PostF!$AB$21:$AB$32</c:f>
              <c:numCache>
                <c:formatCode>[&gt;=20]#,##0.0_);[&lt;=-20]\(#,##0.0\);#,##0.00_)</c:formatCode>
                <c:ptCount val="12"/>
                <c:pt idx="0">
                  <c:v>1.2737829104741258E-2</c:v>
                </c:pt>
                <c:pt idx="1">
                  <c:v>9.530923102803476E-3</c:v>
                </c:pt>
                <c:pt idx="2">
                  <c:v>6.5164621600941035E-3</c:v>
                </c:pt>
                <c:pt idx="3">
                  <c:v>4.6429529070175515E-2</c:v>
                </c:pt>
                <c:pt idx="4">
                  <c:v>0.16063671525626816</c:v>
                </c:pt>
                <c:pt idx="5">
                  <c:v>0.26221836585243907</c:v>
                </c:pt>
                <c:pt idx="6">
                  <c:v>0.40263567883118867</c:v>
                </c:pt>
                <c:pt idx="7">
                  <c:v>0.25313806350457352</c:v>
                </c:pt>
                <c:pt idx="8">
                  <c:v>0.12072214792708089</c:v>
                </c:pt>
                <c:pt idx="9">
                  <c:v>2.0328184581387101E-2</c:v>
                </c:pt>
                <c:pt idx="10">
                  <c:v>1.5195293031558241E-2</c:v>
                </c:pt>
                <c:pt idx="11">
                  <c:v>1.7269785534427168E-2</c:v>
                </c:pt>
              </c:numCache>
            </c:numRef>
          </c:val>
        </c:ser>
        <c:marker val="1"/>
        <c:axId val="195261952"/>
        <c:axId val="195263488"/>
      </c:lineChart>
      <c:catAx>
        <c:axId val="195261952"/>
        <c:scaling>
          <c:orientation val="minMax"/>
        </c:scaling>
        <c:axPos val="b"/>
        <c:tickLblPos val="nextTo"/>
        <c:crossAx val="195263488"/>
        <c:crosses val="autoZero"/>
        <c:auto val="1"/>
        <c:lblAlgn val="ctr"/>
        <c:lblOffset val="100"/>
      </c:catAx>
      <c:valAx>
        <c:axId val="195263488"/>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5261952"/>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PostF!$D$4</c:f>
              <c:strCache>
                <c:ptCount val="1"/>
                <c:pt idx="0">
                  <c:v>HYDROSS
2009 HIA
(Existing)
Crop
Irrigation
Consumption</c:v>
                </c:pt>
              </c:strCache>
            </c:strRef>
          </c:tx>
          <c:spPr>
            <a:solidFill>
              <a:schemeClr val="accent3"/>
            </a:solidFill>
            <a:ln>
              <a:solidFill>
                <a:schemeClr val="accent3"/>
              </a:solidFill>
              <a:prstDash val="solid"/>
            </a:ln>
          </c:spPr>
          <c:cat>
            <c:strRef>
              <c:f>PostF!$B$36:$B$47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PostF!$E$36:$E$47</c:f>
              <c:numCache>
                <c:formatCode>[&gt;=20]#,##0.0_);[&lt;=-20]\(#,##0.0\);#,##0.00_)</c:formatCode>
                <c:ptCount val="12"/>
                <c:pt idx="0">
                  <c:v>0</c:v>
                </c:pt>
                <c:pt idx="1">
                  <c:v>0</c:v>
                </c:pt>
                <c:pt idx="2">
                  <c:v>1.0887223307057031E-3</c:v>
                </c:pt>
                <c:pt idx="3">
                  <c:v>1.5469918269537345E-2</c:v>
                </c:pt>
                <c:pt idx="4">
                  <c:v>7.9670757816706239E-2</c:v>
                </c:pt>
                <c:pt idx="5">
                  <c:v>0.11769719094756653</c:v>
                </c:pt>
                <c:pt idx="6">
                  <c:v>0.21198284388156227</c:v>
                </c:pt>
                <c:pt idx="7">
                  <c:v>0.23564535260513583</c:v>
                </c:pt>
                <c:pt idx="8">
                  <c:v>9.391704243961764E-2</c:v>
                </c:pt>
                <c:pt idx="9">
                  <c:v>3.1295954375133488E-2</c:v>
                </c:pt>
                <c:pt idx="10">
                  <c:v>0</c:v>
                </c:pt>
                <c:pt idx="11">
                  <c:v>0</c:v>
                </c:pt>
              </c:numCache>
            </c:numRef>
          </c:val>
        </c:ser>
        <c:ser>
          <c:idx val="4"/>
          <c:order val="3"/>
          <c:tx>
            <c:strRef>
              <c:f>PostF!$F$4</c:f>
              <c:strCache>
                <c:ptCount val="1"/>
                <c:pt idx="0">
                  <c:v>HYDROSS
Oper. Improv.
Crop
Irrigation
Consumption</c:v>
                </c:pt>
              </c:strCache>
            </c:strRef>
          </c:tx>
          <c:spPr>
            <a:solidFill>
              <a:schemeClr val="accent2"/>
            </a:solidFill>
            <a:ln>
              <a:solidFill>
                <a:schemeClr val="accent2"/>
              </a:solidFill>
              <a:prstDash val="solid"/>
            </a:ln>
          </c:spPr>
          <c:cat>
            <c:strRef>
              <c:f>PostF!$B$36:$B$47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PostF!$G$36:$G$47</c:f>
              <c:numCache>
                <c:formatCode>[&gt;=20]#,##0.0_);[&lt;=-20]\(#,##0.0\);#,##0.00_)</c:formatCode>
                <c:ptCount val="12"/>
                <c:pt idx="0">
                  <c:v>0</c:v>
                </c:pt>
                <c:pt idx="1">
                  <c:v>0</c:v>
                </c:pt>
                <c:pt idx="2">
                  <c:v>0</c:v>
                </c:pt>
                <c:pt idx="3">
                  <c:v>1.6775921242650947E-2</c:v>
                </c:pt>
                <c:pt idx="4">
                  <c:v>7.5900023601084485E-2</c:v>
                </c:pt>
                <c:pt idx="5">
                  <c:v>0.13151216717811953</c:v>
                </c:pt>
                <c:pt idx="6">
                  <c:v>0.20250353283548575</c:v>
                </c:pt>
                <c:pt idx="7">
                  <c:v>0.14688586687191563</c:v>
                </c:pt>
                <c:pt idx="8">
                  <c:v>8.3654659159778003E-2</c:v>
                </c:pt>
                <c:pt idx="9">
                  <c:v>1.6360778453892309E-2</c:v>
                </c:pt>
                <c:pt idx="10">
                  <c:v>0</c:v>
                </c:pt>
                <c:pt idx="11">
                  <c:v>0</c:v>
                </c:pt>
              </c:numCache>
            </c:numRef>
          </c:val>
        </c:ser>
        <c:axId val="195192704"/>
        <c:axId val="195194240"/>
      </c:barChart>
      <c:lineChart>
        <c:grouping val="standard"/>
        <c:ser>
          <c:idx val="1"/>
          <c:order val="0"/>
          <c:tx>
            <c:strRef>
              <c:f>PostF!$X$3</c:f>
              <c:strCache>
                <c:ptCount val="1"/>
                <c:pt idx="0">
                  <c:v>HYDROSS
2009 HIA
(Existing)
River
Headgate
Diversion</c:v>
                </c:pt>
              </c:strCache>
            </c:strRef>
          </c:tx>
          <c:spPr>
            <a:ln>
              <a:solidFill>
                <a:schemeClr val="accent3"/>
              </a:solidFill>
              <a:prstDash val="sysDot"/>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PostF!$Y$36:$Y$47</c:f>
              <c:numCache>
                <c:formatCode>[&gt;=20]#,##0.0_);[&lt;=-20]\(#,##0.0\);#,##0.00_)</c:formatCode>
                <c:ptCount val="12"/>
                <c:pt idx="0">
                  <c:v>0</c:v>
                </c:pt>
                <c:pt idx="1">
                  <c:v>8.9518610992720821E-3</c:v>
                </c:pt>
                <c:pt idx="2">
                  <c:v>2.0959626942373605E-2</c:v>
                </c:pt>
                <c:pt idx="3">
                  <c:v>4.77127519534312E-2</c:v>
                </c:pt>
                <c:pt idx="4">
                  <c:v>0.16700538420103536</c:v>
                </c:pt>
                <c:pt idx="5">
                  <c:v>0.24662117153519225</c:v>
                </c:pt>
                <c:pt idx="6">
                  <c:v>0.38425304277306704</c:v>
                </c:pt>
                <c:pt idx="7">
                  <c:v>0.40969224962203205</c:v>
                </c:pt>
                <c:pt idx="8">
                  <c:v>0.1617660933663792</c:v>
                </c:pt>
                <c:pt idx="9">
                  <c:v>0.11345758676803118</c:v>
                </c:pt>
                <c:pt idx="10">
                  <c:v>1.726364571047893E-2</c:v>
                </c:pt>
                <c:pt idx="11">
                  <c:v>1.0052424269398638E-2</c:v>
                </c:pt>
              </c:numCache>
            </c:numRef>
          </c:val>
        </c:ser>
        <c:ser>
          <c:idx val="2"/>
          <c:order val="1"/>
          <c:tx>
            <c:strRef>
              <c:f>PostF!$AA$3</c:f>
              <c:strCache>
                <c:ptCount val="1"/>
                <c:pt idx="0">
                  <c:v>HYDROSS
Oper. Improv.
River
Headgate
Diversion</c:v>
                </c:pt>
              </c:strCache>
            </c:strRef>
          </c:tx>
          <c:spPr>
            <a:ln>
              <a:solidFill>
                <a:schemeClr val="accent2"/>
              </a:solidFill>
              <a:prstDash val="sysDot"/>
            </a:ln>
          </c:spPr>
          <c:marker>
            <c:symbol val="none"/>
          </c:marker>
          <c:cat>
            <c:strRef>
              <c:f>PostF!$B$6:$B$17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PostF!$AB$36:$AB$47</c:f>
              <c:numCache>
                <c:formatCode>[&gt;=20]#,##0.0_);[&lt;=-20]\(#,##0.0\);#,##0.00_)</c:formatCode>
                <c:ptCount val="12"/>
                <c:pt idx="0">
                  <c:v>1.3241870152191929E-2</c:v>
                </c:pt>
                <c:pt idx="1">
                  <c:v>9.8998880568375996E-3</c:v>
                </c:pt>
                <c:pt idx="2">
                  <c:v>6.9965195261853024E-3</c:v>
                </c:pt>
                <c:pt idx="3">
                  <c:v>3.5459201346901947E-2</c:v>
                </c:pt>
                <c:pt idx="4">
                  <c:v>0.1642200614460462</c:v>
                </c:pt>
                <c:pt idx="5">
                  <c:v>0.25703269485406327</c:v>
                </c:pt>
                <c:pt idx="6">
                  <c:v>0.37538892744411806</c:v>
                </c:pt>
                <c:pt idx="7">
                  <c:v>0.24803137748434523</c:v>
                </c:pt>
                <c:pt idx="8">
                  <c:v>0.14127984674560556</c:v>
                </c:pt>
                <c:pt idx="9">
                  <c:v>3.0367369859560522E-2</c:v>
                </c:pt>
                <c:pt idx="10">
                  <c:v>1.8053955980156484E-2</c:v>
                </c:pt>
                <c:pt idx="11">
                  <c:v>1.8899524650166043E-2</c:v>
                </c:pt>
              </c:numCache>
            </c:numRef>
          </c:val>
        </c:ser>
        <c:marker val="1"/>
        <c:axId val="195192704"/>
        <c:axId val="195194240"/>
      </c:lineChart>
      <c:catAx>
        <c:axId val="195192704"/>
        <c:scaling>
          <c:orientation val="minMax"/>
        </c:scaling>
        <c:axPos val="b"/>
        <c:tickLblPos val="nextTo"/>
        <c:crossAx val="195194240"/>
        <c:crosses val="autoZero"/>
        <c:auto val="1"/>
        <c:lblAlgn val="ctr"/>
        <c:lblOffset val="100"/>
      </c:catAx>
      <c:valAx>
        <c:axId val="195194240"/>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5192704"/>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barChart>
        <c:barDir val="col"/>
        <c:grouping val="clustered"/>
        <c:ser>
          <c:idx val="3"/>
          <c:order val="2"/>
          <c:tx>
            <c:strRef>
              <c:f>PostCrReuse!$D$4</c:f>
              <c:strCache>
                <c:ptCount val="1"/>
                <c:pt idx="0">
                  <c:v>HYDROSS
2009 HIA
(Existing)
Crop
Irrigation
Consumption</c:v>
                </c:pt>
              </c:strCache>
            </c:strRef>
          </c:tx>
          <c:spPr>
            <a:solidFill>
              <a:schemeClr val="accent3"/>
            </a:solidFill>
            <a:ln>
              <a:solidFill>
                <a:schemeClr val="accent3"/>
              </a:solidFill>
              <a:prstDash val="solid"/>
            </a:ln>
          </c:spP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PostCrReuse!$E$6:$E$17</c:f>
              <c:numCache>
                <c:formatCode>[&gt;=20]#,##0.0_);[&lt;=-20]\(#,##0.0\);#,##0.00_)</c:formatCode>
                <c:ptCount val="12"/>
                <c:pt idx="0">
                  <c:v>0</c:v>
                </c:pt>
                <c:pt idx="1">
                  <c:v>0</c:v>
                </c:pt>
                <c:pt idx="2">
                  <c:v>2.0290203827403152E-4</c:v>
                </c:pt>
                <c:pt idx="3">
                  <c:v>1.5169911214487884E-2</c:v>
                </c:pt>
                <c:pt idx="4">
                  <c:v>6.3591885877884682E-2</c:v>
                </c:pt>
                <c:pt idx="5">
                  <c:v>0.15710585469418095</c:v>
                </c:pt>
                <c:pt idx="6">
                  <c:v>0.29092571664291278</c:v>
                </c:pt>
                <c:pt idx="7">
                  <c:v>0.24023601331645331</c:v>
                </c:pt>
                <c:pt idx="8">
                  <c:v>0.11429352461836033</c:v>
                </c:pt>
                <c:pt idx="9">
                  <c:v>6.6480256069785613E-3</c:v>
                </c:pt>
                <c:pt idx="10">
                  <c:v>0</c:v>
                </c:pt>
                <c:pt idx="11">
                  <c:v>0</c:v>
                </c:pt>
              </c:numCache>
            </c:numRef>
          </c:val>
        </c:ser>
        <c:ser>
          <c:idx val="4"/>
          <c:order val="3"/>
          <c:tx>
            <c:strRef>
              <c:f>PostCrReuse!$F$4</c:f>
              <c:strCache>
                <c:ptCount val="1"/>
                <c:pt idx="0">
                  <c:v>HYDROSS
Oper. Improv.
Crop
Irrigation
Consumption</c:v>
                </c:pt>
              </c:strCache>
            </c:strRef>
          </c:tx>
          <c:spPr>
            <a:solidFill>
              <a:schemeClr val="accent2"/>
            </a:solidFill>
            <a:ln>
              <a:solidFill>
                <a:schemeClr val="accent2"/>
              </a:solidFill>
              <a:prstDash val="solid"/>
            </a:ln>
          </c:spP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PostCrReuse!$G$6:$G$17</c:f>
              <c:numCache>
                <c:formatCode>[&gt;=20]#,##0.0_);[&lt;=-20]\(#,##0.0\);#,##0.00_)</c:formatCode>
                <c:ptCount val="12"/>
                <c:pt idx="0">
                  <c:v>0</c:v>
                </c:pt>
                <c:pt idx="1">
                  <c:v>0</c:v>
                </c:pt>
                <c:pt idx="2">
                  <c:v>0</c:v>
                </c:pt>
                <c:pt idx="3">
                  <c:v>1.5169911214487884E-2</c:v>
                </c:pt>
                <c:pt idx="4">
                  <c:v>6.3591885877884682E-2</c:v>
                </c:pt>
                <c:pt idx="5">
                  <c:v>0.15710585469418095</c:v>
                </c:pt>
                <c:pt idx="6">
                  <c:v>0.29092571664291278</c:v>
                </c:pt>
                <c:pt idx="7">
                  <c:v>0.24023601331645331</c:v>
                </c:pt>
                <c:pt idx="8">
                  <c:v>0.1114528960825239</c:v>
                </c:pt>
                <c:pt idx="9">
                  <c:v>6.6480256069785613E-3</c:v>
                </c:pt>
                <c:pt idx="10">
                  <c:v>0</c:v>
                </c:pt>
                <c:pt idx="11">
                  <c:v>0</c:v>
                </c:pt>
              </c:numCache>
            </c:numRef>
          </c:val>
        </c:ser>
        <c:axId val="193763968"/>
        <c:axId val="193773952"/>
      </c:barChart>
      <c:lineChart>
        <c:grouping val="standard"/>
        <c:ser>
          <c:idx val="1"/>
          <c:order val="0"/>
          <c:tx>
            <c:strRef>
              <c:f>PostCrReuse!$X$3</c:f>
              <c:strCache>
                <c:ptCount val="1"/>
                <c:pt idx="0">
                  <c:v>HYDROSS
2009 HIA
(Existing)
River
Headgate
Diversion</c:v>
                </c:pt>
              </c:strCache>
            </c:strRef>
          </c:tx>
          <c:spPr>
            <a:ln>
              <a:solidFill>
                <a:schemeClr val="accent3"/>
              </a:solidFill>
              <a:prstDash val="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PostCrReuse!$Y$6:$Y$17</c:f>
              <c:numCache>
                <c:formatCode>[&gt;=20]#,##0.0_);[&lt;=-20]\(#,##0.0\);#,##0.00_)</c:formatCode>
                <c:ptCount val="12"/>
                <c:pt idx="0">
                  <c:v>0</c:v>
                </c:pt>
                <c:pt idx="1">
                  <c:v>0</c:v>
                </c:pt>
                <c:pt idx="2">
                  <c:v>2.7890314539385776E-4</c:v>
                </c:pt>
                <c:pt idx="3">
                  <c:v>2.0852111635034889E-2</c:v>
                </c:pt>
                <c:pt idx="4">
                  <c:v>8.7411526979910212E-2</c:v>
                </c:pt>
                <c:pt idx="5">
                  <c:v>0.21595306487172641</c:v>
                </c:pt>
                <c:pt idx="6">
                  <c:v>0.39989789229266365</c:v>
                </c:pt>
                <c:pt idx="7">
                  <c:v>0.3302213241463276</c:v>
                </c:pt>
                <c:pt idx="8">
                  <c:v>0.15710450119362246</c:v>
                </c:pt>
                <c:pt idx="9">
                  <c:v>9.1381795284928673E-3</c:v>
                </c:pt>
                <c:pt idx="10">
                  <c:v>0</c:v>
                </c:pt>
                <c:pt idx="11">
                  <c:v>0</c:v>
                </c:pt>
              </c:numCache>
            </c:numRef>
          </c:val>
        </c:ser>
        <c:ser>
          <c:idx val="2"/>
          <c:order val="1"/>
          <c:tx>
            <c:strRef>
              <c:f>PostCrReuse!$AA$3</c:f>
              <c:strCache>
                <c:ptCount val="1"/>
                <c:pt idx="0">
                  <c:v>HYDROSS
Oper. Improv.
River
Headgate
Diversion</c:v>
                </c:pt>
              </c:strCache>
            </c:strRef>
          </c:tx>
          <c:spPr>
            <a:ln>
              <a:solidFill>
                <a:schemeClr val="accent2"/>
              </a:solidFill>
              <a:prstDash val="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PostCrReuse!$AB$6:$AB$17</c:f>
              <c:numCache>
                <c:formatCode>[&gt;=20]#,##0.0_);[&lt;=-20]\(#,##0.0\);#,##0.00_)</c:formatCode>
                <c:ptCount val="12"/>
                <c:pt idx="0">
                  <c:v>0</c:v>
                </c:pt>
                <c:pt idx="1">
                  <c:v>0</c:v>
                </c:pt>
                <c:pt idx="2">
                  <c:v>0</c:v>
                </c:pt>
                <c:pt idx="3">
                  <c:v>2.0852111635034889E-2</c:v>
                </c:pt>
                <c:pt idx="4">
                  <c:v>8.7411526979910212E-2</c:v>
                </c:pt>
                <c:pt idx="5">
                  <c:v>0.21595306487172641</c:v>
                </c:pt>
                <c:pt idx="6">
                  <c:v>0.39989789229266365</c:v>
                </c:pt>
                <c:pt idx="7">
                  <c:v>0.3302213241463276</c:v>
                </c:pt>
                <c:pt idx="8">
                  <c:v>0.15319985715810841</c:v>
                </c:pt>
                <c:pt idx="9">
                  <c:v>9.1381795284928673E-3</c:v>
                </c:pt>
                <c:pt idx="10">
                  <c:v>0</c:v>
                </c:pt>
                <c:pt idx="11">
                  <c:v>0</c:v>
                </c:pt>
              </c:numCache>
            </c:numRef>
          </c:val>
        </c:ser>
        <c:marker val="1"/>
        <c:axId val="193763968"/>
        <c:axId val="193773952"/>
      </c:lineChart>
      <c:catAx>
        <c:axId val="193763968"/>
        <c:scaling>
          <c:orientation val="minMax"/>
        </c:scaling>
        <c:axPos val="b"/>
        <c:tickLblPos val="nextTo"/>
        <c:crossAx val="193773952"/>
        <c:crosses val="autoZero"/>
        <c:auto val="1"/>
        <c:lblAlgn val="ctr"/>
        <c:lblOffset val="100"/>
      </c:catAx>
      <c:valAx>
        <c:axId val="19377395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763968"/>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barChart>
        <c:barDir val="col"/>
        <c:grouping val="clustered"/>
        <c:ser>
          <c:idx val="3"/>
          <c:order val="2"/>
          <c:tx>
            <c:strRef>
              <c:f>PostCrReuse!$D$4</c:f>
              <c:strCache>
                <c:ptCount val="1"/>
                <c:pt idx="0">
                  <c:v>HYDROSS
2009 HIA
(Existing)
Crop
Irrigation
Consumption</c:v>
                </c:pt>
              </c:strCache>
            </c:strRef>
          </c:tx>
          <c:spPr>
            <a:solidFill>
              <a:schemeClr val="accent3"/>
            </a:solidFill>
            <a:ln>
              <a:solidFill>
                <a:schemeClr val="accent3"/>
              </a:solidFill>
              <a:prstDash val="solid"/>
            </a:ln>
          </c:spPr>
          <c:cat>
            <c:strRef>
              <c:f>PostCrReuse!$B$21:$B$32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PostCrReuse!$E$21:$E$32</c:f>
              <c:numCache>
                <c:formatCode>[&gt;=20]#,##0.0_);[&lt;=-20]\(#,##0.0\);#,##0.00_)</c:formatCode>
                <c:ptCount val="12"/>
                <c:pt idx="0">
                  <c:v>0</c:v>
                </c:pt>
                <c:pt idx="1">
                  <c:v>0</c:v>
                </c:pt>
                <c:pt idx="2">
                  <c:v>5.8483528678985534E-4</c:v>
                </c:pt>
                <c:pt idx="3">
                  <c:v>2.0588589177806135E-2</c:v>
                </c:pt>
                <c:pt idx="4">
                  <c:v>7.6979441932632064E-2</c:v>
                </c:pt>
                <c:pt idx="5">
                  <c:v>0.15582478692311749</c:v>
                </c:pt>
                <c:pt idx="6">
                  <c:v>0.34446400544788619</c:v>
                </c:pt>
                <c:pt idx="7">
                  <c:v>0.23373121267766817</c:v>
                </c:pt>
                <c:pt idx="8">
                  <c:v>9.7671471365244567E-2</c:v>
                </c:pt>
                <c:pt idx="9">
                  <c:v>1.3857015672714738E-2</c:v>
                </c:pt>
                <c:pt idx="10">
                  <c:v>0</c:v>
                </c:pt>
                <c:pt idx="11">
                  <c:v>0</c:v>
                </c:pt>
              </c:numCache>
            </c:numRef>
          </c:val>
        </c:ser>
        <c:ser>
          <c:idx val="4"/>
          <c:order val="3"/>
          <c:tx>
            <c:strRef>
              <c:f>PostCrReuse!$F$4</c:f>
              <c:strCache>
                <c:ptCount val="1"/>
                <c:pt idx="0">
                  <c:v>HYDROSS
Oper. Improv.
Crop
Irrigation
Consumption</c:v>
                </c:pt>
              </c:strCache>
            </c:strRef>
          </c:tx>
          <c:spPr>
            <a:solidFill>
              <a:schemeClr val="accent2"/>
            </a:solidFill>
            <a:ln>
              <a:solidFill>
                <a:schemeClr val="accent2"/>
              </a:solidFill>
              <a:prstDash val="solid"/>
            </a:ln>
          </c:spPr>
          <c:cat>
            <c:strRef>
              <c:f>PostCrReuse!$B$21:$B$32</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PostCrReuse!$G$21:$G$32</c:f>
              <c:numCache>
                <c:formatCode>[&gt;=20]#,##0.0_);[&lt;=-20]\(#,##0.0\);#,##0.00_)</c:formatCode>
                <c:ptCount val="12"/>
                <c:pt idx="0">
                  <c:v>0</c:v>
                </c:pt>
                <c:pt idx="1">
                  <c:v>0</c:v>
                </c:pt>
                <c:pt idx="2">
                  <c:v>0</c:v>
                </c:pt>
                <c:pt idx="3">
                  <c:v>2.8800154020896352E-2</c:v>
                </c:pt>
                <c:pt idx="4">
                  <c:v>7.6000737983310251E-2</c:v>
                </c:pt>
                <c:pt idx="5">
                  <c:v>0.1515638441193628</c:v>
                </c:pt>
                <c:pt idx="6">
                  <c:v>0.34150800124322728</c:v>
                </c:pt>
                <c:pt idx="7">
                  <c:v>0.22748501267589891</c:v>
                </c:pt>
                <c:pt idx="8">
                  <c:v>9.6724595186632428E-2</c:v>
                </c:pt>
                <c:pt idx="9">
                  <c:v>1.3857015672714738E-2</c:v>
                </c:pt>
                <c:pt idx="10">
                  <c:v>0</c:v>
                </c:pt>
                <c:pt idx="11">
                  <c:v>0</c:v>
                </c:pt>
              </c:numCache>
            </c:numRef>
          </c:val>
        </c:ser>
        <c:axId val="193793024"/>
        <c:axId val="193827584"/>
      </c:barChart>
      <c:lineChart>
        <c:grouping val="standard"/>
        <c:ser>
          <c:idx val="1"/>
          <c:order val="0"/>
          <c:tx>
            <c:strRef>
              <c:f>PostCrReuse!$X$3</c:f>
              <c:strCache>
                <c:ptCount val="1"/>
                <c:pt idx="0">
                  <c:v>HYDROSS
2009 HIA
(Existing)
River
Headgate
Diversion</c:v>
                </c:pt>
              </c:strCache>
            </c:strRef>
          </c:tx>
          <c:spPr>
            <a:ln>
              <a:solidFill>
                <a:schemeClr val="accent3"/>
              </a:solidFill>
              <a:prstDash val="sys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PostCrReuse!$Y$21:$Y$32</c:f>
              <c:numCache>
                <c:formatCode>[&gt;=20]#,##0.0_);[&lt;=-20]\(#,##0.0\);#,##0.00_)</c:formatCode>
                <c:ptCount val="12"/>
                <c:pt idx="0">
                  <c:v>0</c:v>
                </c:pt>
                <c:pt idx="1">
                  <c:v>0</c:v>
                </c:pt>
                <c:pt idx="2">
                  <c:v>8.038973014293546E-4</c:v>
                </c:pt>
                <c:pt idx="3">
                  <c:v>2.8300466223788501E-2</c:v>
                </c:pt>
                <c:pt idx="4">
                  <c:v>0.10581366588677947</c:v>
                </c:pt>
                <c:pt idx="5">
                  <c:v>0.21419214697335739</c:v>
                </c:pt>
                <c:pt idx="6">
                  <c:v>0.47349004185276439</c:v>
                </c:pt>
                <c:pt idx="7">
                  <c:v>0.32128001742634793</c:v>
                </c:pt>
                <c:pt idx="8">
                  <c:v>0.13425631802782759</c:v>
                </c:pt>
                <c:pt idx="9">
                  <c:v>1.904744422366287E-2</c:v>
                </c:pt>
                <c:pt idx="10">
                  <c:v>0</c:v>
                </c:pt>
                <c:pt idx="11">
                  <c:v>0</c:v>
                </c:pt>
              </c:numCache>
            </c:numRef>
          </c:val>
        </c:ser>
        <c:ser>
          <c:idx val="2"/>
          <c:order val="1"/>
          <c:tx>
            <c:strRef>
              <c:f>PostCrReuse!$AA$3</c:f>
              <c:strCache>
                <c:ptCount val="1"/>
                <c:pt idx="0">
                  <c:v>HYDROSS
Oper. Improv.
River
Headgate
Diversion</c:v>
                </c:pt>
              </c:strCache>
            </c:strRef>
          </c:tx>
          <c:spPr>
            <a:ln>
              <a:solidFill>
                <a:schemeClr val="accent2"/>
              </a:solidFill>
              <a:prstDash val="sysDash"/>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PostCrReuse!$AB$21:$AB$32</c:f>
              <c:numCache>
                <c:formatCode>[&gt;=20]#,##0.0_);[&lt;=-20]\(#,##0.0\);#,##0.00_)</c:formatCode>
                <c:ptCount val="12"/>
                <c:pt idx="0">
                  <c:v>0</c:v>
                </c:pt>
                <c:pt idx="1">
                  <c:v>0</c:v>
                </c:pt>
                <c:pt idx="2">
                  <c:v>0</c:v>
                </c:pt>
                <c:pt idx="3">
                  <c:v>3.9587840578551678E-2</c:v>
                </c:pt>
                <c:pt idx="4">
                  <c:v>0.10446836836193851</c:v>
                </c:pt>
                <c:pt idx="5">
                  <c:v>0.20833518092008635</c:v>
                </c:pt>
                <c:pt idx="6">
                  <c:v>0.46942680583261476</c:v>
                </c:pt>
                <c:pt idx="7">
                  <c:v>0.3126941754995175</c:v>
                </c:pt>
                <c:pt idx="8">
                  <c:v>0.1329547700159896</c:v>
                </c:pt>
                <c:pt idx="9">
                  <c:v>1.904744422366287E-2</c:v>
                </c:pt>
                <c:pt idx="10">
                  <c:v>0</c:v>
                </c:pt>
                <c:pt idx="11">
                  <c:v>0</c:v>
                </c:pt>
              </c:numCache>
            </c:numRef>
          </c:val>
        </c:ser>
        <c:marker val="1"/>
        <c:axId val="193793024"/>
        <c:axId val="193827584"/>
      </c:lineChart>
      <c:catAx>
        <c:axId val="193793024"/>
        <c:scaling>
          <c:orientation val="minMax"/>
        </c:scaling>
        <c:axPos val="b"/>
        <c:tickLblPos val="nextTo"/>
        <c:crossAx val="193827584"/>
        <c:crosses val="autoZero"/>
        <c:auto val="1"/>
        <c:lblAlgn val="ctr"/>
        <c:lblOffset val="100"/>
      </c:catAx>
      <c:valAx>
        <c:axId val="193827584"/>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3793024"/>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barChart>
        <c:barDir val="col"/>
        <c:grouping val="clustered"/>
        <c:ser>
          <c:idx val="3"/>
          <c:order val="2"/>
          <c:tx>
            <c:strRef>
              <c:f>PostCrReuse!$D$4</c:f>
              <c:strCache>
                <c:ptCount val="1"/>
                <c:pt idx="0">
                  <c:v>HYDROSS
2009 HIA
(Existing)
Crop
Irrigation
Consumption</c:v>
                </c:pt>
              </c:strCache>
            </c:strRef>
          </c:tx>
          <c:spPr>
            <a:solidFill>
              <a:schemeClr val="accent3"/>
            </a:solidFill>
            <a:ln>
              <a:solidFill>
                <a:schemeClr val="accent3"/>
              </a:solidFill>
              <a:prstDash val="solid"/>
            </a:ln>
          </c:spPr>
          <c:cat>
            <c:strRef>
              <c:f>PostCrReuse!$B$36:$B$47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PostCrReuse!$E$36:$E$47</c:f>
              <c:numCache>
                <c:formatCode>[&gt;=20]#,##0.0_);[&lt;=-20]\(#,##0.0\);#,##0.00_)</c:formatCode>
                <c:ptCount val="12"/>
                <c:pt idx="0">
                  <c:v>0</c:v>
                </c:pt>
                <c:pt idx="1">
                  <c:v>0</c:v>
                </c:pt>
                <c:pt idx="2">
                  <c:v>9.309622932573209E-4</c:v>
                </c:pt>
                <c:pt idx="3">
                  <c:v>1.9323435292097468E-2</c:v>
                </c:pt>
                <c:pt idx="4">
                  <c:v>0.11055774003131494</c:v>
                </c:pt>
                <c:pt idx="5">
                  <c:v>0.24542791841346528</c:v>
                </c:pt>
                <c:pt idx="6">
                  <c:v>0.33289063232358895</c:v>
                </c:pt>
                <c:pt idx="7">
                  <c:v>0.25842558427701939</c:v>
                </c:pt>
                <c:pt idx="8">
                  <c:v>0.14380980348022385</c:v>
                </c:pt>
                <c:pt idx="9">
                  <c:v>2.1161489050579872E-2</c:v>
                </c:pt>
                <c:pt idx="10">
                  <c:v>0</c:v>
                </c:pt>
                <c:pt idx="11">
                  <c:v>0</c:v>
                </c:pt>
              </c:numCache>
            </c:numRef>
          </c:val>
        </c:ser>
        <c:ser>
          <c:idx val="4"/>
          <c:order val="3"/>
          <c:tx>
            <c:strRef>
              <c:f>PostCrReuse!$F$4</c:f>
              <c:strCache>
                <c:ptCount val="1"/>
                <c:pt idx="0">
                  <c:v>HYDROSS
Oper. Improv.
Crop
Irrigation
Consumption</c:v>
                </c:pt>
              </c:strCache>
            </c:strRef>
          </c:tx>
          <c:spPr>
            <a:solidFill>
              <a:schemeClr val="accent2"/>
            </a:solidFill>
            <a:ln>
              <a:solidFill>
                <a:schemeClr val="accent2"/>
              </a:solidFill>
              <a:prstDash val="solid"/>
            </a:ln>
          </c:spPr>
          <c:cat>
            <c:strRef>
              <c:f>PostCrReuse!$B$36:$B$47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PostCrReuse!$G$36:$G$47</c:f>
              <c:numCache>
                <c:formatCode>[&gt;=20]#,##0.0_);[&lt;=-20]\(#,##0.0\);#,##0.00_)</c:formatCode>
                <c:ptCount val="12"/>
                <c:pt idx="0">
                  <c:v>0</c:v>
                </c:pt>
                <c:pt idx="1">
                  <c:v>0</c:v>
                </c:pt>
                <c:pt idx="2">
                  <c:v>0</c:v>
                </c:pt>
                <c:pt idx="3">
                  <c:v>3.0124984976685611E-2</c:v>
                </c:pt>
                <c:pt idx="4">
                  <c:v>0.11055774003131494</c:v>
                </c:pt>
                <c:pt idx="5">
                  <c:v>0.23690603280595596</c:v>
                </c:pt>
                <c:pt idx="6">
                  <c:v>0.32629034837267484</c:v>
                </c:pt>
                <c:pt idx="7">
                  <c:v>0.24961724873312321</c:v>
                </c:pt>
                <c:pt idx="8">
                  <c:v>0.14201949137780592</c:v>
                </c:pt>
                <c:pt idx="9">
                  <c:v>3.235690739769996E-2</c:v>
                </c:pt>
                <c:pt idx="10">
                  <c:v>0</c:v>
                </c:pt>
                <c:pt idx="11">
                  <c:v>0</c:v>
                </c:pt>
              </c:numCache>
            </c:numRef>
          </c:val>
        </c:ser>
        <c:axId val="194784640"/>
        <c:axId val="194786432"/>
      </c:barChart>
      <c:lineChart>
        <c:grouping val="standard"/>
        <c:ser>
          <c:idx val="1"/>
          <c:order val="0"/>
          <c:tx>
            <c:strRef>
              <c:f>PostCrReuse!$X$3</c:f>
              <c:strCache>
                <c:ptCount val="1"/>
                <c:pt idx="0">
                  <c:v>HYDROSS
2009 HIA
(Existing)
River
Headgate
Diversion</c:v>
                </c:pt>
              </c:strCache>
            </c:strRef>
          </c:tx>
          <c:spPr>
            <a:ln>
              <a:solidFill>
                <a:schemeClr val="accent3"/>
              </a:solidFill>
              <a:prstDash val="sysDot"/>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PostCrReuse!$Y$36:$Y$47</c:f>
              <c:numCache>
                <c:formatCode>[&gt;=20]#,##0.0_);[&lt;=-20]\(#,##0.0\);#,##0.00_)</c:formatCode>
                <c:ptCount val="12"/>
                <c:pt idx="0">
                  <c:v>0</c:v>
                </c:pt>
                <c:pt idx="1">
                  <c:v>0</c:v>
                </c:pt>
                <c:pt idx="2">
                  <c:v>1.2796732553365237E-3</c:v>
                </c:pt>
                <c:pt idx="3">
                  <c:v>2.6561423081920915E-2</c:v>
                </c:pt>
                <c:pt idx="4">
                  <c:v>0.15196940210490023</c:v>
                </c:pt>
                <c:pt idx="5">
                  <c:v>0.33735796345493507</c:v>
                </c:pt>
                <c:pt idx="6">
                  <c:v>0.45758162518706391</c:v>
                </c:pt>
                <c:pt idx="7">
                  <c:v>0.35522417082751806</c:v>
                </c:pt>
                <c:pt idx="8">
                  <c:v>0.1976767058147407</c:v>
                </c:pt>
                <c:pt idx="9">
                  <c:v>2.9087957457841745E-2</c:v>
                </c:pt>
                <c:pt idx="10">
                  <c:v>0</c:v>
                </c:pt>
                <c:pt idx="11">
                  <c:v>0</c:v>
                </c:pt>
              </c:numCache>
            </c:numRef>
          </c:val>
        </c:ser>
        <c:ser>
          <c:idx val="2"/>
          <c:order val="1"/>
          <c:tx>
            <c:strRef>
              <c:f>PostCrReuse!$AA$3</c:f>
              <c:strCache>
                <c:ptCount val="1"/>
                <c:pt idx="0">
                  <c:v>HYDROSS
Oper. Improv.
River
Headgate
Diversion</c:v>
                </c:pt>
              </c:strCache>
            </c:strRef>
          </c:tx>
          <c:spPr>
            <a:ln>
              <a:solidFill>
                <a:schemeClr val="accent2"/>
              </a:solidFill>
              <a:prstDash val="sysDot"/>
            </a:ln>
          </c:spPr>
          <c:marker>
            <c:symbol val="none"/>
          </c:marker>
          <c:cat>
            <c:strRef>
              <c:f>PostCrReuse!$B$6:$B$17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PostCrReuse!$AB$36:$AB$47</c:f>
              <c:numCache>
                <c:formatCode>[&gt;=20]#,##0.0_);[&lt;=-20]\(#,##0.0\);#,##0.00_)</c:formatCode>
                <c:ptCount val="12"/>
                <c:pt idx="0">
                  <c:v>0</c:v>
                </c:pt>
                <c:pt idx="1">
                  <c:v>0</c:v>
                </c:pt>
                <c:pt idx="2">
                  <c:v>0</c:v>
                </c:pt>
                <c:pt idx="3">
                  <c:v>4.1408914057299816E-2</c:v>
                </c:pt>
                <c:pt idx="4">
                  <c:v>0.15196940210490023</c:v>
                </c:pt>
                <c:pt idx="5">
                  <c:v>0.32564403134839304</c:v>
                </c:pt>
                <c:pt idx="6">
                  <c:v>0.44850906992807549</c:v>
                </c:pt>
                <c:pt idx="7">
                  <c:v>0.34311649310394943</c:v>
                </c:pt>
                <c:pt idx="8">
                  <c:v>0.19521579570832431</c:v>
                </c:pt>
                <c:pt idx="9">
                  <c:v>4.4476848656632248E-2</c:v>
                </c:pt>
                <c:pt idx="10">
                  <c:v>0</c:v>
                </c:pt>
                <c:pt idx="11">
                  <c:v>0</c:v>
                </c:pt>
              </c:numCache>
            </c:numRef>
          </c:val>
        </c:ser>
        <c:marker val="1"/>
        <c:axId val="194784640"/>
        <c:axId val="194786432"/>
      </c:lineChart>
      <c:catAx>
        <c:axId val="194784640"/>
        <c:scaling>
          <c:orientation val="minMax"/>
        </c:scaling>
        <c:axPos val="b"/>
        <c:tickLblPos val="nextTo"/>
        <c:crossAx val="194786432"/>
        <c:crosses val="autoZero"/>
        <c:auto val="1"/>
        <c:lblAlgn val="ctr"/>
        <c:lblOffset val="100"/>
      </c:catAx>
      <c:valAx>
        <c:axId val="194786432"/>
        <c:scaling>
          <c:orientation val="minMax"/>
        </c:scaling>
        <c:axPos val="l"/>
        <c:majorGridlines/>
        <c:title>
          <c:tx>
            <c:rich>
              <a:bodyPr rot="-5400000" vert="horz"/>
              <a:lstStyle/>
              <a:p>
                <a:pPr>
                  <a:defRPr/>
                </a:pPr>
                <a:r>
                  <a:rPr lang="en-US"/>
                  <a:t>Diversion</a:t>
                </a:r>
                <a:r>
                  <a:rPr lang="en-US" baseline="0"/>
                  <a:t> or Crop Irrigation Consumption </a:t>
                </a:r>
                <a:r>
                  <a:rPr lang="en-US"/>
                  <a:t>(Acre-Feet/Acre)</a:t>
                </a:r>
              </a:p>
            </c:rich>
          </c:tx>
        </c:title>
        <c:numFmt formatCode="[&gt;=20]#,##0.0_);[&lt;=-20]\(#,##0.0\);#,##0.00_)" sourceLinked="1"/>
        <c:tickLblPos val="nextTo"/>
        <c:crossAx val="194784640"/>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Wet Year</a:t>
            </a:r>
          </a:p>
        </c:rich>
      </c:tx>
    </c:title>
    <c:plotArea>
      <c:layout/>
      <c:lineChart>
        <c:grouping val="standard"/>
        <c:ser>
          <c:idx val="1"/>
          <c:order val="0"/>
          <c:tx>
            <c:strRef>
              <c:f>Dublin!$X$3</c:f>
              <c:strCache>
                <c:ptCount val="1"/>
                <c:pt idx="0">
                  <c:v>HYDROSS
2009 HIA
(Existing)
River
Headgate
Diversion</c:v>
                </c:pt>
              </c:strCache>
            </c:strRef>
          </c:tx>
          <c:spPr>
            <a:ln>
              <a:solidFill>
                <a:schemeClr val="accent3"/>
              </a:solidFill>
              <a:prstDash val="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Dublin!$X$6:$X$17</c:f>
              <c:numCache>
                <c:formatCode>[&gt;=20]#,##0_);[&lt;=-20]\(#,##0\);#,##0.0_)</c:formatCode>
                <c:ptCount val="12"/>
                <c:pt idx="0">
                  <c:v>0</c:v>
                </c:pt>
                <c:pt idx="1">
                  <c:v>0</c:v>
                </c:pt>
                <c:pt idx="2">
                  <c:v>0</c:v>
                </c:pt>
                <c:pt idx="3">
                  <c:v>0</c:v>
                </c:pt>
                <c:pt idx="4">
                  <c:v>31.237500000000001</c:v>
                </c:pt>
                <c:pt idx="5">
                  <c:v>85.987499999999997</c:v>
                </c:pt>
                <c:pt idx="6">
                  <c:v>204.6</c:v>
                </c:pt>
                <c:pt idx="7">
                  <c:v>264.20999999999998</c:v>
                </c:pt>
                <c:pt idx="8">
                  <c:v>0</c:v>
                </c:pt>
                <c:pt idx="9">
                  <c:v>0</c:v>
                </c:pt>
                <c:pt idx="10">
                  <c:v>0</c:v>
                </c:pt>
                <c:pt idx="11">
                  <c:v>0</c:v>
                </c:pt>
              </c:numCache>
            </c:numRef>
          </c:val>
        </c:ser>
        <c:ser>
          <c:idx val="2"/>
          <c:order val="1"/>
          <c:tx>
            <c:strRef>
              <c:f>Dublin!$AA$3</c:f>
              <c:strCache>
                <c:ptCount val="1"/>
                <c:pt idx="0">
                  <c:v>HYDROSS
Oper. Improv.
River
Headgate
Diversion</c:v>
                </c:pt>
              </c:strCache>
            </c:strRef>
          </c:tx>
          <c:spPr>
            <a:ln>
              <a:solidFill>
                <a:schemeClr val="accent2"/>
              </a:solidFill>
              <a:prstDash val="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Dublin!$AA$6:$AA$17</c:f>
              <c:numCache>
                <c:formatCode>[&gt;=20]#,##0_);[&lt;=-20]\(#,##0\);#,##0.0_)</c:formatCode>
                <c:ptCount val="12"/>
                <c:pt idx="0">
                  <c:v>0</c:v>
                </c:pt>
                <c:pt idx="1">
                  <c:v>0</c:v>
                </c:pt>
                <c:pt idx="2">
                  <c:v>0</c:v>
                </c:pt>
                <c:pt idx="3">
                  <c:v>2.2974999999999999</c:v>
                </c:pt>
                <c:pt idx="4">
                  <c:v>66.882499999999993</c:v>
                </c:pt>
                <c:pt idx="5">
                  <c:v>125.4025</c:v>
                </c:pt>
                <c:pt idx="6">
                  <c:v>232.34</c:v>
                </c:pt>
                <c:pt idx="7">
                  <c:v>249.95</c:v>
                </c:pt>
                <c:pt idx="8">
                  <c:v>154.435</c:v>
                </c:pt>
                <c:pt idx="9">
                  <c:v>0</c:v>
                </c:pt>
                <c:pt idx="10">
                  <c:v>0</c:v>
                </c:pt>
                <c:pt idx="11">
                  <c:v>0</c:v>
                </c:pt>
              </c:numCache>
            </c:numRef>
          </c:val>
        </c:ser>
        <c:marker val="1"/>
        <c:axId val="195774720"/>
        <c:axId val="195780608"/>
      </c:lineChart>
      <c:catAx>
        <c:axId val="195774720"/>
        <c:scaling>
          <c:orientation val="minMax"/>
        </c:scaling>
        <c:axPos val="b"/>
        <c:tickLblPos val="nextTo"/>
        <c:crossAx val="195780608"/>
        <c:crosses val="autoZero"/>
        <c:auto val="1"/>
        <c:lblAlgn val="ctr"/>
        <c:lblOffset val="100"/>
      </c:catAx>
      <c:valAx>
        <c:axId val="195780608"/>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5774720"/>
        <c:crosses val="autoZero"/>
        <c:crossBetween val="between"/>
      </c:valAx>
    </c:plotArea>
    <c:legend>
      <c:legendPos val="b"/>
    </c:legend>
    <c:plotVisOnly val="1"/>
    <c:dispBlanksAs val="gap"/>
  </c:chart>
  <c:printSettings>
    <c:headerFooter/>
    <c:pageMargins b="0.75000000000000333" l="0.70000000000000062" r="0.70000000000000062" t="0.75000000000000333"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Normal Year</a:t>
            </a:r>
          </a:p>
        </c:rich>
      </c:tx>
    </c:title>
    <c:plotArea>
      <c:layout/>
      <c:lineChart>
        <c:grouping val="standard"/>
        <c:ser>
          <c:idx val="1"/>
          <c:order val="0"/>
          <c:tx>
            <c:strRef>
              <c:f>Dublin!$X$3</c:f>
              <c:strCache>
                <c:ptCount val="1"/>
                <c:pt idx="0">
                  <c:v>HYDROSS
2009 HIA
(Existing)
River
Headgate
Diversion</c:v>
                </c:pt>
              </c:strCache>
            </c:strRef>
          </c:tx>
          <c:spPr>
            <a:ln>
              <a:solidFill>
                <a:schemeClr val="accent3"/>
              </a:solidFill>
              <a:prstDash val="sys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Dublin!$X$21:$X$32</c:f>
              <c:numCache>
                <c:formatCode>[&gt;=20]#,##0_);[&lt;=-20]\(#,##0\);#,##0.0_)</c:formatCode>
                <c:ptCount val="12"/>
                <c:pt idx="0">
                  <c:v>0</c:v>
                </c:pt>
                <c:pt idx="1">
                  <c:v>0</c:v>
                </c:pt>
                <c:pt idx="2">
                  <c:v>0</c:v>
                </c:pt>
                <c:pt idx="3">
                  <c:v>0</c:v>
                </c:pt>
                <c:pt idx="4">
                  <c:v>82.201666666666654</c:v>
                </c:pt>
                <c:pt idx="5">
                  <c:v>93.90583333333332</c:v>
                </c:pt>
                <c:pt idx="6">
                  <c:v>260.34583333333336</c:v>
                </c:pt>
                <c:pt idx="7">
                  <c:v>333.58833333333331</c:v>
                </c:pt>
                <c:pt idx="8">
                  <c:v>0</c:v>
                </c:pt>
                <c:pt idx="9">
                  <c:v>0</c:v>
                </c:pt>
                <c:pt idx="10">
                  <c:v>0</c:v>
                </c:pt>
                <c:pt idx="11">
                  <c:v>0</c:v>
                </c:pt>
              </c:numCache>
            </c:numRef>
          </c:val>
        </c:ser>
        <c:ser>
          <c:idx val="2"/>
          <c:order val="1"/>
          <c:tx>
            <c:strRef>
              <c:f>Dublin!$AA$3</c:f>
              <c:strCache>
                <c:ptCount val="1"/>
                <c:pt idx="0">
                  <c:v>HYDROSS
Oper. Improv.
River
Headgate
Diversion</c:v>
                </c:pt>
              </c:strCache>
            </c:strRef>
          </c:tx>
          <c:spPr>
            <a:ln>
              <a:solidFill>
                <a:schemeClr val="accent2"/>
              </a:solidFill>
              <a:prstDash val="sysDash"/>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Dublin!$AA$21:$AA$32</c:f>
              <c:numCache>
                <c:formatCode>[&gt;=20]#,##0_);[&lt;=-20]\(#,##0\);#,##0.0_)</c:formatCode>
                <c:ptCount val="12"/>
                <c:pt idx="0">
                  <c:v>0</c:v>
                </c:pt>
                <c:pt idx="1">
                  <c:v>0</c:v>
                </c:pt>
                <c:pt idx="2">
                  <c:v>0</c:v>
                </c:pt>
                <c:pt idx="3">
                  <c:v>0</c:v>
                </c:pt>
                <c:pt idx="4">
                  <c:v>111.79833333333333</c:v>
                </c:pt>
                <c:pt idx="5">
                  <c:v>168.83749999999998</c:v>
                </c:pt>
                <c:pt idx="6">
                  <c:v>290.96749999999997</c:v>
                </c:pt>
                <c:pt idx="7">
                  <c:v>304.31</c:v>
                </c:pt>
                <c:pt idx="8">
                  <c:v>113.68166666666667</c:v>
                </c:pt>
                <c:pt idx="9">
                  <c:v>0</c:v>
                </c:pt>
                <c:pt idx="10">
                  <c:v>0</c:v>
                </c:pt>
                <c:pt idx="11">
                  <c:v>0</c:v>
                </c:pt>
              </c:numCache>
            </c:numRef>
          </c:val>
        </c:ser>
        <c:marker val="1"/>
        <c:axId val="195801856"/>
        <c:axId val="195803392"/>
      </c:lineChart>
      <c:catAx>
        <c:axId val="195801856"/>
        <c:scaling>
          <c:orientation val="minMax"/>
        </c:scaling>
        <c:axPos val="b"/>
        <c:tickLblPos val="nextTo"/>
        <c:crossAx val="195803392"/>
        <c:crosses val="autoZero"/>
        <c:auto val="1"/>
        <c:lblAlgn val="ctr"/>
        <c:lblOffset val="100"/>
      </c:catAx>
      <c:valAx>
        <c:axId val="195803392"/>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5801856"/>
        <c:crosses val="autoZero"/>
        <c:crossBetween val="between"/>
      </c:valAx>
    </c:plotArea>
    <c:legend>
      <c:legendPos val="b"/>
    </c:legend>
    <c:plotVisOnly val="1"/>
    <c:dispBlanksAs val="gap"/>
  </c:chart>
  <c:printSettings>
    <c:headerFooter/>
    <c:pageMargins b="0.75000000000000355" l="0.70000000000000062" r="0.70000000000000062" t="0.7500000000000035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a:pPr>
            <a:r>
              <a:rPr lang="en-US" sz="1400"/>
              <a:t>Dry Year</a:t>
            </a:r>
          </a:p>
        </c:rich>
      </c:tx>
    </c:title>
    <c:plotArea>
      <c:layout/>
      <c:lineChart>
        <c:grouping val="standard"/>
        <c:ser>
          <c:idx val="1"/>
          <c:order val="0"/>
          <c:tx>
            <c:strRef>
              <c:f>Dublin!$X$3</c:f>
              <c:strCache>
                <c:ptCount val="1"/>
                <c:pt idx="0">
                  <c:v>HYDROSS
2009 HIA
(Existing)
River
Headgate
Diversion</c:v>
                </c:pt>
              </c:strCache>
            </c:strRef>
          </c:tx>
          <c:spPr>
            <a:ln>
              <a:solidFill>
                <a:schemeClr val="accent3"/>
              </a:solidFill>
              <a:prstDash val="sysDot"/>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Dublin!$X$36:$X$47</c:f>
              <c:numCache>
                <c:formatCode>[&gt;=20]#,##0_);[&lt;=-20]\(#,##0\);#,##0.0_)</c:formatCode>
                <c:ptCount val="12"/>
                <c:pt idx="0">
                  <c:v>0</c:v>
                </c:pt>
                <c:pt idx="1">
                  <c:v>0</c:v>
                </c:pt>
                <c:pt idx="2">
                  <c:v>0</c:v>
                </c:pt>
                <c:pt idx="3">
                  <c:v>0</c:v>
                </c:pt>
                <c:pt idx="4">
                  <c:v>115.85</c:v>
                </c:pt>
                <c:pt idx="5">
                  <c:v>96.99</c:v>
                </c:pt>
                <c:pt idx="6">
                  <c:v>308.50750000000005</c:v>
                </c:pt>
                <c:pt idx="7">
                  <c:v>397.96500000000003</c:v>
                </c:pt>
                <c:pt idx="8">
                  <c:v>0</c:v>
                </c:pt>
                <c:pt idx="9">
                  <c:v>0</c:v>
                </c:pt>
                <c:pt idx="10">
                  <c:v>0</c:v>
                </c:pt>
                <c:pt idx="11">
                  <c:v>0</c:v>
                </c:pt>
              </c:numCache>
            </c:numRef>
          </c:val>
        </c:ser>
        <c:ser>
          <c:idx val="2"/>
          <c:order val="1"/>
          <c:tx>
            <c:strRef>
              <c:f>Dublin!$AA$3</c:f>
              <c:strCache>
                <c:ptCount val="1"/>
                <c:pt idx="0">
                  <c:v>HYDROSS
Oper. Improv.
River
Headgate
Diversion</c:v>
                </c:pt>
              </c:strCache>
            </c:strRef>
          </c:tx>
          <c:spPr>
            <a:ln>
              <a:solidFill>
                <a:schemeClr val="accent2"/>
              </a:solidFill>
              <a:prstDash val="sysDot"/>
            </a:ln>
          </c:spPr>
          <c:marker>
            <c:symbol val="none"/>
          </c:marker>
          <c:cat>
            <c:strRef>
              <c:f>Dublin!$B$6:$B$17</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Dublin!$AA$36:$AA$47</c:f>
              <c:numCache>
                <c:formatCode>[&gt;=20]#,##0_);[&lt;=-20]\(#,##0\);#,##0.0_)</c:formatCode>
                <c:ptCount val="12"/>
                <c:pt idx="0">
                  <c:v>0</c:v>
                </c:pt>
                <c:pt idx="1">
                  <c:v>0</c:v>
                </c:pt>
                <c:pt idx="2">
                  <c:v>0</c:v>
                </c:pt>
                <c:pt idx="3">
                  <c:v>0</c:v>
                </c:pt>
                <c:pt idx="4">
                  <c:v>115.09</c:v>
                </c:pt>
                <c:pt idx="5">
                  <c:v>186.13249999999999</c:v>
                </c:pt>
                <c:pt idx="6">
                  <c:v>299.33249999999998</c:v>
                </c:pt>
                <c:pt idx="7">
                  <c:v>308.77999999999997</c:v>
                </c:pt>
                <c:pt idx="8">
                  <c:v>116.08749999999999</c:v>
                </c:pt>
                <c:pt idx="9">
                  <c:v>0</c:v>
                </c:pt>
                <c:pt idx="10">
                  <c:v>0</c:v>
                </c:pt>
                <c:pt idx="11">
                  <c:v>0</c:v>
                </c:pt>
              </c:numCache>
            </c:numRef>
          </c:val>
        </c:ser>
        <c:marker val="1"/>
        <c:axId val="195816448"/>
        <c:axId val="195863296"/>
      </c:lineChart>
      <c:catAx>
        <c:axId val="195816448"/>
        <c:scaling>
          <c:orientation val="minMax"/>
        </c:scaling>
        <c:axPos val="b"/>
        <c:tickLblPos val="nextTo"/>
        <c:crossAx val="195863296"/>
        <c:crosses val="autoZero"/>
        <c:auto val="1"/>
        <c:lblAlgn val="ctr"/>
        <c:lblOffset val="100"/>
      </c:catAx>
      <c:valAx>
        <c:axId val="195863296"/>
        <c:scaling>
          <c:orientation val="minMax"/>
        </c:scaling>
        <c:axPos val="l"/>
        <c:majorGridlines/>
        <c:title>
          <c:tx>
            <c:rich>
              <a:bodyPr rot="-5400000" vert="horz"/>
              <a:lstStyle/>
              <a:p>
                <a:pPr>
                  <a:defRPr/>
                </a:pPr>
                <a:r>
                  <a:rPr lang="en-US"/>
                  <a:t>Diversion</a:t>
                </a:r>
                <a:r>
                  <a:rPr lang="en-US" baseline="0"/>
                  <a:t> </a:t>
                </a:r>
                <a:r>
                  <a:rPr lang="en-US"/>
                  <a:t>(Acre-Feet)</a:t>
                </a:r>
              </a:p>
            </c:rich>
          </c:tx>
        </c:title>
        <c:numFmt formatCode="[&gt;=20]#,##0_);[&lt;=-20]\(#,##0\);#,##0.0_)" sourceLinked="1"/>
        <c:tickLblPos val="nextTo"/>
        <c:crossAx val="195816448"/>
        <c:crosses val="autoZero"/>
        <c:crossBetween val="between"/>
      </c:valAx>
    </c:plotArea>
    <c:legend>
      <c:legendPos val="b"/>
    </c:legend>
    <c:plotVisOnly val="1"/>
    <c:dispBlanksAs val="gap"/>
  </c:chart>
  <c:printSettings>
    <c:headerFooter/>
    <c:pageMargins b="0.75000000000000377" l="0.70000000000000062" r="0.70000000000000062" t="0.7500000000000037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chart" Target="../charts/chart65.xml"/><Relationship Id="rId1" Type="http://schemas.openxmlformats.org/officeDocument/2006/relationships/chart" Target="../charts/chart64.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9.xml"/><Relationship Id="rId2" Type="http://schemas.openxmlformats.org/officeDocument/2006/relationships/chart" Target="../charts/chart68.xml"/><Relationship Id="rId1" Type="http://schemas.openxmlformats.org/officeDocument/2006/relationships/chart" Target="../charts/chart67.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chart" Target="../charts/chart70.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chart" Target="../charts/chart77.xml"/><Relationship Id="rId1" Type="http://schemas.openxmlformats.org/officeDocument/2006/relationships/chart" Target="../charts/chart76.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0.xml"/><Relationship Id="rId2" Type="http://schemas.openxmlformats.org/officeDocument/2006/relationships/chart" Target="../charts/chart89.xml"/><Relationship Id="rId1" Type="http://schemas.openxmlformats.org/officeDocument/2006/relationships/chart" Target="../charts/chart88.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99.xml"/><Relationship Id="rId2" Type="http://schemas.openxmlformats.org/officeDocument/2006/relationships/chart" Target="../charts/chart98.xml"/><Relationship Id="rId1" Type="http://schemas.openxmlformats.org/officeDocument/2006/relationships/chart" Target="../charts/chart97.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2.xml"/><Relationship Id="rId2" Type="http://schemas.openxmlformats.org/officeDocument/2006/relationships/chart" Target="../charts/chart101.xml"/><Relationship Id="rId1" Type="http://schemas.openxmlformats.org/officeDocument/2006/relationships/chart" Target="../charts/chart100.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5.xml"/><Relationship Id="rId2" Type="http://schemas.openxmlformats.org/officeDocument/2006/relationships/chart" Target="../charts/chart104.xml"/><Relationship Id="rId1" Type="http://schemas.openxmlformats.org/officeDocument/2006/relationships/chart" Target="../charts/chart103.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4.xml"/><Relationship Id="rId2" Type="http://schemas.openxmlformats.org/officeDocument/2006/relationships/chart" Target="../charts/chart113.xml"/><Relationship Id="rId1" Type="http://schemas.openxmlformats.org/officeDocument/2006/relationships/chart" Target="../charts/chart112.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38.xml"/><Relationship Id="rId2" Type="http://schemas.openxmlformats.org/officeDocument/2006/relationships/chart" Target="../charts/chart137.xml"/><Relationship Id="rId1" Type="http://schemas.openxmlformats.org/officeDocument/2006/relationships/chart" Target="../charts/chart13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68.xml"/><Relationship Id="rId2" Type="http://schemas.openxmlformats.org/officeDocument/2006/relationships/chart" Target="../charts/chart167.xml"/><Relationship Id="rId1" Type="http://schemas.openxmlformats.org/officeDocument/2006/relationships/chart" Target="../charts/chart166.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74.xml"/><Relationship Id="rId2" Type="http://schemas.openxmlformats.org/officeDocument/2006/relationships/chart" Target="../charts/chart173.xml"/><Relationship Id="rId1" Type="http://schemas.openxmlformats.org/officeDocument/2006/relationships/chart" Target="../charts/chart172.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80.xml"/><Relationship Id="rId2" Type="http://schemas.openxmlformats.org/officeDocument/2006/relationships/chart" Target="../charts/chart179.xml"/><Relationship Id="rId1" Type="http://schemas.openxmlformats.org/officeDocument/2006/relationships/chart" Target="../charts/chart178.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83.xml"/><Relationship Id="rId2" Type="http://schemas.openxmlformats.org/officeDocument/2006/relationships/chart" Target="../charts/chart182.xml"/><Relationship Id="rId1" Type="http://schemas.openxmlformats.org/officeDocument/2006/relationships/chart" Target="../charts/chart181.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86.xml"/><Relationship Id="rId2" Type="http://schemas.openxmlformats.org/officeDocument/2006/relationships/chart" Target="../charts/chart185.xml"/><Relationship Id="rId1" Type="http://schemas.openxmlformats.org/officeDocument/2006/relationships/chart" Target="../charts/chart184.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95.xml"/><Relationship Id="rId2" Type="http://schemas.openxmlformats.org/officeDocument/2006/relationships/chart" Target="../charts/chart194.xml"/><Relationship Id="rId1" Type="http://schemas.openxmlformats.org/officeDocument/2006/relationships/chart" Target="../charts/chart19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64</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66</xdr:row>
      <xdr:rowOff>0</xdr:rowOff>
    </xdr:from>
    <xdr:to>
      <xdr:col>14</xdr:col>
      <xdr:colOff>595313</xdr:colOff>
      <xdr:row>95</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11905</xdr:colOff>
      <xdr:row>3</xdr:row>
      <xdr:rowOff>11906</xdr:rowOff>
    </xdr:from>
    <xdr:to>
      <xdr:col>15</xdr:col>
      <xdr:colOff>-1</xdr:colOff>
      <xdr:row>33</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0</xdr:rowOff>
    </xdr:from>
    <xdr:to>
      <xdr:col>14</xdr:col>
      <xdr:colOff>595313</xdr:colOff>
      <xdr:row>63</xdr:row>
      <xdr:rowOff>154781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65</xdr:row>
      <xdr:rowOff>0</xdr:rowOff>
    </xdr:from>
    <xdr:to>
      <xdr:col>14</xdr:col>
      <xdr:colOff>595313</xdr:colOff>
      <xdr:row>94</xdr:row>
      <xdr:rowOff>154782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sheetPr>
    <pageSetUpPr fitToPage="1"/>
  </sheetPr>
  <dimension ref="A1:T63"/>
  <sheetViews>
    <sheetView tabSelected="1" zoomScale="80" zoomScaleNormal="80" workbookViewId="0">
      <pane xSplit="1" ySplit="6" topLeftCell="B7" activePane="bottomRight" state="frozen"/>
      <selection pane="topRight" activeCell="B1" sqref="B1"/>
      <selection pane="bottomLeft" activeCell="A7" sqref="A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43</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55.33884297520661</v>
      </c>
      <c r="D7" s="89"/>
      <c r="E7" s="85">
        <v>87.5</v>
      </c>
      <c r="F7" s="84"/>
      <c r="G7" s="84">
        <v>133.28749999999999</v>
      </c>
      <c r="H7" s="83">
        <v>149.70749999999998</v>
      </c>
      <c r="I7" s="88">
        <f t="shared" ref="I7:I18" si="0">H7-G7</f>
        <v>16.419999999999987</v>
      </c>
      <c r="J7" s="87">
        <v>56.416666666666664</v>
      </c>
      <c r="K7" s="84"/>
      <c r="L7" s="84">
        <v>154.10416666666666</v>
      </c>
      <c r="M7" s="83">
        <v>161.16416666666666</v>
      </c>
      <c r="N7" s="86">
        <f t="shared" ref="N7:N18" si="1">M7-L7</f>
        <v>7.0600000000000023</v>
      </c>
      <c r="O7" s="85">
        <v>57.5</v>
      </c>
      <c r="P7" s="84"/>
      <c r="Q7" s="84">
        <v>149.51250000000002</v>
      </c>
      <c r="R7" s="83">
        <v>153.79500000000002</v>
      </c>
      <c r="S7" s="82">
        <f t="shared" ref="S7:S18" si="2">R7-Q7</f>
        <v>4.2824999999999989</v>
      </c>
    </row>
    <row r="8" spans="1:20">
      <c r="A8" s="70" t="s">
        <v>25</v>
      </c>
      <c r="B8" s="69"/>
      <c r="C8" s="68">
        <f>C24/43560*86400*28</f>
        <v>55.537190082644621</v>
      </c>
      <c r="D8" s="67"/>
      <c r="E8" s="63">
        <v>81.75</v>
      </c>
      <c r="F8" s="62"/>
      <c r="G8" s="62">
        <v>109.2625</v>
      </c>
      <c r="H8" s="61">
        <v>125.2825</v>
      </c>
      <c r="I8" s="66">
        <f t="shared" si="0"/>
        <v>16.019999999999996</v>
      </c>
      <c r="J8" s="65">
        <v>68</v>
      </c>
      <c r="K8" s="62"/>
      <c r="L8" s="62">
        <v>143.41166666666666</v>
      </c>
      <c r="M8" s="61">
        <v>150.81083333333331</v>
      </c>
      <c r="N8" s="64">
        <f t="shared" si="1"/>
        <v>7.3991666666666447</v>
      </c>
      <c r="O8" s="63">
        <v>58</v>
      </c>
      <c r="P8" s="62"/>
      <c r="Q8" s="62">
        <v>135.86499999999998</v>
      </c>
      <c r="R8" s="61">
        <v>139.8775</v>
      </c>
      <c r="S8" s="60">
        <f t="shared" si="2"/>
        <v>4.0125000000000171</v>
      </c>
    </row>
    <row r="9" spans="1:20">
      <c r="A9" s="81" t="s">
        <v>24</v>
      </c>
      <c r="B9" s="80"/>
      <c r="C9" s="79">
        <f>C25/43560*86400*31</f>
        <v>104.52892561983471</v>
      </c>
      <c r="D9" s="78"/>
      <c r="E9" s="74">
        <v>153.5</v>
      </c>
      <c r="F9" s="73"/>
      <c r="G9" s="73">
        <v>28.782499999999999</v>
      </c>
      <c r="H9" s="72">
        <v>179.84500000000003</v>
      </c>
      <c r="I9" s="77">
        <f t="shared" si="0"/>
        <v>151.06250000000003</v>
      </c>
      <c r="J9" s="76">
        <v>125.41666666666667</v>
      </c>
      <c r="K9" s="73"/>
      <c r="L9" s="73">
        <v>51.166666666666664</v>
      </c>
      <c r="M9" s="72">
        <v>180.77583333333337</v>
      </c>
      <c r="N9" s="75">
        <f t="shared" si="1"/>
        <v>129.60916666666671</v>
      </c>
      <c r="O9" s="74">
        <v>106.75</v>
      </c>
      <c r="P9" s="73"/>
      <c r="Q9" s="73">
        <v>37.465000000000003</v>
      </c>
      <c r="R9" s="72">
        <v>160.6</v>
      </c>
      <c r="S9" s="71">
        <f t="shared" si="2"/>
        <v>123.13499999999999</v>
      </c>
    </row>
    <row r="10" spans="1:20">
      <c r="A10" s="58" t="s">
        <v>23</v>
      </c>
      <c r="B10" s="57"/>
      <c r="C10" s="56">
        <f>C26/43560*86400*30</f>
        <v>142.80991735537188</v>
      </c>
      <c r="D10" s="55"/>
      <c r="E10" s="51">
        <v>282.75</v>
      </c>
      <c r="F10" s="50"/>
      <c r="G10" s="50">
        <v>137.5</v>
      </c>
      <c r="H10" s="49">
        <v>210.70999999999998</v>
      </c>
      <c r="I10" s="54">
        <f t="shared" si="0"/>
        <v>73.20999999999998</v>
      </c>
      <c r="J10" s="53">
        <v>238.58333333333334</v>
      </c>
      <c r="K10" s="50"/>
      <c r="L10" s="50">
        <v>66.955833333333331</v>
      </c>
      <c r="M10" s="49">
        <v>179.70333333333335</v>
      </c>
      <c r="N10" s="52">
        <f t="shared" si="1"/>
        <v>112.74750000000002</v>
      </c>
      <c r="O10" s="51">
        <v>163.25</v>
      </c>
      <c r="P10" s="50"/>
      <c r="Q10" s="50">
        <v>16.552500000000002</v>
      </c>
      <c r="R10" s="49">
        <v>147.38750000000002</v>
      </c>
      <c r="S10" s="48">
        <f t="shared" si="2"/>
        <v>130.83500000000001</v>
      </c>
    </row>
    <row r="11" spans="1:20">
      <c r="A11" s="70" t="s">
        <v>22</v>
      </c>
      <c r="B11" s="69"/>
      <c r="C11" s="68">
        <f>C27/43560*86400*31</f>
        <v>122.97520661157024</v>
      </c>
      <c r="D11" s="67"/>
      <c r="E11" s="63">
        <v>324.25</v>
      </c>
      <c r="F11" s="62"/>
      <c r="G11" s="62">
        <v>210.58750000000001</v>
      </c>
      <c r="H11" s="61">
        <v>232.17000000000002</v>
      </c>
      <c r="I11" s="66">
        <f t="shared" si="0"/>
        <v>21.58250000000001</v>
      </c>
      <c r="J11" s="65">
        <v>269.41666666666669</v>
      </c>
      <c r="K11" s="62"/>
      <c r="L11" s="62">
        <v>137.2775</v>
      </c>
      <c r="M11" s="61">
        <v>159.98833333333334</v>
      </c>
      <c r="N11" s="64">
        <f t="shared" si="1"/>
        <v>22.710833333333341</v>
      </c>
      <c r="O11" s="63">
        <v>147.75</v>
      </c>
      <c r="P11" s="62"/>
      <c r="Q11" s="62">
        <v>12.907499999999999</v>
      </c>
      <c r="R11" s="61">
        <v>122.98</v>
      </c>
      <c r="S11" s="60">
        <f t="shared" si="2"/>
        <v>110.07250000000001</v>
      </c>
    </row>
    <row r="12" spans="1:20">
      <c r="A12" s="70" t="s">
        <v>21</v>
      </c>
      <c r="B12" s="69"/>
      <c r="C12" s="68">
        <f>C28/43560*86400*30</f>
        <v>59.504132231404952</v>
      </c>
      <c r="D12" s="67"/>
      <c r="E12" s="63">
        <v>221.5</v>
      </c>
      <c r="F12" s="62"/>
      <c r="G12" s="62">
        <v>45.45750000000001</v>
      </c>
      <c r="H12" s="61">
        <v>59.5</v>
      </c>
      <c r="I12" s="66">
        <f t="shared" si="0"/>
        <v>14.04249999999999</v>
      </c>
      <c r="J12" s="65">
        <v>167.41666666666666</v>
      </c>
      <c r="K12" s="62"/>
      <c r="L12" s="62">
        <v>97.115000000000009</v>
      </c>
      <c r="M12" s="61">
        <v>75.295000000000002</v>
      </c>
      <c r="N12" s="64">
        <f t="shared" si="1"/>
        <v>-21.820000000000007</v>
      </c>
      <c r="O12" s="63">
        <v>92</v>
      </c>
      <c r="P12" s="62"/>
      <c r="Q12" s="62">
        <v>36.534999999999997</v>
      </c>
      <c r="R12" s="61">
        <v>59.5</v>
      </c>
      <c r="S12" s="60">
        <f t="shared" si="2"/>
        <v>22.965000000000003</v>
      </c>
    </row>
    <row r="13" spans="1:20">
      <c r="A13" s="70" t="s">
        <v>20</v>
      </c>
      <c r="B13" s="69"/>
      <c r="C13" s="68">
        <f>C29/43560*86400*31</f>
        <v>30.743801652892561</v>
      </c>
      <c r="D13" s="67"/>
      <c r="E13" s="63">
        <v>137.5</v>
      </c>
      <c r="F13" s="62"/>
      <c r="G13" s="62">
        <v>39.369999999999997</v>
      </c>
      <c r="H13" s="61">
        <v>44.26</v>
      </c>
      <c r="I13" s="66">
        <f t="shared" si="0"/>
        <v>4.8900000000000006</v>
      </c>
      <c r="J13" s="65">
        <v>98.083333333333329</v>
      </c>
      <c r="K13" s="62"/>
      <c r="L13" s="62">
        <v>42.738333333333344</v>
      </c>
      <c r="M13" s="61">
        <v>64.281666666666652</v>
      </c>
      <c r="N13" s="64">
        <f t="shared" si="1"/>
        <v>21.543333333333308</v>
      </c>
      <c r="O13" s="63">
        <v>57.25</v>
      </c>
      <c r="P13" s="62"/>
      <c r="Q13" s="62">
        <v>76.042500000000004</v>
      </c>
      <c r="R13" s="61">
        <v>68.022499999999994</v>
      </c>
      <c r="S13" s="60">
        <f t="shared" si="2"/>
        <v>-8.0200000000000102</v>
      </c>
    </row>
    <row r="14" spans="1:20">
      <c r="A14" s="70" t="s">
        <v>19</v>
      </c>
      <c r="B14" s="69"/>
      <c r="C14" s="68">
        <f>C30/43560*86400*31</f>
        <v>24.595041322314049</v>
      </c>
      <c r="D14" s="67"/>
      <c r="E14" s="63">
        <v>84.25</v>
      </c>
      <c r="F14" s="62"/>
      <c r="G14" s="62">
        <v>429.82999999999993</v>
      </c>
      <c r="H14" s="61">
        <v>73.97</v>
      </c>
      <c r="I14" s="66">
        <f t="shared" si="0"/>
        <v>-355.8599999999999</v>
      </c>
      <c r="J14" s="65">
        <v>68.416666666666671</v>
      </c>
      <c r="K14" s="62"/>
      <c r="L14" s="62">
        <v>433.17166666666668</v>
      </c>
      <c r="M14" s="61">
        <v>88.847499999999982</v>
      </c>
      <c r="N14" s="64">
        <f t="shared" si="1"/>
        <v>-344.32416666666671</v>
      </c>
      <c r="O14" s="63">
        <v>37.75</v>
      </c>
      <c r="P14" s="62"/>
      <c r="Q14" s="62">
        <v>338.82</v>
      </c>
      <c r="R14" s="61">
        <v>73.75500000000001</v>
      </c>
      <c r="S14" s="60">
        <f t="shared" si="2"/>
        <v>-265.065</v>
      </c>
    </row>
    <row r="15" spans="1:20">
      <c r="A15" s="47" t="s">
        <v>18</v>
      </c>
      <c r="B15" s="46"/>
      <c r="C15" s="45">
        <f>C31/43560*86400*30</f>
        <v>23.801652892561982</v>
      </c>
      <c r="D15" s="44"/>
      <c r="E15" s="40">
        <v>65.75</v>
      </c>
      <c r="F15" s="39"/>
      <c r="G15" s="39">
        <v>123.47499999999999</v>
      </c>
      <c r="H15" s="38">
        <v>140.20999999999998</v>
      </c>
      <c r="I15" s="43">
        <f t="shared" si="0"/>
        <v>16.734999999999985</v>
      </c>
      <c r="J15" s="42">
        <v>59.916666666666664</v>
      </c>
      <c r="K15" s="39"/>
      <c r="L15" s="39">
        <v>150.01</v>
      </c>
      <c r="M15" s="38">
        <v>148.33833333333331</v>
      </c>
      <c r="N15" s="41">
        <f t="shared" si="1"/>
        <v>-1.6716666666666811</v>
      </c>
      <c r="O15" s="40">
        <v>33.25</v>
      </c>
      <c r="P15" s="39"/>
      <c r="Q15" s="39">
        <v>124.0675</v>
      </c>
      <c r="R15" s="38">
        <v>112.71250000000001</v>
      </c>
      <c r="S15" s="37">
        <f t="shared" si="2"/>
        <v>-11.35499999999999</v>
      </c>
    </row>
    <row r="16" spans="1:20">
      <c r="A16" s="59" t="s">
        <v>17</v>
      </c>
      <c r="B16" s="24"/>
      <c r="C16" s="23">
        <f>C32/43560*86400*31</f>
        <v>24.595041322314049</v>
      </c>
      <c r="D16" s="22"/>
      <c r="E16" s="18">
        <v>64.5</v>
      </c>
      <c r="F16" s="17"/>
      <c r="G16" s="17">
        <v>118.19750000000001</v>
      </c>
      <c r="H16" s="16">
        <v>142.995</v>
      </c>
      <c r="I16" s="21">
        <f t="shared" si="0"/>
        <v>24.797499999999999</v>
      </c>
      <c r="J16" s="20">
        <v>58.833333333333336</v>
      </c>
      <c r="K16" s="17"/>
      <c r="L16" s="17">
        <v>107.68166666666667</v>
      </c>
      <c r="M16" s="16">
        <v>135.83416666666668</v>
      </c>
      <c r="N16" s="19">
        <f t="shared" si="1"/>
        <v>28.152500000000003</v>
      </c>
      <c r="O16" s="18">
        <v>47.5</v>
      </c>
      <c r="P16" s="17"/>
      <c r="Q16" s="17">
        <v>115.4725</v>
      </c>
      <c r="R16" s="16">
        <v>119.61500000000001</v>
      </c>
      <c r="S16" s="15">
        <f t="shared" si="2"/>
        <v>4.1425000000000125</v>
      </c>
    </row>
    <row r="17" spans="1:19">
      <c r="A17" s="58" t="s">
        <v>16</v>
      </c>
      <c r="B17" s="57"/>
      <c r="C17" s="56">
        <f>C33/43560*86400*30</f>
        <v>23.801652892561982</v>
      </c>
      <c r="D17" s="55"/>
      <c r="E17" s="51">
        <v>69.75</v>
      </c>
      <c r="F17" s="50"/>
      <c r="G17" s="50">
        <v>62.980000000000004</v>
      </c>
      <c r="H17" s="49">
        <v>192.01499999999999</v>
      </c>
      <c r="I17" s="54">
        <f t="shared" si="0"/>
        <v>129.03499999999997</v>
      </c>
      <c r="J17" s="53">
        <v>65.583333333333329</v>
      </c>
      <c r="K17" s="50"/>
      <c r="L17" s="50">
        <v>62.668333333333329</v>
      </c>
      <c r="M17" s="49">
        <v>192.24166666666667</v>
      </c>
      <c r="N17" s="52">
        <f t="shared" si="1"/>
        <v>129.57333333333335</v>
      </c>
      <c r="O17" s="51">
        <v>48</v>
      </c>
      <c r="P17" s="50"/>
      <c r="Q17" s="50">
        <v>79.784999999999997</v>
      </c>
      <c r="R17" s="49">
        <v>192.14750000000001</v>
      </c>
      <c r="S17" s="48">
        <f t="shared" si="2"/>
        <v>112.36250000000001</v>
      </c>
    </row>
    <row r="18" spans="1:19" ht="13.5" thickBot="1">
      <c r="A18" s="47" t="s">
        <v>15</v>
      </c>
      <c r="B18" s="46"/>
      <c r="C18" s="45">
        <f>C34/43560*86400*31</f>
        <v>24.595041322314049</v>
      </c>
      <c r="D18" s="44"/>
      <c r="E18" s="40">
        <v>59.25</v>
      </c>
      <c r="F18" s="39"/>
      <c r="G18" s="39">
        <v>182.92500000000001</v>
      </c>
      <c r="H18" s="38">
        <v>176.01999999999998</v>
      </c>
      <c r="I18" s="43">
        <f t="shared" si="0"/>
        <v>-6.9050000000000296</v>
      </c>
      <c r="J18" s="42">
        <v>75</v>
      </c>
      <c r="K18" s="39"/>
      <c r="L18" s="39">
        <v>191.97333333333336</v>
      </c>
      <c r="M18" s="38">
        <v>186.66749999999999</v>
      </c>
      <c r="N18" s="41">
        <f t="shared" si="1"/>
        <v>-5.3058333333333678</v>
      </c>
      <c r="O18" s="40">
        <v>47.5</v>
      </c>
      <c r="P18" s="39"/>
      <c r="Q18" s="39">
        <v>173.51249999999999</v>
      </c>
      <c r="R18" s="38">
        <v>154.3725</v>
      </c>
      <c r="S18" s="37">
        <f t="shared" si="2"/>
        <v>-19.139999999999986</v>
      </c>
    </row>
    <row r="19" spans="1:19">
      <c r="A19" s="36" t="s">
        <v>14</v>
      </c>
      <c r="B19" s="35"/>
      <c r="C19" s="34">
        <f>SUM(C7:C18)</f>
        <v>692.8264462809916</v>
      </c>
      <c r="D19" s="33"/>
      <c r="E19" s="29">
        <f>SUM(E7:E18)</f>
        <v>1632.25</v>
      </c>
      <c r="F19" s="28"/>
      <c r="G19" s="28">
        <f>SUM(G7:G18)</f>
        <v>1621.6549999999997</v>
      </c>
      <c r="H19" s="27">
        <f>SUM(H7:H18)</f>
        <v>1726.6849999999999</v>
      </c>
      <c r="I19" s="32">
        <f>SUM(I7:I18)</f>
        <v>105.02999999999999</v>
      </c>
      <c r="J19" s="31">
        <f>SUM(J7:J18)</f>
        <v>1351.0833333333333</v>
      </c>
      <c r="K19" s="28"/>
      <c r="L19" s="28">
        <f>SUM(L7:L18)</f>
        <v>1638.2741666666666</v>
      </c>
      <c r="M19" s="27">
        <f>SUM(M7:M18)</f>
        <v>1723.9483333333333</v>
      </c>
      <c r="N19" s="30">
        <f>SUM(N7:N18)</f>
        <v>85.67416666666665</v>
      </c>
      <c r="O19" s="29">
        <f>SUM(O7:O18)</f>
        <v>896.5</v>
      </c>
      <c r="P19" s="28"/>
      <c r="Q19" s="28">
        <f>SUM(Q7:Q18)</f>
        <v>1296.5375000000001</v>
      </c>
      <c r="R19" s="27">
        <f>SUM(R7:R18)</f>
        <v>1504.7650000000001</v>
      </c>
      <c r="S19" s="26">
        <f>SUM(S7:S18)</f>
        <v>208.22750000000008</v>
      </c>
    </row>
    <row r="20" spans="1:19">
      <c r="A20" s="25" t="s">
        <v>13</v>
      </c>
      <c r="B20" s="24"/>
      <c r="C20" s="23">
        <f>SUM(C10:C15)</f>
        <v>404.42975206611567</v>
      </c>
      <c r="D20" s="22"/>
      <c r="E20" s="18">
        <f>SUM(E10:E15)</f>
        <v>1116</v>
      </c>
      <c r="F20" s="17"/>
      <c r="G20" s="17">
        <f>SUM(G10:G15)</f>
        <v>986.21999999999991</v>
      </c>
      <c r="H20" s="16">
        <f>SUM(H10:H15)</f>
        <v>760.81999999999994</v>
      </c>
      <c r="I20" s="21">
        <f>SUM(I10:I15)</f>
        <v>-225.39999999999995</v>
      </c>
      <c r="J20" s="20">
        <f>SUM(J10:J15)</f>
        <v>901.83333333333326</v>
      </c>
      <c r="K20" s="17"/>
      <c r="L20" s="17">
        <f>SUM(L10:L15)</f>
        <v>927.26833333333343</v>
      </c>
      <c r="M20" s="16">
        <f>SUM(M10:M15)</f>
        <v>716.45416666666665</v>
      </c>
      <c r="N20" s="19">
        <f>SUM(N10:N15)</f>
        <v>-210.81416666666672</v>
      </c>
      <c r="O20" s="18">
        <f>SUM(O10:O15)</f>
        <v>531.25</v>
      </c>
      <c r="P20" s="17"/>
      <c r="Q20" s="17">
        <f>SUM(Q10:Q15)</f>
        <v>604.92499999999995</v>
      </c>
      <c r="R20" s="16">
        <f>SUM(R10:R15)</f>
        <v>584.35749999999996</v>
      </c>
      <c r="S20" s="15">
        <f>SUM(S10:S15)</f>
        <v>-20.567499999999939</v>
      </c>
    </row>
    <row r="21" spans="1:19" ht="13.5" thickBot="1">
      <c r="A21" s="14" t="s">
        <v>12</v>
      </c>
      <c r="B21" s="13"/>
      <c r="C21" s="12">
        <f>SUM(C7:C9,C16:C18)</f>
        <v>288.39669421487605</v>
      </c>
      <c r="D21" s="11"/>
      <c r="E21" s="7">
        <f>SUM(E7:E9,E16:E18)</f>
        <v>516.25</v>
      </c>
      <c r="F21" s="6"/>
      <c r="G21" s="6">
        <f>SUM(G7:G9,G16:G18)</f>
        <v>635.43499999999995</v>
      </c>
      <c r="H21" s="5">
        <f>SUM(H7:H9,H16:H18)</f>
        <v>965.86500000000001</v>
      </c>
      <c r="I21" s="10">
        <f>SUM(I7:I9,I16:I18)</f>
        <v>330.42999999999995</v>
      </c>
      <c r="J21" s="9">
        <f>SUM(J7:J9,J16:J18)</f>
        <v>449.24999999999994</v>
      </c>
      <c r="K21" s="6"/>
      <c r="L21" s="6">
        <f>SUM(L7:L9,L16:L18)</f>
        <v>711.00583333333338</v>
      </c>
      <c r="M21" s="5">
        <f>SUM(M7:M9,M16:M18)</f>
        <v>1007.4941666666667</v>
      </c>
      <c r="N21" s="8">
        <f>SUM(N7:N9,N16:N18)</f>
        <v>296.48833333333334</v>
      </c>
      <c r="O21" s="7">
        <f>SUM(O7:O9,O16:O18)</f>
        <v>365.25</v>
      </c>
      <c r="P21" s="6"/>
      <c r="Q21" s="6">
        <f>SUM(Q7:Q9,Q16:Q18)</f>
        <v>691.61249999999995</v>
      </c>
      <c r="R21" s="5">
        <f>SUM(R7:R9,R16:R18)</f>
        <v>920.40750000000003</v>
      </c>
      <c r="S21" s="4">
        <f>SUM(S7:S9,S16:S18)</f>
        <v>228.79500000000004</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v>0.9</v>
      </c>
      <c r="D23" s="89"/>
      <c r="E23" s="85">
        <f>E7*43560/86400/31</f>
        <v>1.4230510752688172</v>
      </c>
      <c r="F23" s="84"/>
      <c r="G23" s="84">
        <f>G7*43560/86400/31</f>
        <v>2.1677133736559138</v>
      </c>
      <c r="H23" s="83">
        <f>H7*43560/86400/31</f>
        <v>2.4347590725806452</v>
      </c>
      <c r="I23" s="88">
        <f>I7*43560/86400/31</f>
        <v>0.26704569892473101</v>
      </c>
      <c r="J23" s="87">
        <f>J7*43560/86400/31</f>
        <v>0.91752912186379931</v>
      </c>
      <c r="K23" s="84"/>
      <c r="L23" s="84">
        <f>L7*43560/86400/31</f>
        <v>2.5062640008960573</v>
      </c>
      <c r="M23" s="83">
        <f>M7*43560/86400/31</f>
        <v>2.6210838933691756</v>
      </c>
      <c r="N23" s="86">
        <f>N7*43560/86400/31</f>
        <v>0.11481989247311832</v>
      </c>
      <c r="O23" s="85">
        <f>O7*43560/86400/31</f>
        <v>0.93514784946236551</v>
      </c>
      <c r="P23" s="84"/>
      <c r="Q23" s="84">
        <f>Q7*43560/86400/31</f>
        <v>2.4315877016129033</v>
      </c>
      <c r="R23" s="83">
        <f>R7*43560/86400/31</f>
        <v>2.5012358870967746</v>
      </c>
      <c r="S23" s="82">
        <f>S7*43560/86400/31</f>
        <v>6.9648185483870945E-2</v>
      </c>
    </row>
    <row r="24" spans="1:19">
      <c r="A24" s="70" t="s">
        <v>25</v>
      </c>
      <c r="B24" s="69"/>
      <c r="C24" s="68">
        <v>1</v>
      </c>
      <c r="D24" s="67"/>
      <c r="E24" s="63">
        <f>E8*43560/86400/28</f>
        <v>1.4719866071428573</v>
      </c>
      <c r="F24" s="62"/>
      <c r="G24" s="62">
        <f>G8*43560/86400/28</f>
        <v>1.9673753720238096</v>
      </c>
      <c r="H24" s="61">
        <f>H8*43560/86400/28</f>
        <v>2.2558307291666666</v>
      </c>
      <c r="I24" s="66">
        <f>I8*43560/86400/28</f>
        <v>0.28845535714285708</v>
      </c>
      <c r="J24" s="65">
        <f>J8*43560/86400/28</f>
        <v>1.2244047619047618</v>
      </c>
      <c r="K24" s="62"/>
      <c r="L24" s="62">
        <f>L8*43560/86400/28</f>
        <v>2.5822636408730162</v>
      </c>
      <c r="M24" s="61">
        <f>M8*43560/86400/28</f>
        <v>2.7154926835317457</v>
      </c>
      <c r="N24" s="64">
        <f>N8*43560/86400/28</f>
        <v>0.13322904265872976</v>
      </c>
      <c r="O24" s="63">
        <f>O8*43560/86400/28</f>
        <v>1.044345238095238</v>
      </c>
      <c r="P24" s="62"/>
      <c r="Q24" s="62">
        <f>Q8*43560/86400/28</f>
        <v>2.4463787202380951</v>
      </c>
      <c r="R24" s="61">
        <f>R8*43560/86400/28</f>
        <v>2.5186276041666664</v>
      </c>
      <c r="S24" s="60">
        <f>S8*43560/86400/28</f>
        <v>7.2248883928571747E-2</v>
      </c>
    </row>
    <row r="25" spans="1:19">
      <c r="A25" s="81" t="s">
        <v>24</v>
      </c>
      <c r="B25" s="80"/>
      <c r="C25" s="79">
        <v>1.7</v>
      </c>
      <c r="D25" s="78"/>
      <c r="E25" s="74">
        <f>E9*43560/86400/31</f>
        <v>2.4964381720430109</v>
      </c>
      <c r="F25" s="73"/>
      <c r="G25" s="73">
        <f>G9*43560/86400/31</f>
        <v>0.46810248655913977</v>
      </c>
      <c r="H25" s="72">
        <f>H9*43560/86400/31</f>
        <v>2.9248985215053769</v>
      </c>
      <c r="I25" s="77">
        <f>I9*43560/86400/31</f>
        <v>2.4567960349462368</v>
      </c>
      <c r="J25" s="76">
        <f>J9*43560/86400/31</f>
        <v>2.0397065412186381</v>
      </c>
      <c r="K25" s="73"/>
      <c r="L25" s="73">
        <f>L9*43560/86400/31</f>
        <v>0.83214605734767033</v>
      </c>
      <c r="M25" s="72">
        <f>M9*43560/86400/31</f>
        <v>2.9400370743727602</v>
      </c>
      <c r="N25" s="75">
        <f>N9*43560/86400/31</f>
        <v>2.1078910170250906</v>
      </c>
      <c r="O25" s="74">
        <f>O9*43560/86400/31</f>
        <v>1.736122311827957</v>
      </c>
      <c r="P25" s="73"/>
      <c r="Q25" s="73">
        <f>Q9*43560/86400/31</f>
        <v>0.60930981182795696</v>
      </c>
      <c r="R25" s="72">
        <f>R9*43560/86400/31</f>
        <v>2.6119086021505376</v>
      </c>
      <c r="S25" s="71">
        <f>S9*43560/86400/31</f>
        <v>2.0025987903225806</v>
      </c>
    </row>
    <row r="26" spans="1:19">
      <c r="A26" s="58" t="s">
        <v>23</v>
      </c>
      <c r="B26" s="57"/>
      <c r="C26" s="56">
        <v>2.4</v>
      </c>
      <c r="D26" s="55"/>
      <c r="E26" s="51">
        <f>E10*43560/86400/30</f>
        <v>4.7517708333333335</v>
      </c>
      <c r="F26" s="50"/>
      <c r="G26" s="50">
        <f>G10*43560/86400/30</f>
        <v>2.3107638888888888</v>
      </c>
      <c r="H26" s="49">
        <f>H10*43560/86400/30</f>
        <v>3.5410986111111109</v>
      </c>
      <c r="I26" s="54">
        <f>I10*43560/86400/30</f>
        <v>1.2303347222222218</v>
      </c>
      <c r="J26" s="53">
        <f>J10*43560/86400/30</f>
        <v>4.0095254629629631</v>
      </c>
      <c r="K26" s="50"/>
      <c r="L26" s="50">
        <f>L10*43560/86400/30</f>
        <v>1.1252299768518519</v>
      </c>
      <c r="M26" s="49">
        <f>M10*43560/86400/30</f>
        <v>3.0200143518518519</v>
      </c>
      <c r="N26" s="52">
        <f>N10*43560/86400/30</f>
        <v>1.8947843750000002</v>
      </c>
      <c r="O26" s="51">
        <f>O10*43560/86400/30</f>
        <v>2.7435069444444449</v>
      </c>
      <c r="P26" s="50"/>
      <c r="Q26" s="50">
        <f>Q10*43560/86400/30</f>
        <v>0.27817395833333336</v>
      </c>
      <c r="R26" s="49">
        <f>R10*43560/86400/30</f>
        <v>2.4769288194444448</v>
      </c>
      <c r="S26" s="48">
        <f>S10*43560/86400/30</f>
        <v>2.1987548611111114</v>
      </c>
    </row>
    <row r="27" spans="1:19">
      <c r="A27" s="70" t="s">
        <v>22</v>
      </c>
      <c r="B27" s="69"/>
      <c r="C27" s="68">
        <v>2</v>
      </c>
      <c r="D27" s="67"/>
      <c r="E27" s="63">
        <f>E11*43560/86400/31</f>
        <v>5.2734206989247312</v>
      </c>
      <c r="F27" s="62"/>
      <c r="G27" s="62">
        <f>G11*43560/86400/31</f>
        <v>3.4248773521505376</v>
      </c>
      <c r="H27" s="61">
        <f>H11*43560/86400/31</f>
        <v>3.7758830645161292</v>
      </c>
      <c r="I27" s="66">
        <f>I11*43560/86400/31</f>
        <v>0.35100571236559153</v>
      </c>
      <c r="J27" s="65">
        <f>J11*43560/86400/31</f>
        <v>4.3816420250896053</v>
      </c>
      <c r="K27" s="62"/>
      <c r="L27" s="62">
        <f>L11*43560/86400/31</f>
        <v>2.2326045026881722</v>
      </c>
      <c r="M27" s="61">
        <f>M11*43560/86400/31</f>
        <v>2.6019607974910399</v>
      </c>
      <c r="N27" s="64">
        <f>N11*43560/86400/31</f>
        <v>0.36935629480286752</v>
      </c>
      <c r="O27" s="63">
        <f>O11*43560/86400/31</f>
        <v>2.4029233870967741</v>
      </c>
      <c r="P27" s="62"/>
      <c r="Q27" s="62">
        <f>Q11*43560/86400/31</f>
        <v>0.2099203629032258</v>
      </c>
      <c r="R27" s="61">
        <f>R11*43560/86400/31</f>
        <v>2.0000779569892471</v>
      </c>
      <c r="S27" s="60">
        <f>S11*43560/86400/31</f>
        <v>1.7901575940860217</v>
      </c>
    </row>
    <row r="28" spans="1:19">
      <c r="A28" s="70" t="s">
        <v>21</v>
      </c>
      <c r="B28" s="69"/>
      <c r="C28" s="68">
        <v>1</v>
      </c>
      <c r="D28" s="67"/>
      <c r="E28" s="63">
        <f>E12*43560/86400/30</f>
        <v>3.7224305555555555</v>
      </c>
      <c r="F28" s="62"/>
      <c r="G28" s="62">
        <f>G12*43560/86400/30</f>
        <v>0.76393854166666686</v>
      </c>
      <c r="H28" s="61">
        <f>H12*43560/86400/30</f>
        <v>0.99993055555555554</v>
      </c>
      <c r="I28" s="66">
        <f>I12*43560/86400/30</f>
        <v>0.23599201388888871</v>
      </c>
      <c r="J28" s="65">
        <f>J12*43560/86400/30</f>
        <v>2.8135300925925928</v>
      </c>
      <c r="K28" s="62"/>
      <c r="L28" s="62">
        <f>L12*43560/86400/30</f>
        <v>1.632071527777778</v>
      </c>
      <c r="M28" s="61">
        <f>M12*43560/86400/30</f>
        <v>1.2653743055555557</v>
      </c>
      <c r="N28" s="64">
        <f>N12*43560/86400/30</f>
        <v>-0.36669722222222234</v>
      </c>
      <c r="O28" s="63">
        <f>O12*43560/86400/30</f>
        <v>1.546111111111111</v>
      </c>
      <c r="P28" s="62"/>
      <c r="Q28" s="62">
        <f>Q12*43560/86400/30</f>
        <v>0.61399097222222221</v>
      </c>
      <c r="R28" s="61">
        <f>R12*43560/86400/30</f>
        <v>0.99993055555555554</v>
      </c>
      <c r="S28" s="60">
        <f>S12*43560/86400/30</f>
        <v>0.38593958333333339</v>
      </c>
    </row>
    <row r="29" spans="1:19">
      <c r="A29" s="70" t="s">
        <v>20</v>
      </c>
      <c r="B29" s="69"/>
      <c r="C29" s="68">
        <v>0.5</v>
      </c>
      <c r="D29" s="67"/>
      <c r="E29" s="63">
        <f>E13*43560/86400/31</f>
        <v>2.23622311827957</v>
      </c>
      <c r="F29" s="62"/>
      <c r="G29" s="62">
        <f t="shared" ref="G29:J30" si="3">G13*43560/86400/31</f>
        <v>0.64029166666666659</v>
      </c>
      <c r="H29" s="61">
        <f t="shared" si="3"/>
        <v>0.71981989247311828</v>
      </c>
      <c r="I29" s="66">
        <f t="shared" si="3"/>
        <v>7.9528225806451622E-2</v>
      </c>
      <c r="J29" s="65">
        <f t="shared" si="3"/>
        <v>1.5951724910394265</v>
      </c>
      <c r="K29" s="62"/>
      <c r="L29" s="62">
        <f t="shared" ref="L29:O30" si="4">L13*43560/86400/31</f>
        <v>0.69507235663082456</v>
      </c>
      <c r="M29" s="61">
        <f t="shared" si="4"/>
        <v>1.0454410842293904</v>
      </c>
      <c r="N29" s="64">
        <f t="shared" si="4"/>
        <v>0.35036872759856591</v>
      </c>
      <c r="O29" s="63">
        <f t="shared" si="4"/>
        <v>0.93108198924731178</v>
      </c>
      <c r="P29" s="62"/>
      <c r="Q29" s="62">
        <f t="shared" ref="Q29:S30" si="5">Q13*43560/86400/31</f>
        <v>1.2367127016129034</v>
      </c>
      <c r="R29" s="61">
        <f t="shared" si="5"/>
        <v>1.1062799059139783</v>
      </c>
      <c r="S29" s="60">
        <f t="shared" si="5"/>
        <v>-0.13043279569892491</v>
      </c>
    </row>
    <row r="30" spans="1:19">
      <c r="A30" s="70" t="s">
        <v>19</v>
      </c>
      <c r="B30" s="69"/>
      <c r="C30" s="68">
        <v>0.4</v>
      </c>
      <c r="D30" s="67"/>
      <c r="E30" s="63">
        <f>E14*43560/86400/31</f>
        <v>1.3701948924731182</v>
      </c>
      <c r="F30" s="62"/>
      <c r="G30" s="62">
        <f t="shared" si="3"/>
        <v>6.9905147849462352</v>
      </c>
      <c r="H30" s="61">
        <f t="shared" si="3"/>
        <v>1.2030067204301076</v>
      </c>
      <c r="I30" s="66">
        <f t="shared" si="3"/>
        <v>-5.7875080645161274</v>
      </c>
      <c r="J30" s="65">
        <f t="shared" si="3"/>
        <v>1.1126904121863799</v>
      </c>
      <c r="K30" s="62"/>
      <c r="L30" s="62">
        <f t="shared" si="4"/>
        <v>7.044861783154122</v>
      </c>
      <c r="M30" s="61">
        <f t="shared" si="4"/>
        <v>1.4449660618279567</v>
      </c>
      <c r="N30" s="64">
        <f t="shared" si="4"/>
        <v>-5.5998957213261651</v>
      </c>
      <c r="O30" s="63">
        <f t="shared" si="4"/>
        <v>0.61394489247311823</v>
      </c>
      <c r="P30" s="62"/>
      <c r="Q30" s="62">
        <f t="shared" si="5"/>
        <v>5.5103790322580641</v>
      </c>
      <c r="R30" s="61">
        <f t="shared" si="5"/>
        <v>1.1995100806451615</v>
      </c>
      <c r="S30" s="60">
        <f t="shared" si="5"/>
        <v>-4.3108689516129042</v>
      </c>
    </row>
    <row r="31" spans="1:19">
      <c r="A31" s="47" t="s">
        <v>18</v>
      </c>
      <c r="B31" s="46"/>
      <c r="C31" s="45">
        <v>0.4</v>
      </c>
      <c r="D31" s="44"/>
      <c r="E31" s="40">
        <f>E15*43560/86400/30</f>
        <v>1.1049652777777779</v>
      </c>
      <c r="F31" s="39"/>
      <c r="G31" s="39">
        <f>G15*43560/86400/30</f>
        <v>2.0750659722222222</v>
      </c>
      <c r="H31" s="38">
        <f>H15*43560/86400/30</f>
        <v>2.3563069444444436</v>
      </c>
      <c r="I31" s="43">
        <f>I15*43560/86400/30</f>
        <v>0.281240972222222</v>
      </c>
      <c r="J31" s="42">
        <f>J15*43560/86400/30</f>
        <v>1.0069328703703704</v>
      </c>
      <c r="K31" s="39"/>
      <c r="L31" s="39">
        <f>L15*43560/86400/30</f>
        <v>2.5210013888888887</v>
      </c>
      <c r="M31" s="38">
        <f>M15*43560/86400/30</f>
        <v>2.4929081018518517</v>
      </c>
      <c r="N31" s="41">
        <f>N15*43560/86400/30</f>
        <v>-2.8093287037037281E-2</v>
      </c>
      <c r="O31" s="40">
        <f>O15*43560/86400/30</f>
        <v>0.5587847222222222</v>
      </c>
      <c r="P31" s="39"/>
      <c r="Q31" s="39">
        <f>Q15*43560/86400/30</f>
        <v>2.0850232638888886</v>
      </c>
      <c r="R31" s="38">
        <f>R15*43560/86400/30</f>
        <v>1.8941961805555556</v>
      </c>
      <c r="S31" s="37">
        <f>S15*43560/86400/30</f>
        <v>-0.19082708333333318</v>
      </c>
    </row>
    <row r="32" spans="1:19">
      <c r="A32" s="59" t="s">
        <v>17</v>
      </c>
      <c r="B32" s="24"/>
      <c r="C32" s="23">
        <v>0.4</v>
      </c>
      <c r="D32" s="22"/>
      <c r="E32" s="18">
        <f>E16*43560/86400/31</f>
        <v>1.0489919354838708</v>
      </c>
      <c r="F32" s="17"/>
      <c r="G32" s="17">
        <f>G16*43560/86400/31</f>
        <v>1.922298051075269</v>
      </c>
      <c r="H32" s="16">
        <f>H16*43560/86400/31</f>
        <v>2.3255907258064514</v>
      </c>
      <c r="I32" s="21">
        <f>I16*43560/86400/31</f>
        <v>0.40329267473118274</v>
      </c>
      <c r="J32" s="20">
        <f>J16*43560/86400/31</f>
        <v>0.95683243727598566</v>
      </c>
      <c r="K32" s="17"/>
      <c r="L32" s="17">
        <f>L16*43560/86400/31</f>
        <v>1.7512744175627242</v>
      </c>
      <c r="M32" s="16">
        <f>M16*43560/86400/31</f>
        <v>2.2091309363799287</v>
      </c>
      <c r="N32" s="19">
        <f>N16*43560/86400/31</f>
        <v>0.45785651881720435</v>
      </c>
      <c r="O32" s="18">
        <f>O16*43560/86400/31</f>
        <v>0.77251344086021512</v>
      </c>
      <c r="P32" s="17"/>
      <c r="Q32" s="17">
        <f>Q16*43560/86400/31</f>
        <v>1.8779801747311828</v>
      </c>
      <c r="R32" s="16">
        <f>R16*43560/86400/31</f>
        <v>1.9453514784946238</v>
      </c>
      <c r="S32" s="15">
        <f>S16*43560/86400/31</f>
        <v>6.7371303763441068E-2</v>
      </c>
    </row>
    <row r="33" spans="1:19">
      <c r="A33" s="58" t="s">
        <v>16</v>
      </c>
      <c r="B33" s="57"/>
      <c r="C33" s="56">
        <v>0.4</v>
      </c>
      <c r="D33" s="55"/>
      <c r="E33" s="51">
        <f>E17*43560/86400/30</f>
        <v>1.1721874999999999</v>
      </c>
      <c r="F33" s="50"/>
      <c r="G33" s="50">
        <f>G17*43560/86400/30</f>
        <v>1.058413888888889</v>
      </c>
      <c r="H33" s="49">
        <f>H17*43560/86400/30</f>
        <v>3.2269187499999998</v>
      </c>
      <c r="I33" s="54">
        <f>I17*43560/86400/30</f>
        <v>2.1685048611111104</v>
      </c>
      <c r="J33" s="53">
        <f>J17*43560/86400/30</f>
        <v>1.1021643518518518</v>
      </c>
      <c r="K33" s="50"/>
      <c r="L33" s="50">
        <f>L17*43560/86400/30</f>
        <v>1.0531761574074072</v>
      </c>
      <c r="M33" s="49">
        <f>M17*43560/86400/30</f>
        <v>3.2307280092592592</v>
      </c>
      <c r="N33" s="52">
        <f>N17*43560/86400/30</f>
        <v>2.177551851851852</v>
      </c>
      <c r="O33" s="51">
        <f>O17*43560/86400/30</f>
        <v>0.80666666666666664</v>
      </c>
      <c r="P33" s="50"/>
      <c r="Q33" s="50">
        <f>Q17*43560/86400/30</f>
        <v>1.3408312499999999</v>
      </c>
      <c r="R33" s="49">
        <f>R17*43560/86400/30</f>
        <v>3.2291454861111117</v>
      </c>
      <c r="S33" s="48">
        <f>S17*43560/86400/30</f>
        <v>1.8883142361111114</v>
      </c>
    </row>
    <row r="34" spans="1:19" ht="13.5" thickBot="1">
      <c r="A34" s="47" t="s">
        <v>15</v>
      </c>
      <c r="B34" s="46"/>
      <c r="C34" s="45">
        <v>0.4</v>
      </c>
      <c r="D34" s="44"/>
      <c r="E34" s="40">
        <f>E18*43560/86400/31</f>
        <v>0.96360887096774195</v>
      </c>
      <c r="F34" s="39"/>
      <c r="G34" s="39">
        <f>G18*43560/86400/31</f>
        <v>2.9749899193548393</v>
      </c>
      <c r="H34" s="38">
        <f>H18*43560/86400/31</f>
        <v>2.8626908602150536</v>
      </c>
      <c r="I34" s="43">
        <f>I18*43560/86400/31</f>
        <v>-0.11229905913978541</v>
      </c>
      <c r="J34" s="42">
        <f>J18*43560/86400/31</f>
        <v>1.219758064516129</v>
      </c>
      <c r="K34" s="39"/>
      <c r="L34" s="39">
        <f>L18*43560/86400/31</f>
        <v>3.1221469534050184</v>
      </c>
      <c r="M34" s="38">
        <f>M18*43560/86400/31</f>
        <v>3.0358558467741936</v>
      </c>
      <c r="N34" s="41">
        <f>N18*43560/86400/31</f>
        <v>-8.6291106630824926E-2</v>
      </c>
      <c r="O34" s="40">
        <f>O18*43560/86400/31</f>
        <v>0.77251344086021512</v>
      </c>
      <c r="P34" s="39"/>
      <c r="Q34" s="39">
        <f>Q18*43560/86400/31</f>
        <v>2.821910282258064</v>
      </c>
      <c r="R34" s="38">
        <f>R18*43560/86400/31</f>
        <v>2.5106280241935486</v>
      </c>
      <c r="S34" s="37">
        <f>S18*43560/86400/31</f>
        <v>-0.31128225806451593</v>
      </c>
    </row>
    <row r="35" spans="1:19">
      <c r="A35" s="36" t="s">
        <v>14</v>
      </c>
      <c r="B35" s="35"/>
      <c r="C35" s="34">
        <f>AVERAGE(C23:C34)</f>
        <v>0.95833333333333348</v>
      </c>
      <c r="D35" s="33"/>
      <c r="E35" s="29">
        <f>E19*43560/86400/365</f>
        <v>2.2545918949771693</v>
      </c>
      <c r="F35" s="28"/>
      <c r="G35" s="28">
        <f>G19*43560/86400/365</f>
        <v>2.2399572488584472</v>
      </c>
      <c r="H35" s="27">
        <f>H19*43560/86400/365</f>
        <v>2.3850329337899541</v>
      </c>
      <c r="I35" s="32">
        <f>I19*43560/86400/365</f>
        <v>0.14507568493150685</v>
      </c>
      <c r="J35" s="31">
        <f>J19*43560/86400/365</f>
        <v>1.8662224124809741</v>
      </c>
      <c r="K35" s="28"/>
      <c r="L35" s="28">
        <f>L19*43560/86400/365</f>
        <v>2.2629129471080671</v>
      </c>
      <c r="M35" s="27">
        <f>M19*43560/86400/365</f>
        <v>2.381252834855403</v>
      </c>
      <c r="N35" s="30">
        <f>N19*43560/86400/365</f>
        <v>0.11833988774733635</v>
      </c>
      <c r="O35" s="29">
        <f>O19*43560/86400/365</f>
        <v>1.2383162100456622</v>
      </c>
      <c r="P35" s="28"/>
      <c r="Q35" s="28">
        <f>Q19*43560/86400/365</f>
        <v>1.7908794235159819</v>
      </c>
      <c r="R35" s="27">
        <f>R19*43560/86400/365</f>
        <v>2.0784996004566212</v>
      </c>
      <c r="S35" s="26">
        <f>S19*43560/86400/365</f>
        <v>0.2876201769406394</v>
      </c>
    </row>
    <row r="36" spans="1:19">
      <c r="A36" s="25" t="s">
        <v>13</v>
      </c>
      <c r="B36" s="24"/>
      <c r="C36" s="23">
        <f>AVERAGE(C26:C31)</f>
        <v>1.1166666666666669</v>
      </c>
      <c r="D36" s="22"/>
      <c r="E36" s="18">
        <f>E20*43560/86400/183</f>
        <v>3.0745901639344262</v>
      </c>
      <c r="F36" s="17"/>
      <c r="G36" s="17">
        <f>G20*43560/86400/183</f>
        <v>2.7170450819672127</v>
      </c>
      <c r="H36" s="16">
        <f>H20*43560/86400/183</f>
        <v>2.0960660291438975</v>
      </c>
      <c r="I36" s="21">
        <f>I20*43560/86400/183</f>
        <v>-0.620979052823315</v>
      </c>
      <c r="J36" s="20">
        <f>J20*43560/86400/183</f>
        <v>2.4845590467516696</v>
      </c>
      <c r="K36" s="17"/>
      <c r="L36" s="17">
        <f>L20*43560/86400/183</f>
        <v>2.5546327034001215</v>
      </c>
      <c r="M36" s="16">
        <f>M20*43560/86400/183</f>
        <v>1.973837754250152</v>
      </c>
      <c r="N36" s="19">
        <f>N20*43560/86400/183</f>
        <v>-0.58079494914996976</v>
      </c>
      <c r="O36" s="18">
        <f>O20*43560/86400/183</f>
        <v>1.4635985883424409</v>
      </c>
      <c r="P36" s="17"/>
      <c r="Q36" s="17">
        <f>Q20*43560/86400/183</f>
        <v>1.6665738843351545</v>
      </c>
      <c r="R36" s="16">
        <f>R20*43560/86400/183</f>
        <v>1.6099102345173042</v>
      </c>
      <c r="S36" s="15">
        <f>S20*43560/86400/183</f>
        <v>-5.6663649817850478E-2</v>
      </c>
    </row>
    <row r="37" spans="1:19" ht="13.5" thickBot="1">
      <c r="A37" s="14" t="s">
        <v>12</v>
      </c>
      <c r="B37" s="13"/>
      <c r="C37" s="12">
        <f>AVERAGE(C32:C34,C23:C25)</f>
        <v>0.79999999999999993</v>
      </c>
      <c r="D37" s="11"/>
      <c r="E37" s="7">
        <f>E21*43560/86400/182</f>
        <v>1.4300881410256412</v>
      </c>
      <c r="F37" s="6"/>
      <c r="G37" s="6">
        <f>G21*43560/86400/182</f>
        <v>1.760248054029304</v>
      </c>
      <c r="H37" s="5">
        <f>H21*43560/86400/182</f>
        <v>2.6755875686813186</v>
      </c>
      <c r="I37" s="10">
        <f>I21*43560/86400/182</f>
        <v>0.91533951465201446</v>
      </c>
      <c r="J37" s="9">
        <f>J21*43560/86400/182</f>
        <v>1.244488324175824</v>
      </c>
      <c r="K37" s="6"/>
      <c r="L37" s="6">
        <f>L21*43560/86400/182</f>
        <v>1.9695903350122099</v>
      </c>
      <c r="M37" s="5">
        <f>M21*43560/86400/182</f>
        <v>2.7909064598595852</v>
      </c>
      <c r="N37" s="8">
        <f>N21*43560/86400/182</f>
        <v>0.82131612484737493</v>
      </c>
      <c r="O37" s="7">
        <f>O21*43560/86400/182</f>
        <v>1.0117960164835165</v>
      </c>
      <c r="P37" s="6"/>
      <c r="Q37" s="6">
        <f>Q21*43560/86400/182</f>
        <v>1.915867960164835</v>
      </c>
      <c r="R37" s="5">
        <f>R21*43560/86400/182</f>
        <v>2.5496636332417584</v>
      </c>
      <c r="S37" s="4">
        <f>S21*43560/86400/182</f>
        <v>0.63379567307692319</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56" t="s">
        <v>5</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57" t="s">
        <v>3</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54:S54"/>
    <mergeCell ref="A55:S55"/>
    <mergeCell ref="A56:S56"/>
    <mergeCell ref="A57:S57"/>
    <mergeCell ref="A58:S58"/>
    <mergeCell ref="A59:S59"/>
    <mergeCell ref="A60:S60"/>
    <mergeCell ref="A62:S62"/>
    <mergeCell ref="A63:S63"/>
    <mergeCell ref="A61:S61"/>
    <mergeCell ref="A49:S49"/>
    <mergeCell ref="A50:S50"/>
    <mergeCell ref="A51:S51"/>
    <mergeCell ref="A52:S52"/>
    <mergeCell ref="A43:S43"/>
    <mergeCell ref="A44:S44"/>
    <mergeCell ref="A45:S45"/>
    <mergeCell ref="A46:S46"/>
    <mergeCell ref="A47:S47"/>
    <mergeCell ref="A42:S42"/>
    <mergeCell ref="B39:S39"/>
    <mergeCell ref="B40:S40"/>
    <mergeCell ref="C4:C5"/>
    <mergeCell ref="A4:A6"/>
    <mergeCell ref="D4:D5"/>
    <mergeCell ref="B4:B5"/>
  </mergeCells>
  <pageMargins left="0.7" right="0.3" top="0.3" bottom="0.7" header="0.3" footer="0.3"/>
  <pageSetup paperSize="3" scale="78" orientation="landscape" r:id="rId1"/>
  <headerFooter>
    <oddFooter>&amp;L&amp;Z&amp;F
Tab: &amp;A&amp;R&amp;D &amp;T
Page &amp;P of &amp;N</oddFooter>
  </headerFooter>
</worksheet>
</file>

<file path=xl/worksheets/sheet1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'999430'!$A$1</f>
        <v>&lt;SITE CATEGORY: PRIMARY/SECONDARY&gt;</v>
      </c>
      <c r="C1" s="124"/>
      <c r="D1" s="124"/>
      <c r="E1" s="124"/>
      <c r="F1" s="124"/>
      <c r="G1" s="124"/>
      <c r="H1" s="124"/>
      <c r="I1" s="124"/>
      <c r="J1" s="124"/>
      <c r="K1" s="124"/>
      <c r="L1" s="124"/>
      <c r="M1" s="124"/>
      <c r="N1" s="124"/>
      <c r="O1" s="124"/>
    </row>
    <row r="2" spans="2:15" ht="46.5">
      <c r="B2" s="128" t="str">
        <f>'999430'!A2</f>
        <v>HYDROSS MODEL NODE — Post Creek bl Kicking Horse Feeder Canal (#999430)</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10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ReuseBlNCrow!A1</f>
        <v>FIIP DIVERSION: Project "Pump-Back" Irrigation on Crow Creek below North Crow</v>
      </c>
      <c r="C1" s="127"/>
      <c r="D1" s="127"/>
      <c r="E1" s="127"/>
      <c r="F1" s="127"/>
      <c r="G1" s="127"/>
      <c r="H1" s="127"/>
      <c r="I1" s="127"/>
      <c r="J1" s="127"/>
      <c r="K1" s="127"/>
      <c r="L1" s="127"/>
      <c r="M1" s="127"/>
      <c r="N1" s="127"/>
      <c r="O1" s="127"/>
    </row>
    <row r="2" spans="2:15" ht="23.25">
      <c r="B2" s="125" t="str">
        <f>ReuseBlNCrow!A2</f>
        <v>231 Acres (100% Sprinkler / 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101.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164</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214</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0.75</v>
      </c>
      <c r="D9" s="211">
        <v>5.109375</v>
      </c>
      <c r="E9" s="228">
        <v>1.2712508747041813E-2</v>
      </c>
      <c r="F9" s="222">
        <v>5.109375</v>
      </c>
      <c r="G9" s="227">
        <v>1.2712508747041815E-2</v>
      </c>
      <c r="H9" s="226">
        <f t="shared" si="1"/>
        <v>0</v>
      </c>
      <c r="I9" s="211">
        <v>6.8125</v>
      </c>
      <c r="J9" s="49">
        <v>6.8125</v>
      </c>
      <c r="K9" s="225">
        <f t="shared" si="2"/>
        <v>0</v>
      </c>
      <c r="L9" s="211">
        <v>6.8125</v>
      </c>
      <c r="M9" s="49">
        <v>6.8125</v>
      </c>
      <c r="N9" s="212">
        <f t="shared" si="3"/>
        <v>0</v>
      </c>
      <c r="O9" s="211">
        <v>0</v>
      </c>
      <c r="P9" s="49">
        <v>0</v>
      </c>
      <c r="Q9" s="212">
        <f t="shared" si="4"/>
        <v>0</v>
      </c>
      <c r="R9" s="211">
        <v>0</v>
      </c>
      <c r="S9" s="49">
        <v>0</v>
      </c>
      <c r="T9" s="212">
        <f t="shared" si="5"/>
        <v>0</v>
      </c>
      <c r="U9" s="211">
        <v>0</v>
      </c>
      <c r="V9" s="49">
        <v>0</v>
      </c>
      <c r="W9" s="212">
        <f t="shared" si="6"/>
        <v>0</v>
      </c>
      <c r="X9" s="51">
        <v>6.8125</v>
      </c>
      <c r="Y9" s="224">
        <v>1.695001166272242E-2</v>
      </c>
      <c r="Z9" s="223">
        <f t="shared" si="7"/>
        <v>0.75</v>
      </c>
      <c r="AA9" s="222">
        <v>6.8125</v>
      </c>
      <c r="AB9" s="221">
        <v>1.695001166272242E-2</v>
      </c>
      <c r="AC9" s="220">
        <f t="shared" si="8"/>
        <v>0.75</v>
      </c>
      <c r="AD9" s="219">
        <f t="shared" si="9"/>
        <v>0</v>
      </c>
    </row>
    <row r="10" spans="1:31" ht="15">
      <c r="A10" s="377"/>
      <c r="B10" s="270" t="s">
        <v>22</v>
      </c>
      <c r="C10" s="269">
        <f t="shared" si="0"/>
        <v>0.75000000000000011</v>
      </c>
      <c r="D10" s="251">
        <v>22.863750000000003</v>
      </c>
      <c r="E10" s="268">
        <v>5.6886727215202895E-2</v>
      </c>
      <c r="F10" s="262">
        <v>22.863750000000003</v>
      </c>
      <c r="G10" s="267">
        <v>5.6886727215202902E-2</v>
      </c>
      <c r="H10" s="266">
        <f t="shared" si="1"/>
        <v>0</v>
      </c>
      <c r="I10" s="251">
        <v>30.484999999999999</v>
      </c>
      <c r="J10" s="61">
        <v>30.484999999999999</v>
      </c>
      <c r="K10" s="265">
        <f t="shared" si="2"/>
        <v>0</v>
      </c>
      <c r="L10" s="251">
        <v>30.484999999999999</v>
      </c>
      <c r="M10" s="61">
        <v>30.484999999999999</v>
      </c>
      <c r="N10" s="252">
        <f t="shared" si="3"/>
        <v>0</v>
      </c>
      <c r="O10" s="251">
        <v>0</v>
      </c>
      <c r="P10" s="61">
        <v>0</v>
      </c>
      <c r="Q10" s="252">
        <f t="shared" si="4"/>
        <v>0</v>
      </c>
      <c r="R10" s="251">
        <v>0</v>
      </c>
      <c r="S10" s="61">
        <v>0</v>
      </c>
      <c r="T10" s="252">
        <f t="shared" si="5"/>
        <v>0</v>
      </c>
      <c r="U10" s="251">
        <v>0</v>
      </c>
      <c r="V10" s="61">
        <v>0</v>
      </c>
      <c r="W10" s="252">
        <f t="shared" si="6"/>
        <v>0</v>
      </c>
      <c r="X10" s="63">
        <v>30.484999999999999</v>
      </c>
      <c r="Y10" s="264">
        <v>7.5848969620270518E-2</v>
      </c>
      <c r="Z10" s="263">
        <f t="shared" si="7"/>
        <v>0.75000000000000011</v>
      </c>
      <c r="AA10" s="262">
        <v>30.484999999999999</v>
      </c>
      <c r="AB10" s="261">
        <v>7.5848969620270532E-2</v>
      </c>
      <c r="AC10" s="260">
        <f t="shared" si="8"/>
        <v>0.75000000000000011</v>
      </c>
      <c r="AD10" s="259">
        <f t="shared" si="9"/>
        <v>0</v>
      </c>
    </row>
    <row r="11" spans="1:31" ht="15">
      <c r="A11" s="377"/>
      <c r="B11" s="270" t="s">
        <v>21</v>
      </c>
      <c r="C11" s="269">
        <f t="shared" si="0"/>
        <v>0.75</v>
      </c>
      <c r="D11" s="251">
        <v>63.127500000000005</v>
      </c>
      <c r="E11" s="268">
        <v>0.15706596128271699</v>
      </c>
      <c r="F11" s="262">
        <v>61.565625000000004</v>
      </c>
      <c r="G11" s="267">
        <v>0.15317989897582313</v>
      </c>
      <c r="H11" s="266">
        <f t="shared" si="1"/>
        <v>2.4741594392301301E-2</v>
      </c>
      <c r="I11" s="251">
        <v>84.17</v>
      </c>
      <c r="J11" s="61">
        <v>82.087500000000006</v>
      </c>
      <c r="K11" s="265">
        <f t="shared" si="2"/>
        <v>2.082499999999996</v>
      </c>
      <c r="L11" s="251">
        <v>84.17</v>
      </c>
      <c r="M11" s="61">
        <v>82.087500000000006</v>
      </c>
      <c r="N11" s="252">
        <f t="shared" si="3"/>
        <v>2.082499999999996</v>
      </c>
      <c r="O11" s="251">
        <v>0</v>
      </c>
      <c r="P11" s="61">
        <v>0</v>
      </c>
      <c r="Q11" s="252">
        <f t="shared" si="4"/>
        <v>0</v>
      </c>
      <c r="R11" s="251">
        <v>0</v>
      </c>
      <c r="S11" s="61">
        <v>0</v>
      </c>
      <c r="T11" s="252">
        <f t="shared" si="5"/>
        <v>0</v>
      </c>
      <c r="U11" s="251">
        <v>0</v>
      </c>
      <c r="V11" s="61">
        <v>0</v>
      </c>
      <c r="W11" s="252">
        <f t="shared" si="6"/>
        <v>0</v>
      </c>
      <c r="X11" s="63">
        <v>84.17</v>
      </c>
      <c r="Y11" s="264">
        <v>0.20942128171028931</v>
      </c>
      <c r="Z11" s="263">
        <f t="shared" si="7"/>
        <v>0.75</v>
      </c>
      <c r="AA11" s="262">
        <v>82.087500000000006</v>
      </c>
      <c r="AB11" s="261">
        <v>0.2042398653010975</v>
      </c>
      <c r="AC11" s="260">
        <f t="shared" si="8"/>
        <v>0.75</v>
      </c>
      <c r="AD11" s="259">
        <f t="shared" si="9"/>
        <v>2.082499999999996</v>
      </c>
    </row>
    <row r="12" spans="1:31" ht="15">
      <c r="A12" s="377"/>
      <c r="B12" s="270" t="s">
        <v>20</v>
      </c>
      <c r="C12" s="269">
        <f t="shared" si="0"/>
        <v>0.75</v>
      </c>
      <c r="D12" s="251">
        <v>115.58812499999999</v>
      </c>
      <c r="E12" s="268">
        <v>0.28759193641427033</v>
      </c>
      <c r="F12" s="262">
        <v>112.93687499999999</v>
      </c>
      <c r="G12" s="267">
        <v>0.28099542728828242</v>
      </c>
      <c r="H12" s="266">
        <f t="shared" si="1"/>
        <v>2.2937044787256517E-2</v>
      </c>
      <c r="I12" s="251">
        <v>154.11749999999998</v>
      </c>
      <c r="J12" s="61">
        <v>150.58249999999998</v>
      </c>
      <c r="K12" s="265">
        <f t="shared" si="2"/>
        <v>3.5349999999999966</v>
      </c>
      <c r="L12" s="251">
        <v>154.11749999999998</v>
      </c>
      <c r="M12" s="61">
        <v>150.58249999999998</v>
      </c>
      <c r="N12" s="252">
        <f t="shared" si="3"/>
        <v>3.5349999999999966</v>
      </c>
      <c r="O12" s="251">
        <v>0</v>
      </c>
      <c r="P12" s="61">
        <v>0</v>
      </c>
      <c r="Q12" s="252">
        <f t="shared" si="4"/>
        <v>0</v>
      </c>
      <c r="R12" s="251">
        <v>0</v>
      </c>
      <c r="S12" s="61">
        <v>0</v>
      </c>
      <c r="T12" s="252">
        <f t="shared" si="5"/>
        <v>0</v>
      </c>
      <c r="U12" s="251">
        <v>0</v>
      </c>
      <c r="V12" s="61">
        <v>0</v>
      </c>
      <c r="W12" s="252">
        <f t="shared" si="6"/>
        <v>0</v>
      </c>
      <c r="X12" s="63">
        <v>154.11749999999998</v>
      </c>
      <c r="Y12" s="264">
        <v>0.38345591521902705</v>
      </c>
      <c r="Z12" s="263">
        <f t="shared" si="7"/>
        <v>0.75</v>
      </c>
      <c r="AA12" s="262">
        <v>150.58249999999998</v>
      </c>
      <c r="AB12" s="261">
        <v>0.37466056971770989</v>
      </c>
      <c r="AC12" s="260">
        <f t="shared" si="8"/>
        <v>0.75</v>
      </c>
      <c r="AD12" s="259">
        <f t="shared" si="9"/>
        <v>3.5349999999999966</v>
      </c>
    </row>
    <row r="13" spans="1:31" ht="15">
      <c r="A13" s="377"/>
      <c r="B13" s="270" t="s">
        <v>19</v>
      </c>
      <c r="C13" s="269">
        <f t="shared" si="0"/>
        <v>0.75</v>
      </c>
      <c r="D13" s="251">
        <v>95.49562499999999</v>
      </c>
      <c r="E13" s="268">
        <v>0.23760028733782992</v>
      </c>
      <c r="F13" s="262">
        <v>92.053124999999994</v>
      </c>
      <c r="G13" s="267">
        <v>0.22903508878385978</v>
      </c>
      <c r="H13" s="266">
        <f t="shared" si="1"/>
        <v>3.6048771867821128E-2</v>
      </c>
      <c r="I13" s="251">
        <v>127.32749999999999</v>
      </c>
      <c r="J13" s="61">
        <v>122.7375</v>
      </c>
      <c r="K13" s="265">
        <f t="shared" si="2"/>
        <v>4.5899999999999892</v>
      </c>
      <c r="L13" s="251">
        <v>127.32749999999999</v>
      </c>
      <c r="M13" s="61">
        <v>122.7375</v>
      </c>
      <c r="N13" s="252">
        <f t="shared" si="3"/>
        <v>4.5899999999999892</v>
      </c>
      <c r="O13" s="251">
        <v>0</v>
      </c>
      <c r="P13" s="61">
        <v>0</v>
      </c>
      <c r="Q13" s="252">
        <f t="shared" si="4"/>
        <v>0</v>
      </c>
      <c r="R13" s="251">
        <v>0</v>
      </c>
      <c r="S13" s="61">
        <v>0</v>
      </c>
      <c r="T13" s="252">
        <f t="shared" si="5"/>
        <v>0</v>
      </c>
      <c r="U13" s="251">
        <v>0</v>
      </c>
      <c r="V13" s="61">
        <v>0</v>
      </c>
      <c r="W13" s="252">
        <f t="shared" si="6"/>
        <v>0</v>
      </c>
      <c r="X13" s="63">
        <v>127.32749999999999</v>
      </c>
      <c r="Y13" s="264">
        <v>0.31680038311710657</v>
      </c>
      <c r="Z13" s="263">
        <f t="shared" si="7"/>
        <v>0.75</v>
      </c>
      <c r="AA13" s="262">
        <v>122.7375</v>
      </c>
      <c r="AB13" s="261">
        <v>0.30538011837847973</v>
      </c>
      <c r="AC13" s="260">
        <f t="shared" si="8"/>
        <v>0.75</v>
      </c>
      <c r="AD13" s="259">
        <f t="shared" si="9"/>
        <v>4.5899999999999892</v>
      </c>
    </row>
    <row r="14" spans="1:31" ht="15">
      <c r="A14" s="377"/>
      <c r="B14" s="258" t="s">
        <v>18</v>
      </c>
      <c r="C14" s="269">
        <f t="shared" si="0"/>
        <v>0.75</v>
      </c>
      <c r="D14" s="251">
        <v>43.591875000000002</v>
      </c>
      <c r="E14" s="268">
        <v>0.10845985903118353</v>
      </c>
      <c r="F14" s="262">
        <v>42.36375000000001</v>
      </c>
      <c r="G14" s="267">
        <v>0.10540419179106893</v>
      </c>
      <c r="H14" s="266">
        <f t="shared" si="1"/>
        <v>2.8173254763645551E-2</v>
      </c>
      <c r="I14" s="251">
        <v>58.122500000000002</v>
      </c>
      <c r="J14" s="61">
        <v>56.484999999999999</v>
      </c>
      <c r="K14" s="265">
        <f t="shared" si="2"/>
        <v>1.6375000000000028</v>
      </c>
      <c r="L14" s="251">
        <v>58.122500000000002</v>
      </c>
      <c r="M14" s="61">
        <v>56.484999999999999</v>
      </c>
      <c r="N14" s="252">
        <f t="shared" si="3"/>
        <v>1.6375000000000028</v>
      </c>
      <c r="O14" s="251">
        <v>0</v>
      </c>
      <c r="P14" s="61">
        <v>0</v>
      </c>
      <c r="Q14" s="252">
        <f t="shared" si="4"/>
        <v>0</v>
      </c>
      <c r="R14" s="251">
        <v>0</v>
      </c>
      <c r="S14" s="61">
        <v>0</v>
      </c>
      <c r="T14" s="252">
        <f t="shared" si="5"/>
        <v>0</v>
      </c>
      <c r="U14" s="251">
        <v>0</v>
      </c>
      <c r="V14" s="61">
        <v>0</v>
      </c>
      <c r="W14" s="252">
        <f t="shared" si="6"/>
        <v>0</v>
      </c>
      <c r="X14" s="63">
        <v>58.122500000000002</v>
      </c>
      <c r="Y14" s="264">
        <v>0.14461314537491138</v>
      </c>
      <c r="Z14" s="263">
        <f t="shared" si="7"/>
        <v>0.75</v>
      </c>
      <c r="AA14" s="262">
        <v>56.484999999999999</v>
      </c>
      <c r="AB14" s="261">
        <v>0.14053892238809187</v>
      </c>
      <c r="AC14" s="260">
        <f t="shared" si="8"/>
        <v>0.75000000000000022</v>
      </c>
      <c r="AD14" s="259">
        <f t="shared" si="9"/>
        <v>1.6375000000000028</v>
      </c>
    </row>
    <row r="15" spans="1:31" ht="15">
      <c r="A15" s="377"/>
      <c r="B15" s="238" t="s">
        <v>17</v>
      </c>
      <c r="C15" s="249">
        <f t="shared" si="0"/>
        <v>0.75</v>
      </c>
      <c r="D15" s="231">
        <v>2.5968749999999998</v>
      </c>
      <c r="E15" s="248">
        <v>6.4612200420744621E-3</v>
      </c>
      <c r="F15" s="242">
        <v>2.5968749999999998</v>
      </c>
      <c r="G15" s="247">
        <v>6.4612200420744639E-3</v>
      </c>
      <c r="H15" s="246">
        <f t="shared" si="1"/>
        <v>0</v>
      </c>
      <c r="I15" s="231">
        <v>3.4624999999999999</v>
      </c>
      <c r="J15" s="72">
        <v>3.4624999999999999</v>
      </c>
      <c r="K15" s="245">
        <f t="shared" si="2"/>
        <v>0</v>
      </c>
      <c r="L15" s="231">
        <v>3.4624999999999999</v>
      </c>
      <c r="M15" s="72">
        <v>3.4624999999999999</v>
      </c>
      <c r="N15" s="232">
        <f t="shared" si="3"/>
        <v>0</v>
      </c>
      <c r="O15" s="231">
        <v>0</v>
      </c>
      <c r="P15" s="72">
        <v>0</v>
      </c>
      <c r="Q15" s="232">
        <f t="shared" si="4"/>
        <v>0</v>
      </c>
      <c r="R15" s="231">
        <v>0</v>
      </c>
      <c r="S15" s="72">
        <v>0</v>
      </c>
      <c r="T15" s="232">
        <f t="shared" si="5"/>
        <v>0</v>
      </c>
      <c r="U15" s="231">
        <v>0</v>
      </c>
      <c r="V15" s="72">
        <v>0</v>
      </c>
      <c r="W15" s="232">
        <f t="shared" si="6"/>
        <v>0</v>
      </c>
      <c r="X15" s="74">
        <v>3.4624999999999999</v>
      </c>
      <c r="Y15" s="244">
        <v>8.6149600560992846E-3</v>
      </c>
      <c r="Z15" s="243">
        <f t="shared" si="7"/>
        <v>0.75</v>
      </c>
      <c r="AA15" s="242">
        <v>3.4624999999999999</v>
      </c>
      <c r="AB15" s="241">
        <v>8.6149600560992846E-3</v>
      </c>
      <c r="AC15" s="240">
        <f t="shared" si="8"/>
        <v>0.75</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0.75000000000000011</v>
      </c>
      <c r="D18" s="171">
        <f>SUM(D6:D17)</f>
        <v>348.37312500000002</v>
      </c>
      <c r="E18" s="188">
        <v>0.86677850007031998</v>
      </c>
      <c r="F18" s="182">
        <f>SUM(F6:F17)</f>
        <v>339.48937499999994</v>
      </c>
      <c r="G18" s="187">
        <v>0.84467506284335325</v>
      </c>
      <c r="H18" s="186">
        <f t="shared" si="1"/>
        <v>2.5500675461116805E-2</v>
      </c>
      <c r="I18" s="171">
        <f t="shared" ref="I18:X18" si="10">SUM(I6:I17)</f>
        <v>464.49749999999995</v>
      </c>
      <c r="J18" s="27">
        <f t="shared" si="10"/>
        <v>452.65249999999997</v>
      </c>
      <c r="K18" s="185">
        <f t="shared" si="10"/>
        <v>11.844999999999985</v>
      </c>
      <c r="L18" s="171">
        <f t="shared" si="10"/>
        <v>464.49749999999995</v>
      </c>
      <c r="M18" s="27">
        <f t="shared" si="10"/>
        <v>452.65249999999997</v>
      </c>
      <c r="N18" s="172">
        <f t="shared" si="10"/>
        <v>11.844999999999985</v>
      </c>
      <c r="O18" s="171">
        <f t="shared" si="10"/>
        <v>0</v>
      </c>
      <c r="P18" s="27">
        <f t="shared" si="10"/>
        <v>0</v>
      </c>
      <c r="Q18" s="172">
        <f t="shared" si="10"/>
        <v>0</v>
      </c>
      <c r="R18" s="171">
        <f t="shared" si="10"/>
        <v>0</v>
      </c>
      <c r="S18" s="27">
        <f t="shared" si="10"/>
        <v>0</v>
      </c>
      <c r="T18" s="172">
        <f t="shared" si="10"/>
        <v>0</v>
      </c>
      <c r="U18" s="171">
        <f t="shared" si="10"/>
        <v>0</v>
      </c>
      <c r="V18" s="27">
        <f t="shared" si="10"/>
        <v>0</v>
      </c>
      <c r="W18" s="172">
        <f t="shared" si="10"/>
        <v>0</v>
      </c>
      <c r="X18" s="29">
        <f t="shared" si="10"/>
        <v>464.49749999999995</v>
      </c>
      <c r="Y18" s="184">
        <v>1.1557046667604265</v>
      </c>
      <c r="Z18" s="183">
        <f t="shared" si="7"/>
        <v>0.75000000000000011</v>
      </c>
      <c r="AA18" s="182">
        <f>SUM(AA6:AA17)</f>
        <v>452.65249999999997</v>
      </c>
      <c r="AB18" s="181">
        <v>1.1262334171244712</v>
      </c>
      <c r="AC18" s="180">
        <f t="shared" si="8"/>
        <v>0.74999999999999989</v>
      </c>
      <c r="AD18" s="179">
        <f>SUM(AD6:AD17)</f>
        <v>11.844999999999985</v>
      </c>
    </row>
    <row r="19" spans="1:30" ht="15">
      <c r="A19" s="377"/>
      <c r="B19" s="158" t="s">
        <v>87</v>
      </c>
      <c r="C19" s="169">
        <f t="shared" si="0"/>
        <v>0.75000000000000011</v>
      </c>
      <c r="D19" s="151">
        <f>SUM(D9:D15)</f>
        <v>348.37312500000002</v>
      </c>
      <c r="E19" s="168">
        <v>0.86677850007031998</v>
      </c>
      <c r="F19" s="162">
        <f>SUM(F9:F15)</f>
        <v>339.48937499999994</v>
      </c>
      <c r="G19" s="167">
        <v>0.84467506284335325</v>
      </c>
      <c r="H19" s="166">
        <f t="shared" si="1"/>
        <v>2.5500675461116805E-2</v>
      </c>
      <c r="I19" s="151">
        <f t="shared" ref="I19:X19" si="11">SUM(I9:I15)</f>
        <v>464.49749999999995</v>
      </c>
      <c r="J19" s="16">
        <f t="shared" si="11"/>
        <v>452.65249999999997</v>
      </c>
      <c r="K19" s="165">
        <f t="shared" si="11"/>
        <v>11.844999999999985</v>
      </c>
      <c r="L19" s="151">
        <f t="shared" si="11"/>
        <v>464.49749999999995</v>
      </c>
      <c r="M19" s="16">
        <f t="shared" si="11"/>
        <v>452.65249999999997</v>
      </c>
      <c r="N19" s="152">
        <f t="shared" si="11"/>
        <v>11.844999999999985</v>
      </c>
      <c r="O19" s="151">
        <f t="shared" si="11"/>
        <v>0</v>
      </c>
      <c r="P19" s="16">
        <f t="shared" si="11"/>
        <v>0</v>
      </c>
      <c r="Q19" s="152">
        <f t="shared" si="11"/>
        <v>0</v>
      </c>
      <c r="R19" s="151">
        <f t="shared" si="11"/>
        <v>0</v>
      </c>
      <c r="S19" s="16">
        <f t="shared" si="11"/>
        <v>0</v>
      </c>
      <c r="T19" s="152">
        <f t="shared" si="11"/>
        <v>0</v>
      </c>
      <c r="U19" s="151">
        <f t="shared" si="11"/>
        <v>0</v>
      </c>
      <c r="V19" s="16">
        <f t="shared" si="11"/>
        <v>0</v>
      </c>
      <c r="W19" s="152">
        <f t="shared" si="11"/>
        <v>0</v>
      </c>
      <c r="X19" s="18">
        <f t="shared" si="11"/>
        <v>464.49749999999995</v>
      </c>
      <c r="Y19" s="164">
        <v>1.1557046667604265</v>
      </c>
      <c r="Z19" s="163">
        <f t="shared" si="7"/>
        <v>0.75000000000000011</v>
      </c>
      <c r="AA19" s="162">
        <f>SUM(AA9:AA15)</f>
        <v>452.65249999999997</v>
      </c>
      <c r="AB19" s="161">
        <v>1.1262334171244712</v>
      </c>
      <c r="AC19" s="160">
        <f t="shared" si="8"/>
        <v>0.74999999999999989</v>
      </c>
      <c r="AD19" s="159">
        <f>SUM(AD9:AD15)</f>
        <v>11.844999999999985</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0.74999999999999989</v>
      </c>
      <c r="D23" s="231">
        <v>0.13249999999999998</v>
      </c>
      <c r="E23" s="248">
        <v>3.2966995160524333E-4</v>
      </c>
      <c r="F23" s="242">
        <v>0</v>
      </c>
      <c r="G23" s="247">
        <v>0</v>
      </c>
      <c r="H23" s="246">
        <f t="shared" si="1"/>
        <v>1</v>
      </c>
      <c r="I23" s="231">
        <v>0.17666666666666667</v>
      </c>
      <c r="J23" s="72">
        <v>0</v>
      </c>
      <c r="K23" s="245">
        <f t="shared" si="13"/>
        <v>0.17666666666666667</v>
      </c>
      <c r="L23" s="231">
        <v>0.17666666666666667</v>
      </c>
      <c r="M23" s="72">
        <v>0</v>
      </c>
      <c r="N23" s="232">
        <f t="shared" si="14"/>
        <v>0.17666666666666667</v>
      </c>
      <c r="O23" s="231">
        <v>0</v>
      </c>
      <c r="P23" s="72">
        <v>0</v>
      </c>
      <c r="Q23" s="232">
        <f t="shared" si="15"/>
        <v>0</v>
      </c>
      <c r="R23" s="231">
        <v>0</v>
      </c>
      <c r="S23" s="72">
        <v>0</v>
      </c>
      <c r="T23" s="232">
        <f t="shared" si="16"/>
        <v>0</v>
      </c>
      <c r="U23" s="231">
        <v>0</v>
      </c>
      <c r="V23" s="72">
        <v>0</v>
      </c>
      <c r="W23" s="232">
        <f t="shared" si="17"/>
        <v>0</v>
      </c>
      <c r="X23" s="74">
        <v>0.17666666666666667</v>
      </c>
      <c r="Y23" s="244">
        <v>4.395599354736578E-4</v>
      </c>
      <c r="Z23" s="243">
        <f t="shared" si="7"/>
        <v>0.74999999999999989</v>
      </c>
      <c r="AA23" s="242">
        <v>0</v>
      </c>
      <c r="AB23" s="241">
        <v>0</v>
      </c>
      <c r="AC23" s="240">
        <f t="shared" si="8"/>
        <v>1</v>
      </c>
      <c r="AD23" s="239">
        <f t="shared" si="18"/>
        <v>0.17666666666666667</v>
      </c>
    </row>
    <row r="24" spans="1:30" ht="15">
      <c r="A24" s="377"/>
      <c r="B24" s="218" t="s">
        <v>23</v>
      </c>
      <c r="C24" s="229">
        <f t="shared" si="0"/>
        <v>0.75000000000000022</v>
      </c>
      <c r="D24" s="211">
        <v>9.916875000000001</v>
      </c>
      <c r="E24" s="228">
        <v>2.4673929821322625E-2</v>
      </c>
      <c r="F24" s="222">
        <v>9.6193750000000016</v>
      </c>
      <c r="G24" s="227">
        <v>2.3933727477152368E-2</v>
      </c>
      <c r="H24" s="226">
        <f t="shared" si="1"/>
        <v>2.999936976113941E-2</v>
      </c>
      <c r="I24" s="211">
        <v>13.222499999999998</v>
      </c>
      <c r="J24" s="49">
        <v>12.825833333333334</v>
      </c>
      <c r="K24" s="225">
        <f t="shared" si="13"/>
        <v>0.39666666666666472</v>
      </c>
      <c r="L24" s="211">
        <v>13.222499999999998</v>
      </c>
      <c r="M24" s="49">
        <v>12.825833333333334</v>
      </c>
      <c r="N24" s="212">
        <f t="shared" si="14"/>
        <v>0.39666666666666472</v>
      </c>
      <c r="O24" s="211">
        <v>0</v>
      </c>
      <c r="P24" s="49">
        <v>0</v>
      </c>
      <c r="Q24" s="212">
        <f t="shared" si="15"/>
        <v>0</v>
      </c>
      <c r="R24" s="211">
        <v>0</v>
      </c>
      <c r="S24" s="49">
        <v>0</v>
      </c>
      <c r="T24" s="212">
        <f t="shared" si="16"/>
        <v>0</v>
      </c>
      <c r="U24" s="211">
        <v>0</v>
      </c>
      <c r="V24" s="49">
        <v>0</v>
      </c>
      <c r="W24" s="212">
        <f t="shared" si="17"/>
        <v>0</v>
      </c>
      <c r="X24" s="51">
        <v>13.222499999999998</v>
      </c>
      <c r="Y24" s="224">
        <v>3.2898573095096827E-2</v>
      </c>
      <c r="Z24" s="223">
        <f t="shared" si="7"/>
        <v>0.75000000000000022</v>
      </c>
      <c r="AA24" s="222">
        <v>12.825833333333334</v>
      </c>
      <c r="AB24" s="221">
        <v>3.1911636636203153E-2</v>
      </c>
      <c r="AC24" s="220">
        <f t="shared" si="8"/>
        <v>0.75000000000000011</v>
      </c>
      <c r="AD24" s="219">
        <f t="shared" si="18"/>
        <v>0.39666666666666472</v>
      </c>
    </row>
    <row r="25" spans="1:30" ht="15">
      <c r="A25" s="377"/>
      <c r="B25" s="270" t="s">
        <v>22</v>
      </c>
      <c r="C25" s="269">
        <f t="shared" si="0"/>
        <v>0.75000000000000011</v>
      </c>
      <c r="D25" s="251">
        <v>27.155625000000001</v>
      </c>
      <c r="E25" s="268">
        <v>6.7565234562718013E-2</v>
      </c>
      <c r="F25" s="262">
        <v>26.771249999999998</v>
      </c>
      <c r="G25" s="267">
        <v>6.6608880693674502E-2</v>
      </c>
      <c r="H25" s="266">
        <f t="shared" si="1"/>
        <v>1.4154525995995383E-2</v>
      </c>
      <c r="I25" s="251">
        <v>36.207499999999996</v>
      </c>
      <c r="J25" s="61">
        <v>35.695</v>
      </c>
      <c r="K25" s="265">
        <f t="shared" si="13"/>
        <v>0.51249999999999574</v>
      </c>
      <c r="L25" s="251">
        <v>36.207499999999996</v>
      </c>
      <c r="M25" s="61">
        <v>35.695</v>
      </c>
      <c r="N25" s="252">
        <f t="shared" si="14"/>
        <v>0.51249999999999574</v>
      </c>
      <c r="O25" s="251">
        <v>0</v>
      </c>
      <c r="P25" s="61">
        <v>0</v>
      </c>
      <c r="Q25" s="252">
        <f t="shared" si="15"/>
        <v>0</v>
      </c>
      <c r="R25" s="251">
        <v>0</v>
      </c>
      <c r="S25" s="61">
        <v>0</v>
      </c>
      <c r="T25" s="252">
        <f t="shared" si="16"/>
        <v>0</v>
      </c>
      <c r="U25" s="251">
        <v>0</v>
      </c>
      <c r="V25" s="61">
        <v>0</v>
      </c>
      <c r="W25" s="252">
        <f t="shared" si="17"/>
        <v>0</v>
      </c>
      <c r="X25" s="63">
        <v>36.207499999999996</v>
      </c>
      <c r="Y25" s="264">
        <v>9.0086979416957341E-2</v>
      </c>
      <c r="Z25" s="263">
        <f t="shared" si="7"/>
        <v>0.75000000000000011</v>
      </c>
      <c r="AA25" s="262">
        <v>35.695</v>
      </c>
      <c r="AB25" s="261">
        <v>8.8811840924899341E-2</v>
      </c>
      <c r="AC25" s="260">
        <f t="shared" si="8"/>
        <v>0.75</v>
      </c>
      <c r="AD25" s="259">
        <f t="shared" si="18"/>
        <v>0.51249999999999574</v>
      </c>
    </row>
    <row r="26" spans="1:30" ht="15">
      <c r="A26" s="377"/>
      <c r="B26" s="270" t="s">
        <v>21</v>
      </c>
      <c r="C26" s="269">
        <f t="shared" si="0"/>
        <v>0.75000000000000011</v>
      </c>
      <c r="D26" s="251">
        <v>58.376250000000006</v>
      </c>
      <c r="E26" s="268">
        <v>0.14524449443317425</v>
      </c>
      <c r="F26" s="262">
        <v>55.961874999999999</v>
      </c>
      <c r="G26" s="267">
        <v>0.13923734809802776</v>
      </c>
      <c r="H26" s="266">
        <f t="shared" si="1"/>
        <v>4.1358857412046965E-2</v>
      </c>
      <c r="I26" s="251">
        <v>77.834999999999994</v>
      </c>
      <c r="J26" s="61">
        <v>74.615833333333342</v>
      </c>
      <c r="K26" s="265">
        <f t="shared" si="13"/>
        <v>3.2191666666666521</v>
      </c>
      <c r="L26" s="251">
        <v>77.834999999999994</v>
      </c>
      <c r="M26" s="61">
        <v>74.615833333333342</v>
      </c>
      <c r="N26" s="252">
        <f t="shared" si="14"/>
        <v>3.2191666666666521</v>
      </c>
      <c r="O26" s="251">
        <v>0</v>
      </c>
      <c r="P26" s="61">
        <v>0</v>
      </c>
      <c r="Q26" s="252">
        <f t="shared" si="15"/>
        <v>0</v>
      </c>
      <c r="R26" s="251">
        <v>0</v>
      </c>
      <c r="S26" s="61">
        <v>0</v>
      </c>
      <c r="T26" s="252">
        <f t="shared" si="16"/>
        <v>0</v>
      </c>
      <c r="U26" s="251">
        <v>0</v>
      </c>
      <c r="V26" s="61">
        <v>0</v>
      </c>
      <c r="W26" s="252">
        <f t="shared" si="17"/>
        <v>0</v>
      </c>
      <c r="X26" s="63">
        <v>77.834999999999994</v>
      </c>
      <c r="Y26" s="264">
        <v>0.19365932591089899</v>
      </c>
      <c r="Z26" s="263">
        <f t="shared" si="7"/>
        <v>0.75000000000000011</v>
      </c>
      <c r="AA26" s="262">
        <v>74.615833333333342</v>
      </c>
      <c r="AB26" s="261">
        <v>0.18564979746403706</v>
      </c>
      <c r="AC26" s="260">
        <f t="shared" si="8"/>
        <v>0.74999999999999989</v>
      </c>
      <c r="AD26" s="259">
        <f t="shared" si="18"/>
        <v>3.2191666666666521</v>
      </c>
    </row>
    <row r="27" spans="1:30" ht="15">
      <c r="A27" s="377"/>
      <c r="B27" s="270" t="s">
        <v>20</v>
      </c>
      <c r="C27" s="269">
        <f t="shared" si="0"/>
        <v>0.75000000000000011</v>
      </c>
      <c r="D27" s="251">
        <v>121.32</v>
      </c>
      <c r="E27" s="268">
        <v>0.30185327191508016</v>
      </c>
      <c r="F27" s="262">
        <v>126.83374999999999</v>
      </c>
      <c r="G27" s="267">
        <v>0.31557189603329461</v>
      </c>
      <c r="H27" s="266">
        <f t="shared" si="1"/>
        <v>-4.544798878997694E-2</v>
      </c>
      <c r="I27" s="251">
        <v>161.75999999999996</v>
      </c>
      <c r="J27" s="61">
        <v>169.11166666666668</v>
      </c>
      <c r="K27" s="265">
        <f t="shared" si="13"/>
        <v>-7.3516666666667163</v>
      </c>
      <c r="L27" s="251">
        <v>161.75999999999996</v>
      </c>
      <c r="M27" s="61">
        <v>169.11166666666668</v>
      </c>
      <c r="N27" s="252">
        <f t="shared" si="14"/>
        <v>-7.3516666666667163</v>
      </c>
      <c r="O27" s="251">
        <v>0</v>
      </c>
      <c r="P27" s="61">
        <v>0</v>
      </c>
      <c r="Q27" s="252">
        <f t="shared" si="15"/>
        <v>0</v>
      </c>
      <c r="R27" s="251">
        <v>0</v>
      </c>
      <c r="S27" s="61">
        <v>0</v>
      </c>
      <c r="T27" s="252">
        <f t="shared" si="16"/>
        <v>0</v>
      </c>
      <c r="U27" s="251">
        <v>0</v>
      </c>
      <c r="V27" s="61">
        <v>0</v>
      </c>
      <c r="W27" s="252">
        <f t="shared" si="17"/>
        <v>0</v>
      </c>
      <c r="X27" s="63">
        <v>161.75999999999996</v>
      </c>
      <c r="Y27" s="264">
        <v>0.4024710292201068</v>
      </c>
      <c r="Z27" s="263">
        <f t="shared" si="7"/>
        <v>0.75000000000000011</v>
      </c>
      <c r="AA27" s="262">
        <v>169.11166666666668</v>
      </c>
      <c r="AB27" s="261">
        <v>0.4207625280443929</v>
      </c>
      <c r="AC27" s="260">
        <f t="shared" si="8"/>
        <v>0.74999999999999989</v>
      </c>
      <c r="AD27" s="259">
        <f t="shared" si="18"/>
        <v>-7.3516666666667163</v>
      </c>
    </row>
    <row r="28" spans="1:30" ht="15">
      <c r="A28" s="377"/>
      <c r="B28" s="270" t="s">
        <v>19</v>
      </c>
      <c r="C28" s="269">
        <f t="shared" si="0"/>
        <v>0.75000000000000022</v>
      </c>
      <c r="D28" s="251">
        <v>85.246875000000003</v>
      </c>
      <c r="E28" s="268">
        <v>0.21210062759055268</v>
      </c>
      <c r="F28" s="262">
        <v>81.208750000000009</v>
      </c>
      <c r="G28" s="267">
        <v>0.20205346930130047</v>
      </c>
      <c r="H28" s="266">
        <f t="shared" si="1"/>
        <v>4.736977161919418E-2</v>
      </c>
      <c r="I28" s="251">
        <v>113.66249999999997</v>
      </c>
      <c r="J28" s="61">
        <v>108.27833333333332</v>
      </c>
      <c r="K28" s="265">
        <f t="shared" si="13"/>
        <v>5.3841666666666441</v>
      </c>
      <c r="L28" s="251">
        <v>113.66249999999997</v>
      </c>
      <c r="M28" s="61">
        <v>108.27833333333332</v>
      </c>
      <c r="N28" s="252">
        <f t="shared" si="14"/>
        <v>5.3841666666666441</v>
      </c>
      <c r="O28" s="251">
        <v>0</v>
      </c>
      <c r="P28" s="61">
        <v>0</v>
      </c>
      <c r="Q28" s="252">
        <f t="shared" si="15"/>
        <v>0</v>
      </c>
      <c r="R28" s="251">
        <v>0</v>
      </c>
      <c r="S28" s="61">
        <v>0</v>
      </c>
      <c r="T28" s="252">
        <f t="shared" si="16"/>
        <v>0</v>
      </c>
      <c r="U28" s="251">
        <v>0</v>
      </c>
      <c r="V28" s="61">
        <v>0</v>
      </c>
      <c r="W28" s="252">
        <f t="shared" si="17"/>
        <v>0</v>
      </c>
      <c r="X28" s="63">
        <v>113.66249999999997</v>
      </c>
      <c r="Y28" s="264">
        <v>0.28280083678740348</v>
      </c>
      <c r="Z28" s="263">
        <f t="shared" si="7"/>
        <v>0.75000000000000022</v>
      </c>
      <c r="AA28" s="262">
        <v>108.27833333333332</v>
      </c>
      <c r="AB28" s="261">
        <v>0.26940462573506724</v>
      </c>
      <c r="AC28" s="260">
        <f t="shared" si="8"/>
        <v>0.75000000000000011</v>
      </c>
      <c r="AD28" s="259">
        <f t="shared" si="18"/>
        <v>5.3841666666666441</v>
      </c>
    </row>
    <row r="29" spans="1:30" ht="15">
      <c r="A29" s="377"/>
      <c r="B29" s="258" t="s">
        <v>18</v>
      </c>
      <c r="C29" s="269">
        <f t="shared" si="0"/>
        <v>0.75</v>
      </c>
      <c r="D29" s="251">
        <v>38.929375</v>
      </c>
      <c r="E29" s="268">
        <v>9.6859208847338646E-2</v>
      </c>
      <c r="F29" s="262">
        <v>37.556874999999998</v>
      </c>
      <c r="G29" s="267">
        <v>9.344432576372963E-2</v>
      </c>
      <c r="H29" s="266">
        <f t="shared" si="1"/>
        <v>3.5256152969319499E-2</v>
      </c>
      <c r="I29" s="251">
        <v>51.905833333333334</v>
      </c>
      <c r="J29" s="61">
        <v>50.075833333333328</v>
      </c>
      <c r="K29" s="265">
        <f t="shared" si="13"/>
        <v>1.8300000000000054</v>
      </c>
      <c r="L29" s="251">
        <v>51.905833333333334</v>
      </c>
      <c r="M29" s="61">
        <v>50.075833333333328</v>
      </c>
      <c r="N29" s="252">
        <f t="shared" si="14"/>
        <v>1.8300000000000054</v>
      </c>
      <c r="O29" s="251">
        <v>0</v>
      </c>
      <c r="P29" s="61">
        <v>0</v>
      </c>
      <c r="Q29" s="252">
        <f t="shared" si="15"/>
        <v>0</v>
      </c>
      <c r="R29" s="251">
        <v>0</v>
      </c>
      <c r="S29" s="61">
        <v>0</v>
      </c>
      <c r="T29" s="252">
        <f t="shared" si="16"/>
        <v>0</v>
      </c>
      <c r="U29" s="251">
        <v>0</v>
      </c>
      <c r="V29" s="61">
        <v>0</v>
      </c>
      <c r="W29" s="252">
        <f t="shared" si="17"/>
        <v>0</v>
      </c>
      <c r="X29" s="63">
        <v>51.905833333333334</v>
      </c>
      <c r="Y29" s="264">
        <v>0.12914561179645154</v>
      </c>
      <c r="Z29" s="263">
        <f t="shared" si="7"/>
        <v>0.75</v>
      </c>
      <c r="AA29" s="262">
        <v>50.075833333333328</v>
      </c>
      <c r="AB29" s="261">
        <v>0.1245924343516395</v>
      </c>
      <c r="AC29" s="260">
        <f t="shared" si="8"/>
        <v>0.75</v>
      </c>
      <c r="AD29" s="259">
        <f t="shared" si="18"/>
        <v>1.8300000000000054</v>
      </c>
    </row>
    <row r="30" spans="1:30" ht="15">
      <c r="A30" s="377"/>
      <c r="B30" s="238" t="s">
        <v>17</v>
      </c>
      <c r="C30" s="249">
        <f t="shared" si="0"/>
        <v>0.74999999999999989</v>
      </c>
      <c r="D30" s="231">
        <v>5.100625</v>
      </c>
      <c r="E30" s="248">
        <v>1.2690738089860334E-2</v>
      </c>
      <c r="F30" s="242">
        <v>4.9850000000000003</v>
      </c>
      <c r="G30" s="247">
        <v>1.2403054405676517E-2</v>
      </c>
      <c r="H30" s="246">
        <f t="shared" si="1"/>
        <v>2.2668790589388487E-2</v>
      </c>
      <c r="I30" s="231">
        <v>6.8008333333333342</v>
      </c>
      <c r="J30" s="72">
        <v>6.6466666666666674</v>
      </c>
      <c r="K30" s="245">
        <f t="shared" si="13"/>
        <v>0.15416666666666679</v>
      </c>
      <c r="L30" s="231">
        <v>6.8008333333333342</v>
      </c>
      <c r="M30" s="72">
        <v>6.6466666666666674</v>
      </c>
      <c r="N30" s="232">
        <f t="shared" si="14"/>
        <v>0.15416666666666679</v>
      </c>
      <c r="O30" s="231">
        <v>0</v>
      </c>
      <c r="P30" s="72">
        <v>0</v>
      </c>
      <c r="Q30" s="232">
        <f t="shared" si="15"/>
        <v>0</v>
      </c>
      <c r="R30" s="231">
        <v>0</v>
      </c>
      <c r="S30" s="72">
        <v>0</v>
      </c>
      <c r="T30" s="232">
        <f t="shared" si="16"/>
        <v>0</v>
      </c>
      <c r="U30" s="231">
        <v>0</v>
      </c>
      <c r="V30" s="72">
        <v>0</v>
      </c>
      <c r="W30" s="232">
        <f t="shared" si="17"/>
        <v>0</v>
      </c>
      <c r="X30" s="74">
        <v>6.8008333333333342</v>
      </c>
      <c r="Y30" s="244">
        <v>1.6920984119813784E-2</v>
      </c>
      <c r="Z30" s="243">
        <f t="shared" si="7"/>
        <v>0.74999999999999989</v>
      </c>
      <c r="AA30" s="242">
        <v>6.6466666666666674</v>
      </c>
      <c r="AB30" s="241">
        <v>1.6537405874235356E-2</v>
      </c>
      <c r="AC30" s="240">
        <f t="shared" si="8"/>
        <v>0.75</v>
      </c>
      <c r="AD30" s="239">
        <f t="shared" si="18"/>
        <v>0.15416666666666679</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0.75000000000000011</v>
      </c>
      <c r="D33" s="171">
        <f>SUM(D21:D32)</f>
        <v>346.17812499999997</v>
      </c>
      <c r="E33" s="188">
        <v>0.86131717521165185</v>
      </c>
      <c r="F33" s="182">
        <f>SUM(F21:F32)</f>
        <v>342.93687499999999</v>
      </c>
      <c r="G33" s="187">
        <v>0.85325270177285584</v>
      </c>
      <c r="H33" s="186">
        <f t="shared" si="1"/>
        <v>9.362954403892447E-3</v>
      </c>
      <c r="I33" s="171">
        <f t="shared" ref="I33:X33" si="19">SUM(I21:I32)</f>
        <v>461.57083333333321</v>
      </c>
      <c r="J33" s="27">
        <f t="shared" si="19"/>
        <v>457.24916666666661</v>
      </c>
      <c r="K33" s="185">
        <f t="shared" si="19"/>
        <v>4.3216666666665793</v>
      </c>
      <c r="L33" s="171">
        <f t="shared" si="19"/>
        <v>461.57083333333321</v>
      </c>
      <c r="M33" s="27">
        <f t="shared" si="19"/>
        <v>457.24916666666661</v>
      </c>
      <c r="N33" s="172">
        <f t="shared" si="19"/>
        <v>4.3216666666665793</v>
      </c>
      <c r="O33" s="171">
        <f t="shared" si="19"/>
        <v>0</v>
      </c>
      <c r="P33" s="27">
        <f t="shared" si="19"/>
        <v>0</v>
      </c>
      <c r="Q33" s="172">
        <f t="shared" si="19"/>
        <v>0</v>
      </c>
      <c r="R33" s="171">
        <f t="shared" si="19"/>
        <v>0</v>
      </c>
      <c r="S33" s="27">
        <f t="shared" si="19"/>
        <v>0</v>
      </c>
      <c r="T33" s="172">
        <f t="shared" si="19"/>
        <v>0</v>
      </c>
      <c r="U33" s="171">
        <f t="shared" si="19"/>
        <v>0</v>
      </c>
      <c r="V33" s="27">
        <f t="shared" si="19"/>
        <v>0</v>
      </c>
      <c r="W33" s="172">
        <f t="shared" si="19"/>
        <v>0</v>
      </c>
      <c r="X33" s="29">
        <f t="shared" si="19"/>
        <v>461.57083333333321</v>
      </c>
      <c r="Y33" s="184">
        <v>1.1484229002822024</v>
      </c>
      <c r="Z33" s="183">
        <f t="shared" si="7"/>
        <v>0.75000000000000011</v>
      </c>
      <c r="AA33" s="182">
        <f>SUM(AA21:AA32)</f>
        <v>457.24916666666661</v>
      </c>
      <c r="AB33" s="181">
        <v>1.1376702690304743</v>
      </c>
      <c r="AC33" s="180">
        <f t="shared" si="8"/>
        <v>0.75000000000000011</v>
      </c>
      <c r="AD33" s="179">
        <f>SUM(AD21:AD32)</f>
        <v>4.3216666666665793</v>
      </c>
    </row>
    <row r="34" spans="1:30" ht="15">
      <c r="A34" s="377"/>
      <c r="B34" s="158" t="s">
        <v>87</v>
      </c>
      <c r="C34" s="169">
        <f t="shared" si="0"/>
        <v>0.75000000000000011</v>
      </c>
      <c r="D34" s="151">
        <f>SUM(D24:D30)</f>
        <v>346.04562499999997</v>
      </c>
      <c r="E34" s="168">
        <v>0.86098750526004664</v>
      </c>
      <c r="F34" s="162">
        <f>SUM(F24:F30)</f>
        <v>342.93687499999999</v>
      </c>
      <c r="G34" s="167">
        <v>0.85325270177285584</v>
      </c>
      <c r="H34" s="166">
        <f t="shared" si="1"/>
        <v>8.9836419691767134E-3</v>
      </c>
      <c r="I34" s="151">
        <f t="shared" ref="I34:X34" si="20">SUM(I24:I30)</f>
        <v>461.39416666666659</v>
      </c>
      <c r="J34" s="16">
        <f t="shared" si="20"/>
        <v>457.24916666666661</v>
      </c>
      <c r="K34" s="165">
        <f t="shared" si="20"/>
        <v>4.1449999999999125</v>
      </c>
      <c r="L34" s="151">
        <f t="shared" si="20"/>
        <v>461.39416666666659</v>
      </c>
      <c r="M34" s="16">
        <f t="shared" si="20"/>
        <v>457.24916666666661</v>
      </c>
      <c r="N34" s="152">
        <f t="shared" si="20"/>
        <v>4.1449999999999125</v>
      </c>
      <c r="O34" s="151">
        <f t="shared" si="20"/>
        <v>0</v>
      </c>
      <c r="P34" s="16">
        <f t="shared" si="20"/>
        <v>0</v>
      </c>
      <c r="Q34" s="152">
        <f t="shared" si="20"/>
        <v>0</v>
      </c>
      <c r="R34" s="151">
        <f t="shared" si="20"/>
        <v>0</v>
      </c>
      <c r="S34" s="16">
        <f t="shared" si="20"/>
        <v>0</v>
      </c>
      <c r="T34" s="152">
        <f t="shared" si="20"/>
        <v>0</v>
      </c>
      <c r="U34" s="151">
        <f t="shared" si="20"/>
        <v>0</v>
      </c>
      <c r="V34" s="16">
        <f t="shared" si="20"/>
        <v>0</v>
      </c>
      <c r="W34" s="152">
        <f t="shared" si="20"/>
        <v>0</v>
      </c>
      <c r="X34" s="18">
        <f t="shared" si="20"/>
        <v>461.39416666666659</v>
      </c>
      <c r="Y34" s="164">
        <v>1.1479833403467288</v>
      </c>
      <c r="Z34" s="163">
        <f t="shared" si="7"/>
        <v>0.75000000000000011</v>
      </c>
      <c r="AA34" s="162">
        <f>SUM(AA24:AA30)</f>
        <v>457.24916666666661</v>
      </c>
      <c r="AB34" s="161">
        <v>1.1376702690304743</v>
      </c>
      <c r="AC34" s="160">
        <f t="shared" si="8"/>
        <v>0.75000000000000011</v>
      </c>
      <c r="AD34" s="159">
        <f>SUM(AD24:AD30)</f>
        <v>4.1449999999999125</v>
      </c>
    </row>
    <row r="35" spans="1:30" ht="15.75" thickBot="1">
      <c r="A35" s="379"/>
      <c r="B35" s="301" t="s">
        <v>86</v>
      </c>
      <c r="C35" s="313">
        <f t="shared" si="0"/>
        <v>0.74999999999999989</v>
      </c>
      <c r="D35" s="294">
        <f>SUM(D21:D23,D31:D32)</f>
        <v>0.13249999999999998</v>
      </c>
      <c r="E35" s="312">
        <v>3.2966995160524333E-4</v>
      </c>
      <c r="F35" s="305">
        <f>SUM(F21:F23,F31:F32)</f>
        <v>0</v>
      </c>
      <c r="G35" s="311">
        <v>0</v>
      </c>
      <c r="H35" s="310">
        <f t="shared" si="1"/>
        <v>1</v>
      </c>
      <c r="I35" s="294">
        <f t="shared" ref="I35:X35" si="21">SUM(I21:I23,I31:I32)</f>
        <v>0.17666666666666667</v>
      </c>
      <c r="J35" s="293">
        <f t="shared" si="21"/>
        <v>0</v>
      </c>
      <c r="K35" s="309">
        <f t="shared" si="21"/>
        <v>0.17666666666666667</v>
      </c>
      <c r="L35" s="294">
        <f t="shared" si="21"/>
        <v>0.17666666666666667</v>
      </c>
      <c r="M35" s="293">
        <f t="shared" si="21"/>
        <v>0</v>
      </c>
      <c r="N35" s="295">
        <f t="shared" si="21"/>
        <v>0.17666666666666667</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0.17666666666666667</v>
      </c>
      <c r="Y35" s="307">
        <v>4.395599354736578E-4</v>
      </c>
      <c r="Z35" s="306">
        <f t="shared" si="7"/>
        <v>0.74999999999999989</v>
      </c>
      <c r="AA35" s="305">
        <f>SUM(AA21:AA23,AA31:AA32)</f>
        <v>0</v>
      </c>
      <c r="AB35" s="304">
        <v>0</v>
      </c>
      <c r="AC35" s="303">
        <f t="shared" si="8"/>
        <v>1</v>
      </c>
      <c r="AD35" s="302">
        <f>SUM(AD21:AD23,AD31:AD32)</f>
        <v>0.17666666666666667</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0.230625</v>
      </c>
      <c r="E38" s="248">
        <v>5.7381232142610756E-4</v>
      </c>
      <c r="F38" s="242">
        <v>0</v>
      </c>
      <c r="G38" s="247">
        <v>0</v>
      </c>
      <c r="H38" s="246">
        <f t="shared" si="1"/>
        <v>1</v>
      </c>
      <c r="I38" s="231">
        <v>0.3075</v>
      </c>
      <c r="J38" s="72">
        <v>0</v>
      </c>
      <c r="K38" s="245">
        <f t="shared" si="22"/>
        <v>0.3075</v>
      </c>
      <c r="L38" s="231">
        <v>0.3075</v>
      </c>
      <c r="M38" s="72">
        <v>0</v>
      </c>
      <c r="N38" s="232">
        <f t="shared" si="23"/>
        <v>0.3075</v>
      </c>
      <c r="O38" s="231">
        <v>0</v>
      </c>
      <c r="P38" s="72">
        <v>0</v>
      </c>
      <c r="Q38" s="232">
        <f t="shared" si="24"/>
        <v>0</v>
      </c>
      <c r="R38" s="231">
        <v>0</v>
      </c>
      <c r="S38" s="72">
        <v>0</v>
      </c>
      <c r="T38" s="232">
        <f t="shared" si="25"/>
        <v>0</v>
      </c>
      <c r="U38" s="231">
        <v>0</v>
      </c>
      <c r="V38" s="72">
        <v>0</v>
      </c>
      <c r="W38" s="232">
        <f t="shared" si="26"/>
        <v>0</v>
      </c>
      <c r="X38" s="74">
        <v>0.3075</v>
      </c>
      <c r="Y38" s="244">
        <v>7.6508309523481001E-4</v>
      </c>
      <c r="Z38" s="243">
        <f t="shared" si="7"/>
        <v>0.75</v>
      </c>
      <c r="AA38" s="242">
        <v>0</v>
      </c>
      <c r="AB38" s="241">
        <v>0</v>
      </c>
      <c r="AC38" s="240">
        <f t="shared" si="8"/>
        <v>1</v>
      </c>
      <c r="AD38" s="239">
        <f t="shared" si="27"/>
        <v>0.3075</v>
      </c>
    </row>
    <row r="39" spans="1:30" ht="15">
      <c r="A39" s="377"/>
      <c r="B39" s="218" t="s">
        <v>23</v>
      </c>
      <c r="C39" s="229">
        <f t="shared" si="0"/>
        <v>0.75</v>
      </c>
      <c r="D39" s="211">
        <v>10.353750000000002</v>
      </c>
      <c r="E39" s="228">
        <v>2.576090763345501E-2</v>
      </c>
      <c r="F39" s="222">
        <v>9.9075000000000006</v>
      </c>
      <c r="G39" s="227">
        <v>2.4650604117199618E-2</v>
      </c>
      <c r="H39" s="226">
        <f t="shared" si="1"/>
        <v>4.3100325968851945E-2</v>
      </c>
      <c r="I39" s="211">
        <v>13.805000000000001</v>
      </c>
      <c r="J39" s="49">
        <v>13.209999999999999</v>
      </c>
      <c r="K39" s="225">
        <f t="shared" si="22"/>
        <v>0.59500000000000242</v>
      </c>
      <c r="L39" s="211">
        <v>13.805000000000001</v>
      </c>
      <c r="M39" s="49">
        <v>13.209999999999999</v>
      </c>
      <c r="N39" s="212">
        <f t="shared" si="23"/>
        <v>0.59500000000000242</v>
      </c>
      <c r="O39" s="211">
        <v>0</v>
      </c>
      <c r="P39" s="49">
        <v>0</v>
      </c>
      <c r="Q39" s="212">
        <f t="shared" si="24"/>
        <v>0</v>
      </c>
      <c r="R39" s="211">
        <v>0</v>
      </c>
      <c r="S39" s="49">
        <v>0</v>
      </c>
      <c r="T39" s="212">
        <f t="shared" si="25"/>
        <v>0</v>
      </c>
      <c r="U39" s="211">
        <v>0</v>
      </c>
      <c r="V39" s="49">
        <v>0</v>
      </c>
      <c r="W39" s="212">
        <f t="shared" si="26"/>
        <v>0</v>
      </c>
      <c r="X39" s="51">
        <v>13.805000000000001</v>
      </c>
      <c r="Y39" s="224">
        <v>3.4347876844606683E-2</v>
      </c>
      <c r="Z39" s="223">
        <f t="shared" si="7"/>
        <v>0.75</v>
      </c>
      <c r="AA39" s="222">
        <v>13.209999999999999</v>
      </c>
      <c r="AB39" s="221">
        <v>3.2867472156266155E-2</v>
      </c>
      <c r="AC39" s="220">
        <f t="shared" si="8"/>
        <v>0.75000000000000011</v>
      </c>
      <c r="AD39" s="219">
        <f t="shared" si="27"/>
        <v>0.59500000000000242</v>
      </c>
    </row>
    <row r="40" spans="1:30" ht="15">
      <c r="A40" s="377"/>
      <c r="B40" s="270" t="s">
        <v>22</v>
      </c>
      <c r="C40" s="269">
        <f t="shared" si="0"/>
        <v>0.74999999999999989</v>
      </c>
      <c r="D40" s="251">
        <v>39.172499999999999</v>
      </c>
      <c r="E40" s="268">
        <v>9.7464122107595433E-2</v>
      </c>
      <c r="F40" s="262">
        <v>38.019375000000004</v>
      </c>
      <c r="G40" s="267">
        <v>9.4595060500464928E-2</v>
      </c>
      <c r="H40" s="266">
        <f t="shared" si="1"/>
        <v>2.9437105112004487E-2</v>
      </c>
      <c r="I40" s="251">
        <v>52.230000000000004</v>
      </c>
      <c r="J40" s="61">
        <v>50.692500000000003</v>
      </c>
      <c r="K40" s="265">
        <f t="shared" si="22"/>
        <v>1.5375000000000014</v>
      </c>
      <c r="L40" s="251">
        <v>52.230000000000004</v>
      </c>
      <c r="M40" s="61">
        <v>50.692500000000003</v>
      </c>
      <c r="N40" s="252">
        <f t="shared" si="23"/>
        <v>1.5375000000000014</v>
      </c>
      <c r="O40" s="251">
        <v>0</v>
      </c>
      <c r="P40" s="61">
        <v>0</v>
      </c>
      <c r="Q40" s="252">
        <f t="shared" si="24"/>
        <v>0</v>
      </c>
      <c r="R40" s="251">
        <v>0</v>
      </c>
      <c r="S40" s="61">
        <v>0</v>
      </c>
      <c r="T40" s="252">
        <f t="shared" si="25"/>
        <v>0</v>
      </c>
      <c r="U40" s="251">
        <v>0</v>
      </c>
      <c r="V40" s="61">
        <v>0</v>
      </c>
      <c r="W40" s="252">
        <f t="shared" si="26"/>
        <v>0</v>
      </c>
      <c r="X40" s="63">
        <v>52.230000000000004</v>
      </c>
      <c r="Y40" s="264">
        <v>0.12995216281012725</v>
      </c>
      <c r="Z40" s="263">
        <f t="shared" si="7"/>
        <v>0.74999999999999989</v>
      </c>
      <c r="AA40" s="262">
        <v>50.692500000000003</v>
      </c>
      <c r="AB40" s="261">
        <v>0.12612674733395321</v>
      </c>
      <c r="AC40" s="260">
        <f t="shared" si="8"/>
        <v>0.75</v>
      </c>
      <c r="AD40" s="259">
        <f t="shared" si="27"/>
        <v>1.5375000000000014</v>
      </c>
    </row>
    <row r="41" spans="1:30" ht="15">
      <c r="A41" s="377"/>
      <c r="B41" s="270" t="s">
        <v>21</v>
      </c>
      <c r="C41" s="269">
        <f t="shared" si="0"/>
        <v>0.75</v>
      </c>
      <c r="D41" s="251">
        <v>89.741249999999994</v>
      </c>
      <c r="E41" s="268">
        <v>0.22328297014712487</v>
      </c>
      <c r="F41" s="262">
        <v>84.795000000000002</v>
      </c>
      <c r="G41" s="267">
        <v>0.2109763286518235</v>
      </c>
      <c r="H41" s="266">
        <f t="shared" si="1"/>
        <v>5.5116794116417948E-2</v>
      </c>
      <c r="I41" s="251">
        <v>119.65499999999999</v>
      </c>
      <c r="J41" s="61">
        <v>113.06</v>
      </c>
      <c r="K41" s="265">
        <f t="shared" si="22"/>
        <v>6.5949999999999847</v>
      </c>
      <c r="L41" s="251">
        <v>119.65499999999999</v>
      </c>
      <c r="M41" s="61">
        <v>113.06</v>
      </c>
      <c r="N41" s="252">
        <f t="shared" si="23"/>
        <v>6.5949999999999847</v>
      </c>
      <c r="O41" s="251">
        <v>0</v>
      </c>
      <c r="P41" s="61">
        <v>0</v>
      </c>
      <c r="Q41" s="252">
        <f t="shared" si="24"/>
        <v>0</v>
      </c>
      <c r="R41" s="251">
        <v>0</v>
      </c>
      <c r="S41" s="61">
        <v>0</v>
      </c>
      <c r="T41" s="252">
        <f t="shared" si="25"/>
        <v>0</v>
      </c>
      <c r="U41" s="251">
        <v>0</v>
      </c>
      <c r="V41" s="61">
        <v>0</v>
      </c>
      <c r="W41" s="252">
        <f t="shared" si="26"/>
        <v>0</v>
      </c>
      <c r="X41" s="63">
        <v>119.65499999999999</v>
      </c>
      <c r="Y41" s="264">
        <v>0.29771062686283312</v>
      </c>
      <c r="Z41" s="263">
        <f t="shared" si="7"/>
        <v>0.75</v>
      </c>
      <c r="AA41" s="262">
        <v>113.06</v>
      </c>
      <c r="AB41" s="261">
        <v>0.28130177153576469</v>
      </c>
      <c r="AC41" s="260">
        <f t="shared" si="8"/>
        <v>0.75</v>
      </c>
      <c r="AD41" s="259">
        <f t="shared" si="27"/>
        <v>6.5949999999999847</v>
      </c>
    </row>
    <row r="42" spans="1:30" ht="15">
      <c r="A42" s="377"/>
      <c r="B42" s="270" t="s">
        <v>20</v>
      </c>
      <c r="C42" s="269">
        <f t="shared" si="0"/>
        <v>0.75000000000000022</v>
      </c>
      <c r="D42" s="251">
        <v>124.47562500000001</v>
      </c>
      <c r="E42" s="268">
        <v>0.30970470392288624</v>
      </c>
      <c r="F42" s="262">
        <v>119.173125</v>
      </c>
      <c r="G42" s="267">
        <v>0.29651168567091035</v>
      </c>
      <c r="H42" s="266">
        <f t="shared" si="1"/>
        <v>4.259870155301497E-2</v>
      </c>
      <c r="I42" s="251">
        <v>165.96749999999997</v>
      </c>
      <c r="J42" s="61">
        <v>158.89749999999998</v>
      </c>
      <c r="K42" s="265">
        <f t="shared" si="22"/>
        <v>7.0699999999999932</v>
      </c>
      <c r="L42" s="251">
        <v>165.96749999999997</v>
      </c>
      <c r="M42" s="61">
        <v>158.89749999999998</v>
      </c>
      <c r="N42" s="252">
        <f t="shared" si="23"/>
        <v>7.0699999999999932</v>
      </c>
      <c r="O42" s="251">
        <v>0</v>
      </c>
      <c r="P42" s="61">
        <v>0</v>
      </c>
      <c r="Q42" s="252">
        <f t="shared" si="24"/>
        <v>0</v>
      </c>
      <c r="R42" s="251">
        <v>0</v>
      </c>
      <c r="S42" s="61">
        <v>0</v>
      </c>
      <c r="T42" s="252">
        <f t="shared" si="25"/>
        <v>0</v>
      </c>
      <c r="U42" s="251">
        <v>0</v>
      </c>
      <c r="V42" s="61">
        <v>0</v>
      </c>
      <c r="W42" s="252">
        <f t="shared" si="26"/>
        <v>0</v>
      </c>
      <c r="X42" s="63">
        <v>165.96749999999997</v>
      </c>
      <c r="Y42" s="264">
        <v>0.41293960523051487</v>
      </c>
      <c r="Z42" s="263">
        <f t="shared" si="7"/>
        <v>0.75000000000000022</v>
      </c>
      <c r="AA42" s="262">
        <v>158.89749999999998</v>
      </c>
      <c r="AB42" s="261">
        <v>0.39534891422788043</v>
      </c>
      <c r="AC42" s="260">
        <f t="shared" si="8"/>
        <v>0.75000000000000011</v>
      </c>
      <c r="AD42" s="259">
        <f t="shared" si="27"/>
        <v>7.0699999999999932</v>
      </c>
    </row>
    <row r="43" spans="1:30" ht="15">
      <c r="A43" s="377"/>
      <c r="B43" s="270" t="s">
        <v>19</v>
      </c>
      <c r="C43" s="269">
        <f t="shared" si="0"/>
        <v>0.75</v>
      </c>
      <c r="D43" s="251">
        <v>72.523124999999993</v>
      </c>
      <c r="E43" s="268">
        <v>0.1804429819548001</v>
      </c>
      <c r="F43" s="262">
        <v>90.63</v>
      </c>
      <c r="G43" s="267">
        <v>0.22549424689798647</v>
      </c>
      <c r="H43" s="266">
        <f t="shared" si="1"/>
        <v>-0.24967036376328244</v>
      </c>
      <c r="I43" s="251">
        <v>96.697499999999991</v>
      </c>
      <c r="J43" s="61">
        <v>120.84000000000002</v>
      </c>
      <c r="K43" s="265">
        <f t="shared" si="22"/>
        <v>-24.142500000000027</v>
      </c>
      <c r="L43" s="251">
        <v>96.697499999999991</v>
      </c>
      <c r="M43" s="61">
        <v>120.84000000000002</v>
      </c>
      <c r="N43" s="252">
        <f t="shared" si="23"/>
        <v>-24.142500000000027</v>
      </c>
      <c r="O43" s="251">
        <v>0</v>
      </c>
      <c r="P43" s="61">
        <v>0</v>
      </c>
      <c r="Q43" s="252">
        <f t="shared" si="24"/>
        <v>0</v>
      </c>
      <c r="R43" s="251">
        <v>0</v>
      </c>
      <c r="S43" s="61">
        <v>0</v>
      </c>
      <c r="T43" s="252">
        <f t="shared" si="25"/>
        <v>0</v>
      </c>
      <c r="U43" s="251">
        <v>0</v>
      </c>
      <c r="V43" s="61">
        <v>0</v>
      </c>
      <c r="W43" s="252">
        <f t="shared" si="26"/>
        <v>0</v>
      </c>
      <c r="X43" s="63">
        <v>96.697499999999991</v>
      </c>
      <c r="Y43" s="264">
        <v>0.24059064260640012</v>
      </c>
      <c r="Z43" s="263">
        <f t="shared" si="7"/>
        <v>0.75</v>
      </c>
      <c r="AA43" s="262">
        <v>120.84000000000002</v>
      </c>
      <c r="AB43" s="261">
        <v>0.30065899586398204</v>
      </c>
      <c r="AC43" s="260">
        <f t="shared" si="8"/>
        <v>0.74999999999999989</v>
      </c>
      <c r="AD43" s="259">
        <f t="shared" si="27"/>
        <v>-24.142500000000027</v>
      </c>
    </row>
    <row r="44" spans="1:30" ht="15">
      <c r="A44" s="377"/>
      <c r="B44" s="258" t="s">
        <v>18</v>
      </c>
      <c r="C44" s="269">
        <f t="shared" si="0"/>
        <v>0.75</v>
      </c>
      <c r="D44" s="251">
        <v>53.600625000000001</v>
      </c>
      <c r="E44" s="268">
        <v>0.13336238075291168</v>
      </c>
      <c r="F44" s="262">
        <v>51.144374999999997</v>
      </c>
      <c r="G44" s="267">
        <v>0.12725104627268241</v>
      </c>
      <c r="H44" s="266">
        <f t="shared" si="1"/>
        <v>4.5825025361178238E-2</v>
      </c>
      <c r="I44" s="251">
        <v>71.467500000000001</v>
      </c>
      <c r="J44" s="61">
        <v>68.192499999999995</v>
      </c>
      <c r="K44" s="265">
        <f t="shared" si="22"/>
        <v>3.2750000000000057</v>
      </c>
      <c r="L44" s="251">
        <v>71.467500000000001</v>
      </c>
      <c r="M44" s="61">
        <v>68.192499999999995</v>
      </c>
      <c r="N44" s="252">
        <f t="shared" si="23"/>
        <v>3.2750000000000057</v>
      </c>
      <c r="O44" s="251">
        <v>0</v>
      </c>
      <c r="P44" s="61">
        <v>0</v>
      </c>
      <c r="Q44" s="252">
        <f t="shared" si="24"/>
        <v>0</v>
      </c>
      <c r="R44" s="251">
        <v>0</v>
      </c>
      <c r="S44" s="61">
        <v>0</v>
      </c>
      <c r="T44" s="252">
        <f t="shared" si="25"/>
        <v>0</v>
      </c>
      <c r="U44" s="251">
        <v>0</v>
      </c>
      <c r="V44" s="61">
        <v>0</v>
      </c>
      <c r="W44" s="252">
        <f t="shared" si="26"/>
        <v>0</v>
      </c>
      <c r="X44" s="63">
        <v>71.467500000000001</v>
      </c>
      <c r="Y44" s="264">
        <v>0.17781650767054891</v>
      </c>
      <c r="Z44" s="263">
        <f t="shared" si="7"/>
        <v>0.75</v>
      </c>
      <c r="AA44" s="262">
        <v>68.192499999999995</v>
      </c>
      <c r="AB44" s="261">
        <v>0.16966806169690987</v>
      </c>
      <c r="AC44" s="260">
        <f t="shared" si="8"/>
        <v>0.75</v>
      </c>
      <c r="AD44" s="259">
        <f t="shared" si="27"/>
        <v>3.2750000000000057</v>
      </c>
    </row>
    <row r="45" spans="1:30" ht="15">
      <c r="A45" s="377"/>
      <c r="B45" s="238" t="s">
        <v>17</v>
      </c>
      <c r="C45" s="249">
        <f t="shared" si="0"/>
        <v>0.75</v>
      </c>
      <c r="D45" s="231">
        <v>7.6631249999999991</v>
      </c>
      <c r="E45" s="248">
        <v>1.9066430550150417E-2</v>
      </c>
      <c r="F45" s="242">
        <v>10.64625</v>
      </c>
      <c r="G45" s="247">
        <v>2.6488669602093E-2</v>
      </c>
      <c r="H45" s="246">
        <f t="shared" si="1"/>
        <v>-0.38928309273305622</v>
      </c>
      <c r="I45" s="231">
        <v>10.217499999999999</v>
      </c>
      <c r="J45" s="72">
        <v>14.195</v>
      </c>
      <c r="K45" s="245">
        <f t="shared" si="22"/>
        <v>-3.9775000000000009</v>
      </c>
      <c r="L45" s="231">
        <v>10.217499999999999</v>
      </c>
      <c r="M45" s="72">
        <v>14.195</v>
      </c>
      <c r="N45" s="232">
        <f t="shared" si="23"/>
        <v>-3.9775000000000009</v>
      </c>
      <c r="O45" s="231">
        <v>0</v>
      </c>
      <c r="P45" s="72">
        <v>0</v>
      </c>
      <c r="Q45" s="232">
        <f t="shared" si="24"/>
        <v>0</v>
      </c>
      <c r="R45" s="231">
        <v>0</v>
      </c>
      <c r="S45" s="72">
        <v>0</v>
      </c>
      <c r="T45" s="232">
        <f t="shared" si="25"/>
        <v>0</v>
      </c>
      <c r="U45" s="231">
        <v>0</v>
      </c>
      <c r="V45" s="72">
        <v>0</v>
      </c>
      <c r="W45" s="232">
        <f t="shared" si="26"/>
        <v>0</v>
      </c>
      <c r="X45" s="74">
        <v>10.217499999999999</v>
      </c>
      <c r="Y45" s="244">
        <v>2.5421907400200557E-2</v>
      </c>
      <c r="Z45" s="243">
        <f t="shared" si="7"/>
        <v>0.75</v>
      </c>
      <c r="AA45" s="242">
        <v>14.195</v>
      </c>
      <c r="AB45" s="241">
        <v>3.5318226136124002E-2</v>
      </c>
      <c r="AC45" s="240">
        <f t="shared" si="8"/>
        <v>0.75</v>
      </c>
      <c r="AD45" s="239">
        <f t="shared" si="27"/>
        <v>-3.9775000000000009</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0.75</v>
      </c>
      <c r="D48" s="171">
        <f>SUM(D36:D47)</f>
        <v>397.76062499999995</v>
      </c>
      <c r="E48" s="188">
        <v>0.98965830939034971</v>
      </c>
      <c r="F48" s="182">
        <f>SUM(F36:F47)</f>
        <v>404.31562499999995</v>
      </c>
      <c r="G48" s="187">
        <v>1.0059676417131602</v>
      </c>
      <c r="H48" s="186">
        <f t="shared" si="1"/>
        <v>-1.6479760911477872E-2</v>
      </c>
      <c r="I48" s="171">
        <f t="shared" ref="I48:X48" si="28">SUM(I36:I47)</f>
        <v>530.34749999999997</v>
      </c>
      <c r="J48" s="27">
        <f t="shared" si="28"/>
        <v>539.08750000000009</v>
      </c>
      <c r="K48" s="185">
        <f t="shared" si="28"/>
        <v>-8.7400000000000393</v>
      </c>
      <c r="L48" s="171">
        <f t="shared" si="28"/>
        <v>530.34749999999997</v>
      </c>
      <c r="M48" s="27">
        <f t="shared" si="28"/>
        <v>539.08750000000009</v>
      </c>
      <c r="N48" s="172">
        <f t="shared" si="28"/>
        <v>-8.7400000000000393</v>
      </c>
      <c r="O48" s="171">
        <f t="shared" si="28"/>
        <v>0</v>
      </c>
      <c r="P48" s="27">
        <f t="shared" si="28"/>
        <v>0</v>
      </c>
      <c r="Q48" s="172">
        <f t="shared" si="28"/>
        <v>0</v>
      </c>
      <c r="R48" s="171">
        <f t="shared" si="28"/>
        <v>0</v>
      </c>
      <c r="S48" s="27">
        <f t="shared" si="28"/>
        <v>0</v>
      </c>
      <c r="T48" s="172">
        <f t="shared" si="28"/>
        <v>0</v>
      </c>
      <c r="U48" s="171">
        <f t="shared" si="28"/>
        <v>0</v>
      </c>
      <c r="V48" s="27">
        <f t="shared" si="28"/>
        <v>0</v>
      </c>
      <c r="W48" s="172">
        <f t="shared" si="28"/>
        <v>0</v>
      </c>
      <c r="X48" s="29">
        <f t="shared" si="28"/>
        <v>530.34749999999997</v>
      </c>
      <c r="Y48" s="184">
        <v>1.3195444125204663</v>
      </c>
      <c r="Z48" s="183">
        <f t="shared" si="7"/>
        <v>0.75</v>
      </c>
      <c r="AA48" s="182">
        <f>SUM(AA36:AA47)</f>
        <v>539.08750000000009</v>
      </c>
      <c r="AB48" s="181">
        <v>1.3412901889508806</v>
      </c>
      <c r="AC48" s="180">
        <f t="shared" si="8"/>
        <v>0.74999999999999978</v>
      </c>
      <c r="AD48" s="179">
        <f>SUM(AD36:AD47)</f>
        <v>-8.7400000000000393</v>
      </c>
    </row>
    <row r="49" spans="1:30" ht="15">
      <c r="A49" s="377"/>
      <c r="B49" s="158" t="s">
        <v>87</v>
      </c>
      <c r="C49" s="169">
        <f t="shared" si="0"/>
        <v>0.74999999999999989</v>
      </c>
      <c r="D49" s="151">
        <f>SUM(D39:D45)</f>
        <v>397.52999999999992</v>
      </c>
      <c r="E49" s="168">
        <v>0.98908449706892354</v>
      </c>
      <c r="F49" s="162">
        <f>SUM(F39:F45)</f>
        <v>404.31562499999995</v>
      </c>
      <c r="G49" s="167">
        <v>1.0059676417131602</v>
      </c>
      <c r="H49" s="166">
        <f t="shared" si="1"/>
        <v>-1.7069466455361962E-2</v>
      </c>
      <c r="I49" s="151">
        <f t="shared" ref="I49:X49" si="29">SUM(I39:I45)</f>
        <v>530.04</v>
      </c>
      <c r="J49" s="16">
        <f t="shared" si="29"/>
        <v>539.08750000000009</v>
      </c>
      <c r="K49" s="165">
        <f t="shared" si="29"/>
        <v>-9.0475000000000403</v>
      </c>
      <c r="L49" s="151">
        <f t="shared" si="29"/>
        <v>530.04</v>
      </c>
      <c r="M49" s="16">
        <f t="shared" si="29"/>
        <v>539.08750000000009</v>
      </c>
      <c r="N49" s="152">
        <f t="shared" si="29"/>
        <v>-9.0475000000000403</v>
      </c>
      <c r="O49" s="151">
        <f t="shared" si="29"/>
        <v>0</v>
      </c>
      <c r="P49" s="16">
        <f t="shared" si="29"/>
        <v>0</v>
      </c>
      <c r="Q49" s="152">
        <f t="shared" si="29"/>
        <v>0</v>
      </c>
      <c r="R49" s="151">
        <f t="shared" si="29"/>
        <v>0</v>
      </c>
      <c r="S49" s="16">
        <f t="shared" si="29"/>
        <v>0</v>
      </c>
      <c r="T49" s="152">
        <f t="shared" si="29"/>
        <v>0</v>
      </c>
      <c r="U49" s="151">
        <f t="shared" si="29"/>
        <v>0</v>
      </c>
      <c r="V49" s="16">
        <f t="shared" si="29"/>
        <v>0</v>
      </c>
      <c r="W49" s="152">
        <f t="shared" si="29"/>
        <v>0</v>
      </c>
      <c r="X49" s="18">
        <f t="shared" si="29"/>
        <v>530.04</v>
      </c>
      <c r="Y49" s="164">
        <v>1.3187793294252315</v>
      </c>
      <c r="Z49" s="163">
        <f t="shared" si="7"/>
        <v>0.74999999999999989</v>
      </c>
      <c r="AA49" s="162">
        <f>SUM(AA39:AA45)</f>
        <v>539.08750000000009</v>
      </c>
      <c r="AB49" s="161">
        <v>1.3412901889508806</v>
      </c>
      <c r="AC49" s="160">
        <f t="shared" si="8"/>
        <v>0.74999999999999978</v>
      </c>
      <c r="AD49" s="159">
        <f>SUM(AD39:AD45)</f>
        <v>-9.0475000000000403</v>
      </c>
    </row>
    <row r="50" spans="1:30" ht="15.75" thickBot="1">
      <c r="A50" s="378"/>
      <c r="B50" s="138" t="s">
        <v>86</v>
      </c>
      <c r="C50" s="149">
        <f t="shared" si="0"/>
        <v>0.75</v>
      </c>
      <c r="D50" s="131">
        <f>SUM(D36:D38,D46:D47)</f>
        <v>0.230625</v>
      </c>
      <c r="E50" s="148">
        <v>5.7381232142610756E-4</v>
      </c>
      <c r="F50" s="142">
        <f>SUM(F36:F38,F46:F47)</f>
        <v>0</v>
      </c>
      <c r="G50" s="147">
        <v>0</v>
      </c>
      <c r="H50" s="146">
        <f t="shared" si="1"/>
        <v>1</v>
      </c>
      <c r="I50" s="131">
        <f t="shared" ref="I50:X50" si="30">SUM(I36:I38,I46:I47)</f>
        <v>0.3075</v>
      </c>
      <c r="J50" s="5">
        <f t="shared" si="30"/>
        <v>0</v>
      </c>
      <c r="K50" s="145">
        <f t="shared" si="30"/>
        <v>0.3075</v>
      </c>
      <c r="L50" s="131">
        <f t="shared" si="30"/>
        <v>0.3075</v>
      </c>
      <c r="M50" s="5">
        <f t="shared" si="30"/>
        <v>0</v>
      </c>
      <c r="N50" s="132">
        <f t="shared" si="30"/>
        <v>0.3075</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0.3075</v>
      </c>
      <c r="Y50" s="144">
        <v>7.6508309523481001E-4</v>
      </c>
      <c r="Z50" s="143">
        <f t="shared" si="7"/>
        <v>0.75</v>
      </c>
      <c r="AA50" s="142">
        <f>SUM(AA36:AA38,AA46:AA47)</f>
        <v>0</v>
      </c>
      <c r="AB50" s="141">
        <v>0</v>
      </c>
      <c r="AC50" s="140">
        <f t="shared" si="8"/>
        <v>1</v>
      </c>
      <c r="AD50" s="139">
        <f>SUM(AD36:AD38,AD46:AD47)</f>
        <v>0.3075</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0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RonanSprReuse!A1</f>
        <v>FIIP DIVERSION: Project "Pump-Back" Irrigation on Ronan Spring Creek</v>
      </c>
      <c r="C1" s="127"/>
      <c r="D1" s="127"/>
      <c r="E1" s="127"/>
      <c r="F1" s="127"/>
      <c r="G1" s="127"/>
      <c r="H1" s="127"/>
      <c r="I1" s="127"/>
      <c r="J1" s="127"/>
      <c r="K1" s="127"/>
      <c r="L1" s="127"/>
      <c r="M1" s="127"/>
      <c r="N1" s="127"/>
      <c r="O1" s="127"/>
    </row>
    <row r="2" spans="2:15" ht="23.25">
      <c r="B2" s="125" t="str">
        <f>RonanSprReuse!A2</f>
        <v>402 Acres (100% Sprinkler / 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103.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165</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215</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0.75</v>
      </c>
      <c r="D9" s="211">
        <v>0.20370000000000002</v>
      </c>
      <c r="E9" s="228">
        <v>1.2786131809663431E-2</v>
      </c>
      <c r="F9" s="222">
        <v>0.20370000000000002</v>
      </c>
      <c r="G9" s="227">
        <v>1.2786131809663431E-2</v>
      </c>
      <c r="H9" s="226">
        <f t="shared" si="1"/>
        <v>0</v>
      </c>
      <c r="I9" s="211">
        <v>0.27160000000000001</v>
      </c>
      <c r="J9" s="49">
        <v>0.27160000000000001</v>
      </c>
      <c r="K9" s="225">
        <f t="shared" si="2"/>
        <v>0</v>
      </c>
      <c r="L9" s="211">
        <v>0.28000000000000003</v>
      </c>
      <c r="M9" s="49">
        <v>0.28000000000000003</v>
      </c>
      <c r="N9" s="212">
        <f t="shared" si="3"/>
        <v>0</v>
      </c>
      <c r="O9" s="211">
        <v>0</v>
      </c>
      <c r="P9" s="49">
        <v>0</v>
      </c>
      <c r="Q9" s="212">
        <f t="shared" si="4"/>
        <v>0</v>
      </c>
      <c r="R9" s="211">
        <v>0</v>
      </c>
      <c r="S9" s="49">
        <v>0</v>
      </c>
      <c r="T9" s="212">
        <f t="shared" si="5"/>
        <v>0</v>
      </c>
      <c r="U9" s="211">
        <v>0</v>
      </c>
      <c r="V9" s="49">
        <v>0</v>
      </c>
      <c r="W9" s="212">
        <f t="shared" si="6"/>
        <v>0</v>
      </c>
      <c r="X9" s="51">
        <v>0.28000000000000003</v>
      </c>
      <c r="Y9" s="224">
        <v>1.7575438913626711E-2</v>
      </c>
      <c r="Z9" s="223">
        <f t="shared" si="7"/>
        <v>0.72750000000000004</v>
      </c>
      <c r="AA9" s="222">
        <v>0.28000000000000003</v>
      </c>
      <c r="AB9" s="221">
        <v>1.7575438913626711E-2</v>
      </c>
      <c r="AC9" s="220">
        <f t="shared" si="8"/>
        <v>0.72750000000000004</v>
      </c>
      <c r="AD9" s="219">
        <f t="shared" si="9"/>
        <v>0</v>
      </c>
    </row>
    <row r="10" spans="1:31" ht="15">
      <c r="A10" s="377"/>
      <c r="B10" s="270" t="s">
        <v>22</v>
      </c>
      <c r="C10" s="269">
        <f t="shared" si="0"/>
        <v>0.75</v>
      </c>
      <c r="D10" s="251">
        <v>0.90937499999999993</v>
      </c>
      <c r="E10" s="268">
        <v>5.7080945578854597E-2</v>
      </c>
      <c r="F10" s="262">
        <v>0.90937499999999993</v>
      </c>
      <c r="G10" s="267">
        <v>5.7080945578854597E-2</v>
      </c>
      <c r="H10" s="266">
        <f t="shared" si="1"/>
        <v>0</v>
      </c>
      <c r="I10" s="251">
        <v>1.2124999999999999</v>
      </c>
      <c r="J10" s="61">
        <v>1.2124999999999999</v>
      </c>
      <c r="K10" s="265">
        <f t="shared" si="2"/>
        <v>0</v>
      </c>
      <c r="L10" s="251">
        <v>1.2499999999999998</v>
      </c>
      <c r="M10" s="61">
        <v>1.2499999999999998</v>
      </c>
      <c r="N10" s="252">
        <f t="shared" si="3"/>
        <v>0</v>
      </c>
      <c r="O10" s="251">
        <v>0</v>
      </c>
      <c r="P10" s="61">
        <v>0</v>
      </c>
      <c r="Q10" s="252">
        <f t="shared" si="4"/>
        <v>0</v>
      </c>
      <c r="R10" s="251">
        <v>0</v>
      </c>
      <c r="S10" s="61">
        <v>0</v>
      </c>
      <c r="T10" s="252">
        <f t="shared" si="5"/>
        <v>0</v>
      </c>
      <c r="U10" s="251">
        <v>0</v>
      </c>
      <c r="V10" s="61">
        <v>0</v>
      </c>
      <c r="W10" s="252">
        <f t="shared" si="6"/>
        <v>0</v>
      </c>
      <c r="X10" s="63">
        <v>1.2499999999999998</v>
      </c>
      <c r="Y10" s="264">
        <v>7.8461780864404931E-2</v>
      </c>
      <c r="Z10" s="263">
        <f t="shared" si="7"/>
        <v>0.72750000000000004</v>
      </c>
      <c r="AA10" s="262">
        <v>1.2499999999999998</v>
      </c>
      <c r="AB10" s="261">
        <v>7.8461780864404931E-2</v>
      </c>
      <c r="AC10" s="260">
        <f t="shared" si="8"/>
        <v>0.72750000000000004</v>
      </c>
      <c r="AD10" s="259">
        <f t="shared" si="9"/>
        <v>0</v>
      </c>
    </row>
    <row r="11" spans="1:31" ht="15">
      <c r="A11" s="377"/>
      <c r="B11" s="270" t="s">
        <v>21</v>
      </c>
      <c r="C11" s="269">
        <f t="shared" si="0"/>
        <v>0.75000000000000011</v>
      </c>
      <c r="D11" s="251">
        <v>2.5789875000000002</v>
      </c>
      <c r="E11" s="268">
        <v>0.16188156166163165</v>
      </c>
      <c r="F11" s="262">
        <v>2.5789875000000002</v>
      </c>
      <c r="G11" s="267">
        <v>0.16188156166163165</v>
      </c>
      <c r="H11" s="266">
        <f t="shared" si="1"/>
        <v>0</v>
      </c>
      <c r="I11" s="251">
        <v>3.4386499999999995</v>
      </c>
      <c r="J11" s="61">
        <v>3.4386499999999995</v>
      </c>
      <c r="K11" s="265">
        <f t="shared" si="2"/>
        <v>0</v>
      </c>
      <c r="L11" s="251">
        <v>3.5449999999999999</v>
      </c>
      <c r="M11" s="61">
        <v>3.5449999999999999</v>
      </c>
      <c r="N11" s="252">
        <f t="shared" si="3"/>
        <v>0</v>
      </c>
      <c r="O11" s="251">
        <v>0</v>
      </c>
      <c r="P11" s="61">
        <v>0</v>
      </c>
      <c r="Q11" s="252">
        <f t="shared" si="4"/>
        <v>0</v>
      </c>
      <c r="R11" s="251">
        <v>0</v>
      </c>
      <c r="S11" s="61">
        <v>0</v>
      </c>
      <c r="T11" s="252">
        <f t="shared" si="5"/>
        <v>0</v>
      </c>
      <c r="U11" s="251">
        <v>0</v>
      </c>
      <c r="V11" s="61">
        <v>0</v>
      </c>
      <c r="W11" s="252">
        <f t="shared" si="6"/>
        <v>0</v>
      </c>
      <c r="X11" s="63">
        <v>3.5449999999999999</v>
      </c>
      <c r="Y11" s="264">
        <v>0.22251761053145241</v>
      </c>
      <c r="Z11" s="263">
        <f t="shared" si="7"/>
        <v>0.72750000000000004</v>
      </c>
      <c r="AA11" s="262">
        <v>3.5449999999999999</v>
      </c>
      <c r="AB11" s="261">
        <v>0.22251761053145241</v>
      </c>
      <c r="AC11" s="260">
        <f t="shared" si="8"/>
        <v>0.72750000000000004</v>
      </c>
      <c r="AD11" s="259">
        <f t="shared" si="9"/>
        <v>0</v>
      </c>
    </row>
    <row r="12" spans="1:31" ht="15">
      <c r="A12" s="377"/>
      <c r="B12" s="270" t="s">
        <v>20</v>
      </c>
      <c r="C12" s="269">
        <f t="shared" si="0"/>
        <v>0.74999999999999989</v>
      </c>
      <c r="D12" s="251">
        <v>4.8360562499999995</v>
      </c>
      <c r="E12" s="268">
        <v>0.30355646858834873</v>
      </c>
      <c r="F12" s="262">
        <v>4.7760375000000002</v>
      </c>
      <c r="G12" s="267">
        <v>0.29978912618014436</v>
      </c>
      <c r="H12" s="266">
        <f t="shared" si="1"/>
        <v>1.2410680707032584E-2</v>
      </c>
      <c r="I12" s="251">
        <v>6.4480750000000002</v>
      </c>
      <c r="J12" s="61">
        <v>6.3680500000000002</v>
      </c>
      <c r="K12" s="265">
        <f t="shared" si="2"/>
        <v>8.0025000000000013E-2</v>
      </c>
      <c r="L12" s="251">
        <v>6.6475000000000009</v>
      </c>
      <c r="M12" s="61">
        <v>6.5650000000000004</v>
      </c>
      <c r="N12" s="252">
        <f t="shared" si="3"/>
        <v>8.2500000000000462E-2</v>
      </c>
      <c r="O12" s="251">
        <v>0</v>
      </c>
      <c r="P12" s="61">
        <v>0</v>
      </c>
      <c r="Q12" s="252">
        <f t="shared" si="4"/>
        <v>0</v>
      </c>
      <c r="R12" s="251">
        <v>0</v>
      </c>
      <c r="S12" s="61">
        <v>0</v>
      </c>
      <c r="T12" s="252">
        <f t="shared" si="5"/>
        <v>0</v>
      </c>
      <c r="U12" s="251">
        <v>0</v>
      </c>
      <c r="V12" s="61">
        <v>0</v>
      </c>
      <c r="W12" s="252">
        <f t="shared" si="6"/>
        <v>0</v>
      </c>
      <c r="X12" s="63">
        <v>6.6475000000000009</v>
      </c>
      <c r="Y12" s="264">
        <v>0.41725975063690557</v>
      </c>
      <c r="Z12" s="263">
        <f t="shared" si="7"/>
        <v>0.72749999999999981</v>
      </c>
      <c r="AA12" s="262">
        <v>6.5650000000000004</v>
      </c>
      <c r="AB12" s="261">
        <v>0.41208127309985482</v>
      </c>
      <c r="AC12" s="260">
        <f t="shared" si="8"/>
        <v>0.72750000000000004</v>
      </c>
      <c r="AD12" s="259">
        <f t="shared" si="9"/>
        <v>8.2500000000000462E-2</v>
      </c>
    </row>
    <row r="13" spans="1:31" ht="15">
      <c r="A13" s="377"/>
      <c r="B13" s="270" t="s">
        <v>19</v>
      </c>
      <c r="C13" s="269">
        <f t="shared" si="0"/>
        <v>0.75</v>
      </c>
      <c r="D13" s="251">
        <v>3.9321375000000001</v>
      </c>
      <c r="E13" s="268">
        <v>0.2468180086829673</v>
      </c>
      <c r="F13" s="262">
        <v>3.9048562499999999</v>
      </c>
      <c r="G13" s="267">
        <v>0.24510558031560165</v>
      </c>
      <c r="H13" s="266">
        <f t="shared" si="1"/>
        <v>6.9380203515264013E-3</v>
      </c>
      <c r="I13" s="251">
        <v>5.2428499999999998</v>
      </c>
      <c r="J13" s="61">
        <v>5.2064749999999993</v>
      </c>
      <c r="K13" s="265">
        <f t="shared" si="2"/>
        <v>3.637500000000049E-2</v>
      </c>
      <c r="L13" s="251">
        <v>5.4050000000000002</v>
      </c>
      <c r="M13" s="61">
        <v>5.3674999999999997</v>
      </c>
      <c r="N13" s="252">
        <f t="shared" si="3"/>
        <v>3.7500000000000533E-2</v>
      </c>
      <c r="O13" s="251">
        <v>0</v>
      </c>
      <c r="P13" s="61">
        <v>0</v>
      </c>
      <c r="Q13" s="252">
        <f t="shared" si="4"/>
        <v>0</v>
      </c>
      <c r="R13" s="251">
        <v>0</v>
      </c>
      <c r="S13" s="61">
        <v>0</v>
      </c>
      <c r="T13" s="252">
        <f t="shared" si="5"/>
        <v>0</v>
      </c>
      <c r="U13" s="251">
        <v>0</v>
      </c>
      <c r="V13" s="61">
        <v>0</v>
      </c>
      <c r="W13" s="252">
        <f t="shared" si="6"/>
        <v>0</v>
      </c>
      <c r="X13" s="63">
        <v>5.4050000000000002</v>
      </c>
      <c r="Y13" s="264">
        <v>0.33926874045768701</v>
      </c>
      <c r="Z13" s="263">
        <f t="shared" si="7"/>
        <v>0.72749999999999992</v>
      </c>
      <c r="AA13" s="262">
        <v>5.3674999999999997</v>
      </c>
      <c r="AB13" s="261">
        <v>0.33691488703175482</v>
      </c>
      <c r="AC13" s="260">
        <f t="shared" si="8"/>
        <v>0.72750000000000004</v>
      </c>
      <c r="AD13" s="259">
        <f t="shared" si="9"/>
        <v>3.7500000000000533E-2</v>
      </c>
    </row>
    <row r="14" spans="1:31" ht="15">
      <c r="A14" s="377"/>
      <c r="B14" s="258" t="s">
        <v>18</v>
      </c>
      <c r="C14" s="269">
        <f t="shared" si="0"/>
        <v>0.75</v>
      </c>
      <c r="D14" s="251">
        <v>1.92605625</v>
      </c>
      <c r="E14" s="268">
        <v>0.12089744273601404</v>
      </c>
      <c r="F14" s="262">
        <v>1.8187500000000003</v>
      </c>
      <c r="G14" s="267">
        <v>0.11416189115770922</v>
      </c>
      <c r="H14" s="266">
        <f t="shared" si="1"/>
        <v>5.5712936732766609E-2</v>
      </c>
      <c r="I14" s="251">
        <v>2.5680749999999999</v>
      </c>
      <c r="J14" s="61">
        <v>2.4250000000000003</v>
      </c>
      <c r="K14" s="265">
        <f t="shared" si="2"/>
        <v>0.14307499999999962</v>
      </c>
      <c r="L14" s="251">
        <v>2.6475</v>
      </c>
      <c r="M14" s="61">
        <v>2.5</v>
      </c>
      <c r="N14" s="252">
        <f t="shared" si="3"/>
        <v>0.14749999999999996</v>
      </c>
      <c r="O14" s="251">
        <v>0</v>
      </c>
      <c r="P14" s="61">
        <v>0</v>
      </c>
      <c r="Q14" s="252">
        <f t="shared" si="4"/>
        <v>0</v>
      </c>
      <c r="R14" s="251">
        <v>0</v>
      </c>
      <c r="S14" s="61">
        <v>0</v>
      </c>
      <c r="T14" s="252">
        <f t="shared" si="5"/>
        <v>0</v>
      </c>
      <c r="U14" s="251">
        <v>0</v>
      </c>
      <c r="V14" s="61">
        <v>0</v>
      </c>
      <c r="W14" s="252">
        <f t="shared" si="6"/>
        <v>0</v>
      </c>
      <c r="X14" s="63">
        <v>2.6475</v>
      </c>
      <c r="Y14" s="264">
        <v>0.16618205187080967</v>
      </c>
      <c r="Z14" s="263">
        <f t="shared" si="7"/>
        <v>0.72750000000000004</v>
      </c>
      <c r="AA14" s="262">
        <v>2.5</v>
      </c>
      <c r="AB14" s="261">
        <v>0.15692356172880989</v>
      </c>
      <c r="AC14" s="260">
        <f t="shared" si="8"/>
        <v>0.72750000000000015</v>
      </c>
      <c r="AD14" s="259">
        <f t="shared" si="9"/>
        <v>0.14749999999999996</v>
      </c>
    </row>
    <row r="15" spans="1:31" ht="15">
      <c r="A15" s="377"/>
      <c r="B15" s="238" t="s">
        <v>17</v>
      </c>
      <c r="C15" s="249">
        <f t="shared" si="0"/>
        <v>0.75</v>
      </c>
      <c r="D15" s="231">
        <v>0.10366874999999999</v>
      </c>
      <c r="E15" s="248">
        <v>6.5072277959894237E-3</v>
      </c>
      <c r="F15" s="242">
        <v>0.10366874999999999</v>
      </c>
      <c r="G15" s="247">
        <v>6.5072277959894237E-3</v>
      </c>
      <c r="H15" s="246">
        <f t="shared" si="1"/>
        <v>0</v>
      </c>
      <c r="I15" s="231">
        <v>0.13822499999999999</v>
      </c>
      <c r="J15" s="72">
        <v>0.13822499999999999</v>
      </c>
      <c r="K15" s="245">
        <f t="shared" si="2"/>
        <v>0</v>
      </c>
      <c r="L15" s="231">
        <v>0.14249999999999999</v>
      </c>
      <c r="M15" s="72">
        <v>0.14249999999999999</v>
      </c>
      <c r="N15" s="232">
        <f t="shared" si="3"/>
        <v>0</v>
      </c>
      <c r="O15" s="231">
        <v>0</v>
      </c>
      <c r="P15" s="72">
        <v>0</v>
      </c>
      <c r="Q15" s="232">
        <f t="shared" si="4"/>
        <v>0</v>
      </c>
      <c r="R15" s="231">
        <v>0</v>
      </c>
      <c r="S15" s="72">
        <v>0</v>
      </c>
      <c r="T15" s="232">
        <f t="shared" si="5"/>
        <v>0</v>
      </c>
      <c r="U15" s="231">
        <v>0</v>
      </c>
      <c r="V15" s="72">
        <v>0</v>
      </c>
      <c r="W15" s="232">
        <f t="shared" si="6"/>
        <v>0</v>
      </c>
      <c r="X15" s="74">
        <v>0.14249999999999999</v>
      </c>
      <c r="Y15" s="244">
        <v>8.944643018542163E-3</v>
      </c>
      <c r="Z15" s="243">
        <f t="shared" si="7"/>
        <v>0.72750000000000004</v>
      </c>
      <c r="AA15" s="242">
        <v>0.14249999999999999</v>
      </c>
      <c r="AB15" s="241">
        <v>8.944643018542163E-3</v>
      </c>
      <c r="AC15" s="240">
        <f t="shared" si="8"/>
        <v>0.72750000000000004</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0.75000000000000011</v>
      </c>
      <c r="D18" s="171">
        <f>SUM(D6:D17)</f>
        <v>14.489981250000001</v>
      </c>
      <c r="E18" s="188">
        <v>0.90952778685346924</v>
      </c>
      <c r="F18" s="182">
        <f>SUM(F6:F17)</f>
        <v>14.295375</v>
      </c>
      <c r="G18" s="187">
        <v>0.89731246449959423</v>
      </c>
      <c r="H18" s="186">
        <f t="shared" si="1"/>
        <v>1.3430400401656932E-2</v>
      </c>
      <c r="I18" s="171">
        <f t="shared" ref="I18:X18" si="10">SUM(I6:I17)</f>
        <v>19.319974999999999</v>
      </c>
      <c r="J18" s="27">
        <f t="shared" si="10"/>
        <v>19.060500000000001</v>
      </c>
      <c r="K18" s="185">
        <f t="shared" si="10"/>
        <v>0.25947500000000012</v>
      </c>
      <c r="L18" s="171">
        <f t="shared" si="10"/>
        <v>19.9175</v>
      </c>
      <c r="M18" s="27">
        <f t="shared" si="10"/>
        <v>19.649999999999999</v>
      </c>
      <c r="N18" s="172">
        <f t="shared" si="10"/>
        <v>0.26750000000000096</v>
      </c>
      <c r="O18" s="171">
        <f t="shared" si="10"/>
        <v>0</v>
      </c>
      <c r="P18" s="27">
        <f t="shared" si="10"/>
        <v>0</v>
      </c>
      <c r="Q18" s="172">
        <f t="shared" si="10"/>
        <v>0</v>
      </c>
      <c r="R18" s="171">
        <f t="shared" si="10"/>
        <v>0</v>
      </c>
      <c r="S18" s="27">
        <f t="shared" si="10"/>
        <v>0</v>
      </c>
      <c r="T18" s="172">
        <f t="shared" si="10"/>
        <v>0</v>
      </c>
      <c r="U18" s="171">
        <f t="shared" si="10"/>
        <v>0</v>
      </c>
      <c r="V18" s="27">
        <f t="shared" si="10"/>
        <v>0</v>
      </c>
      <c r="W18" s="172">
        <f t="shared" si="10"/>
        <v>0</v>
      </c>
      <c r="X18" s="29">
        <f t="shared" si="10"/>
        <v>19.9175</v>
      </c>
      <c r="Y18" s="184">
        <v>1.2502100162934284</v>
      </c>
      <c r="Z18" s="183">
        <f t="shared" si="7"/>
        <v>0.72750000000000004</v>
      </c>
      <c r="AA18" s="182">
        <f>SUM(AA6:AA17)</f>
        <v>19.649999999999999</v>
      </c>
      <c r="AB18" s="181">
        <v>1.2334191951884457</v>
      </c>
      <c r="AC18" s="180">
        <f t="shared" si="8"/>
        <v>0.72750000000000004</v>
      </c>
      <c r="AD18" s="179">
        <f>SUM(AD6:AD17)</f>
        <v>0.26750000000000096</v>
      </c>
    </row>
    <row r="19" spans="1:30" ht="15">
      <c r="A19" s="377"/>
      <c r="B19" s="158" t="s">
        <v>87</v>
      </c>
      <c r="C19" s="169">
        <f t="shared" si="0"/>
        <v>0.75000000000000011</v>
      </c>
      <c r="D19" s="151">
        <f>SUM(D9:D15)</f>
        <v>14.489981250000001</v>
      </c>
      <c r="E19" s="168">
        <v>0.90952778685346924</v>
      </c>
      <c r="F19" s="162">
        <f>SUM(F9:F15)</f>
        <v>14.295375</v>
      </c>
      <c r="G19" s="167">
        <v>0.89731246449959423</v>
      </c>
      <c r="H19" s="166">
        <f t="shared" si="1"/>
        <v>1.3430400401656932E-2</v>
      </c>
      <c r="I19" s="151">
        <f t="shared" ref="I19:X19" si="11">SUM(I9:I15)</f>
        <v>19.319974999999999</v>
      </c>
      <c r="J19" s="16">
        <f t="shared" si="11"/>
        <v>19.060500000000001</v>
      </c>
      <c r="K19" s="165">
        <f t="shared" si="11"/>
        <v>0.25947500000000012</v>
      </c>
      <c r="L19" s="151">
        <f t="shared" si="11"/>
        <v>19.9175</v>
      </c>
      <c r="M19" s="16">
        <f t="shared" si="11"/>
        <v>19.649999999999999</v>
      </c>
      <c r="N19" s="152">
        <f t="shared" si="11"/>
        <v>0.26750000000000096</v>
      </c>
      <c r="O19" s="151">
        <f t="shared" si="11"/>
        <v>0</v>
      </c>
      <c r="P19" s="16">
        <f t="shared" si="11"/>
        <v>0</v>
      </c>
      <c r="Q19" s="152">
        <f t="shared" si="11"/>
        <v>0</v>
      </c>
      <c r="R19" s="151">
        <f t="shared" si="11"/>
        <v>0</v>
      </c>
      <c r="S19" s="16">
        <f t="shared" si="11"/>
        <v>0</v>
      </c>
      <c r="T19" s="152">
        <f t="shared" si="11"/>
        <v>0</v>
      </c>
      <c r="U19" s="151">
        <f t="shared" si="11"/>
        <v>0</v>
      </c>
      <c r="V19" s="16">
        <f t="shared" si="11"/>
        <v>0</v>
      </c>
      <c r="W19" s="152">
        <f t="shared" si="11"/>
        <v>0</v>
      </c>
      <c r="X19" s="18">
        <f t="shared" si="11"/>
        <v>19.9175</v>
      </c>
      <c r="Y19" s="164">
        <v>1.2502100162934284</v>
      </c>
      <c r="Z19" s="163">
        <f t="shared" si="7"/>
        <v>0.72750000000000004</v>
      </c>
      <c r="AA19" s="162">
        <f>SUM(AA9:AA15)</f>
        <v>19.649999999999999</v>
      </c>
      <c r="AB19" s="161">
        <v>1.2334191951884457</v>
      </c>
      <c r="AC19" s="160">
        <f t="shared" si="8"/>
        <v>0.72750000000000004</v>
      </c>
      <c r="AD19" s="159">
        <f>SUM(AD9:AD15)</f>
        <v>0.26750000000000096</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0.74999999999999989</v>
      </c>
      <c r="D23" s="231">
        <v>5.4562500000000002E-3</v>
      </c>
      <c r="E23" s="248">
        <v>3.4248567347312759E-4</v>
      </c>
      <c r="F23" s="242">
        <v>0</v>
      </c>
      <c r="G23" s="247">
        <v>0</v>
      </c>
      <c r="H23" s="246">
        <f t="shared" si="1"/>
        <v>1</v>
      </c>
      <c r="I23" s="231">
        <v>7.2750000000000011E-3</v>
      </c>
      <c r="J23" s="72">
        <v>0</v>
      </c>
      <c r="K23" s="245">
        <f t="shared" si="13"/>
        <v>7.2750000000000011E-3</v>
      </c>
      <c r="L23" s="231">
        <v>7.5000000000000006E-3</v>
      </c>
      <c r="M23" s="72">
        <v>0</v>
      </c>
      <c r="N23" s="232">
        <f t="shared" si="14"/>
        <v>7.5000000000000006E-3</v>
      </c>
      <c r="O23" s="231">
        <v>0</v>
      </c>
      <c r="P23" s="72">
        <v>0</v>
      </c>
      <c r="Q23" s="232">
        <f t="shared" si="15"/>
        <v>0</v>
      </c>
      <c r="R23" s="231">
        <v>0</v>
      </c>
      <c r="S23" s="72">
        <v>0</v>
      </c>
      <c r="T23" s="232">
        <f t="shared" si="16"/>
        <v>0</v>
      </c>
      <c r="U23" s="231">
        <v>0</v>
      </c>
      <c r="V23" s="72">
        <v>0</v>
      </c>
      <c r="W23" s="232">
        <f t="shared" si="17"/>
        <v>0</v>
      </c>
      <c r="X23" s="74">
        <v>7.5000000000000006E-3</v>
      </c>
      <c r="Y23" s="244">
        <v>4.707706851864297E-4</v>
      </c>
      <c r="Z23" s="243">
        <f t="shared" si="7"/>
        <v>0.72749999999999992</v>
      </c>
      <c r="AA23" s="242">
        <v>0</v>
      </c>
      <c r="AB23" s="241">
        <v>0</v>
      </c>
      <c r="AC23" s="240">
        <f t="shared" si="8"/>
        <v>1</v>
      </c>
      <c r="AD23" s="239">
        <f t="shared" si="18"/>
        <v>7.5000000000000006E-3</v>
      </c>
    </row>
    <row r="24" spans="1:30" ht="15">
      <c r="A24" s="377"/>
      <c r="B24" s="218" t="s">
        <v>23</v>
      </c>
      <c r="C24" s="229">
        <f t="shared" si="0"/>
        <v>0.75</v>
      </c>
      <c r="D24" s="211">
        <v>0.42498124999999992</v>
      </c>
      <c r="E24" s="228">
        <v>2.6675828567184711E-2</v>
      </c>
      <c r="F24" s="222">
        <v>0.38193749999999999</v>
      </c>
      <c r="G24" s="227">
        <v>2.397399714311893E-2</v>
      </c>
      <c r="H24" s="226">
        <f t="shared" si="1"/>
        <v>0.10128388017118389</v>
      </c>
      <c r="I24" s="211">
        <v>0.5666416666666666</v>
      </c>
      <c r="J24" s="49">
        <v>0.50924999999999998</v>
      </c>
      <c r="K24" s="225">
        <f t="shared" si="13"/>
        <v>5.7391666666666619E-2</v>
      </c>
      <c r="L24" s="211">
        <v>0.58416666666666661</v>
      </c>
      <c r="M24" s="49">
        <v>0.52499999999999991</v>
      </c>
      <c r="N24" s="212">
        <f t="shared" si="14"/>
        <v>5.9166666666666701E-2</v>
      </c>
      <c r="O24" s="211">
        <v>0</v>
      </c>
      <c r="P24" s="49">
        <v>0</v>
      </c>
      <c r="Q24" s="212">
        <f t="shared" si="15"/>
        <v>0</v>
      </c>
      <c r="R24" s="211">
        <v>0</v>
      </c>
      <c r="S24" s="49">
        <v>0</v>
      </c>
      <c r="T24" s="212">
        <f t="shared" si="16"/>
        <v>0</v>
      </c>
      <c r="U24" s="211">
        <v>0</v>
      </c>
      <c r="V24" s="49">
        <v>0</v>
      </c>
      <c r="W24" s="212">
        <f t="shared" si="17"/>
        <v>0</v>
      </c>
      <c r="X24" s="51">
        <v>0.58416666666666661</v>
      </c>
      <c r="Y24" s="224">
        <v>3.6667805590631909E-2</v>
      </c>
      <c r="Z24" s="223">
        <f t="shared" si="7"/>
        <v>0.72749999999999992</v>
      </c>
      <c r="AA24" s="222">
        <v>0.52499999999999991</v>
      </c>
      <c r="AB24" s="221">
        <v>3.2953947963050075E-2</v>
      </c>
      <c r="AC24" s="220">
        <f t="shared" si="8"/>
        <v>0.72750000000000015</v>
      </c>
      <c r="AD24" s="219">
        <f t="shared" si="18"/>
        <v>5.9166666666666701E-2</v>
      </c>
    </row>
    <row r="25" spans="1:30" ht="15">
      <c r="A25" s="377"/>
      <c r="B25" s="270" t="s">
        <v>22</v>
      </c>
      <c r="C25" s="269">
        <f t="shared" si="0"/>
        <v>0.75</v>
      </c>
      <c r="D25" s="251">
        <v>1.1142875000000001</v>
      </c>
      <c r="E25" s="268">
        <v>6.9943185315956502E-2</v>
      </c>
      <c r="F25" s="262">
        <v>1.1142875000000001</v>
      </c>
      <c r="G25" s="267">
        <v>6.9943185315956502E-2</v>
      </c>
      <c r="H25" s="266">
        <f t="shared" si="1"/>
        <v>0</v>
      </c>
      <c r="I25" s="251">
        <v>1.4857166666666668</v>
      </c>
      <c r="J25" s="61">
        <v>1.4857166666666668</v>
      </c>
      <c r="K25" s="265">
        <f t="shared" si="13"/>
        <v>0</v>
      </c>
      <c r="L25" s="251">
        <v>1.5316666666666665</v>
      </c>
      <c r="M25" s="61">
        <v>1.5316666666666665</v>
      </c>
      <c r="N25" s="252">
        <f t="shared" si="14"/>
        <v>0</v>
      </c>
      <c r="O25" s="251">
        <v>0</v>
      </c>
      <c r="P25" s="61">
        <v>0</v>
      </c>
      <c r="Q25" s="252">
        <f t="shared" si="15"/>
        <v>0</v>
      </c>
      <c r="R25" s="251">
        <v>0</v>
      </c>
      <c r="S25" s="61">
        <v>0</v>
      </c>
      <c r="T25" s="252">
        <f t="shared" si="16"/>
        <v>0</v>
      </c>
      <c r="U25" s="251">
        <v>0</v>
      </c>
      <c r="V25" s="61">
        <v>0</v>
      </c>
      <c r="W25" s="252">
        <f t="shared" si="17"/>
        <v>0</v>
      </c>
      <c r="X25" s="63">
        <v>1.5316666666666665</v>
      </c>
      <c r="Y25" s="264">
        <v>9.6141835485850854E-2</v>
      </c>
      <c r="Z25" s="263">
        <f t="shared" si="7"/>
        <v>0.72750000000000015</v>
      </c>
      <c r="AA25" s="262">
        <v>1.5316666666666665</v>
      </c>
      <c r="AB25" s="261">
        <v>9.6141835485850854E-2</v>
      </c>
      <c r="AC25" s="260">
        <f t="shared" si="8"/>
        <v>0.72750000000000015</v>
      </c>
      <c r="AD25" s="259">
        <f t="shared" si="18"/>
        <v>0</v>
      </c>
    </row>
    <row r="26" spans="1:30" ht="15">
      <c r="A26" s="377"/>
      <c r="B26" s="270" t="s">
        <v>21</v>
      </c>
      <c r="C26" s="269">
        <f t="shared" si="0"/>
        <v>0.75</v>
      </c>
      <c r="D26" s="251">
        <v>2.5171499999999996</v>
      </c>
      <c r="E26" s="268">
        <v>0.15800005736226949</v>
      </c>
      <c r="F26" s="262">
        <v>2.4098437499999998</v>
      </c>
      <c r="G26" s="267">
        <v>0.15126450578396466</v>
      </c>
      <c r="H26" s="266">
        <f t="shared" si="1"/>
        <v>4.2630057803468104E-2</v>
      </c>
      <c r="I26" s="251">
        <v>3.3561999999999994</v>
      </c>
      <c r="J26" s="61">
        <v>3.2131249999999998</v>
      </c>
      <c r="K26" s="265">
        <f t="shared" si="13"/>
        <v>0.14307499999999962</v>
      </c>
      <c r="L26" s="251">
        <v>3.4599999999999991</v>
      </c>
      <c r="M26" s="61">
        <v>3.3124999999999996</v>
      </c>
      <c r="N26" s="252">
        <f t="shared" si="14"/>
        <v>0.14749999999999952</v>
      </c>
      <c r="O26" s="251">
        <v>0</v>
      </c>
      <c r="P26" s="61">
        <v>0</v>
      </c>
      <c r="Q26" s="252">
        <f t="shared" si="15"/>
        <v>0</v>
      </c>
      <c r="R26" s="251">
        <v>0</v>
      </c>
      <c r="S26" s="61">
        <v>0</v>
      </c>
      <c r="T26" s="252">
        <f t="shared" si="16"/>
        <v>0</v>
      </c>
      <c r="U26" s="251">
        <v>0</v>
      </c>
      <c r="V26" s="61">
        <v>0</v>
      </c>
      <c r="W26" s="252">
        <f t="shared" si="17"/>
        <v>0</v>
      </c>
      <c r="X26" s="63">
        <v>3.4599999999999991</v>
      </c>
      <c r="Y26" s="264">
        <v>0.21718220943267283</v>
      </c>
      <c r="Z26" s="263">
        <f t="shared" si="7"/>
        <v>0.72750000000000004</v>
      </c>
      <c r="AA26" s="262">
        <v>3.3124999999999996</v>
      </c>
      <c r="AB26" s="261">
        <v>0.20792371929067308</v>
      </c>
      <c r="AC26" s="260">
        <f t="shared" si="8"/>
        <v>0.72750000000000004</v>
      </c>
      <c r="AD26" s="259">
        <f t="shared" si="18"/>
        <v>0.14749999999999952</v>
      </c>
    </row>
    <row r="27" spans="1:30" ht="15">
      <c r="A27" s="377"/>
      <c r="B27" s="270" t="s">
        <v>20</v>
      </c>
      <c r="C27" s="269">
        <f t="shared" si="0"/>
        <v>0.75000000000000011</v>
      </c>
      <c r="D27" s="251">
        <v>5.2349687500000002</v>
      </c>
      <c r="E27" s="268">
        <v>0.32859597671560631</v>
      </c>
      <c r="F27" s="262">
        <v>5.5775000000000006</v>
      </c>
      <c r="G27" s="267">
        <v>0.35009646621697488</v>
      </c>
      <c r="H27" s="266">
        <f t="shared" si="1"/>
        <v>-6.543138390272156E-2</v>
      </c>
      <c r="I27" s="251">
        <v>6.9799583333333324</v>
      </c>
      <c r="J27" s="61">
        <v>7.4366666666666674</v>
      </c>
      <c r="K27" s="265">
        <f t="shared" si="13"/>
        <v>-0.45670833333333505</v>
      </c>
      <c r="L27" s="251">
        <v>7.1958333333333337</v>
      </c>
      <c r="M27" s="61">
        <v>7.666666666666667</v>
      </c>
      <c r="N27" s="252">
        <f t="shared" si="14"/>
        <v>-0.47083333333333321</v>
      </c>
      <c r="O27" s="251">
        <v>0</v>
      </c>
      <c r="P27" s="61">
        <v>0</v>
      </c>
      <c r="Q27" s="252">
        <f t="shared" si="15"/>
        <v>0</v>
      </c>
      <c r="R27" s="251">
        <v>0</v>
      </c>
      <c r="S27" s="61">
        <v>0</v>
      </c>
      <c r="T27" s="252">
        <f t="shared" si="16"/>
        <v>0</v>
      </c>
      <c r="U27" s="251">
        <v>0</v>
      </c>
      <c r="V27" s="61">
        <v>0</v>
      </c>
      <c r="W27" s="252">
        <f t="shared" si="17"/>
        <v>0</v>
      </c>
      <c r="X27" s="63">
        <v>7.1958333333333337</v>
      </c>
      <c r="Y27" s="264">
        <v>0.45167831850942447</v>
      </c>
      <c r="Z27" s="263">
        <f t="shared" si="7"/>
        <v>0.72750000000000004</v>
      </c>
      <c r="AA27" s="262">
        <v>7.666666666666667</v>
      </c>
      <c r="AB27" s="261">
        <v>0.48123225596835034</v>
      </c>
      <c r="AC27" s="260">
        <f t="shared" si="8"/>
        <v>0.72750000000000004</v>
      </c>
      <c r="AD27" s="259">
        <f t="shared" si="18"/>
        <v>-0.47083333333333321</v>
      </c>
    </row>
    <row r="28" spans="1:30" ht="15">
      <c r="A28" s="377"/>
      <c r="B28" s="270" t="s">
        <v>19</v>
      </c>
      <c r="C28" s="269">
        <f t="shared" si="0"/>
        <v>0.75</v>
      </c>
      <c r="D28" s="251">
        <v>3.7963375000000004</v>
      </c>
      <c r="E28" s="268">
        <v>0.23829392080985834</v>
      </c>
      <c r="F28" s="262">
        <v>3.6181000000000001</v>
      </c>
      <c r="G28" s="267">
        <v>0.22710605547640283</v>
      </c>
      <c r="H28" s="266">
        <f t="shared" si="1"/>
        <v>4.694985627595024E-2</v>
      </c>
      <c r="I28" s="251">
        <v>5.0617833333333335</v>
      </c>
      <c r="J28" s="61">
        <v>4.8241333333333332</v>
      </c>
      <c r="K28" s="265">
        <f t="shared" si="13"/>
        <v>0.23765000000000036</v>
      </c>
      <c r="L28" s="251">
        <v>5.2183333333333328</v>
      </c>
      <c r="M28" s="61">
        <v>4.9733333333333327</v>
      </c>
      <c r="N28" s="252">
        <f t="shared" si="14"/>
        <v>0.24500000000000011</v>
      </c>
      <c r="O28" s="251">
        <v>0</v>
      </c>
      <c r="P28" s="61">
        <v>0</v>
      </c>
      <c r="Q28" s="252">
        <f t="shared" si="15"/>
        <v>0</v>
      </c>
      <c r="R28" s="251">
        <v>0</v>
      </c>
      <c r="S28" s="61">
        <v>0</v>
      </c>
      <c r="T28" s="252">
        <f t="shared" si="16"/>
        <v>0</v>
      </c>
      <c r="U28" s="251">
        <v>0</v>
      </c>
      <c r="V28" s="61">
        <v>0</v>
      </c>
      <c r="W28" s="252">
        <f t="shared" si="17"/>
        <v>0</v>
      </c>
      <c r="X28" s="63">
        <v>5.2183333333333328</v>
      </c>
      <c r="Y28" s="264">
        <v>0.32755178118193584</v>
      </c>
      <c r="Z28" s="263">
        <f t="shared" si="7"/>
        <v>0.72750000000000015</v>
      </c>
      <c r="AA28" s="262">
        <v>4.9733333333333327</v>
      </c>
      <c r="AB28" s="261">
        <v>0.31217327213251245</v>
      </c>
      <c r="AC28" s="260">
        <f t="shared" si="8"/>
        <v>0.72750000000000015</v>
      </c>
      <c r="AD28" s="259">
        <f t="shared" si="18"/>
        <v>0.24500000000000011</v>
      </c>
    </row>
    <row r="29" spans="1:30" ht="15">
      <c r="A29" s="377"/>
      <c r="B29" s="258" t="s">
        <v>18</v>
      </c>
      <c r="C29" s="269">
        <f t="shared" si="0"/>
        <v>0.74999999999999989</v>
      </c>
      <c r="D29" s="251">
        <v>1.6302062499999999</v>
      </c>
      <c r="E29" s="268">
        <v>0.10232710844102667</v>
      </c>
      <c r="F29" s="262">
        <v>1.5944374999999997</v>
      </c>
      <c r="G29" s="267">
        <v>0.10008192458159171</v>
      </c>
      <c r="H29" s="266">
        <f t="shared" si="1"/>
        <v>2.1941242097434071E-2</v>
      </c>
      <c r="I29" s="251">
        <v>2.1736083333333336</v>
      </c>
      <c r="J29" s="61">
        <v>2.1259166666666669</v>
      </c>
      <c r="K29" s="265">
        <f t="shared" si="13"/>
        <v>4.7691666666666688E-2</v>
      </c>
      <c r="L29" s="251">
        <v>2.2408333333333332</v>
      </c>
      <c r="M29" s="61">
        <v>2.1916666666666669</v>
      </c>
      <c r="N29" s="252">
        <f t="shared" si="14"/>
        <v>4.9166666666666359E-2</v>
      </c>
      <c r="O29" s="251">
        <v>0</v>
      </c>
      <c r="P29" s="61">
        <v>0</v>
      </c>
      <c r="Q29" s="252">
        <f t="shared" si="15"/>
        <v>0</v>
      </c>
      <c r="R29" s="251">
        <v>0</v>
      </c>
      <c r="S29" s="61">
        <v>0</v>
      </c>
      <c r="T29" s="252">
        <f t="shared" si="16"/>
        <v>0</v>
      </c>
      <c r="U29" s="251">
        <v>0</v>
      </c>
      <c r="V29" s="61">
        <v>0</v>
      </c>
      <c r="W29" s="252">
        <f t="shared" si="17"/>
        <v>0</v>
      </c>
      <c r="X29" s="63">
        <v>2.2408333333333332</v>
      </c>
      <c r="Y29" s="264">
        <v>0.14065581916292327</v>
      </c>
      <c r="Z29" s="263">
        <f t="shared" si="7"/>
        <v>0.72749999999999992</v>
      </c>
      <c r="AA29" s="262">
        <v>2.1916666666666669</v>
      </c>
      <c r="AB29" s="261">
        <v>0.13756965578225669</v>
      </c>
      <c r="AC29" s="260">
        <f t="shared" si="8"/>
        <v>0.72749999999999981</v>
      </c>
      <c r="AD29" s="259">
        <f t="shared" si="18"/>
        <v>4.9166666666666359E-2</v>
      </c>
    </row>
    <row r="30" spans="1:30" ht="15">
      <c r="A30" s="377"/>
      <c r="B30" s="238" t="s">
        <v>17</v>
      </c>
      <c r="C30" s="249">
        <f t="shared" si="0"/>
        <v>0.75</v>
      </c>
      <c r="D30" s="231">
        <v>0.20491250000000005</v>
      </c>
      <c r="E30" s="248">
        <v>1.2862239737101907E-2</v>
      </c>
      <c r="F30" s="242">
        <v>0.20491250000000005</v>
      </c>
      <c r="G30" s="247">
        <v>1.2862239737101907E-2</v>
      </c>
      <c r="H30" s="246">
        <f t="shared" si="1"/>
        <v>0</v>
      </c>
      <c r="I30" s="231">
        <v>0.27321666666666672</v>
      </c>
      <c r="J30" s="72">
        <v>0.27321666666666672</v>
      </c>
      <c r="K30" s="245">
        <f t="shared" si="13"/>
        <v>0</v>
      </c>
      <c r="L30" s="231">
        <v>0.28166666666666662</v>
      </c>
      <c r="M30" s="72">
        <v>0.28166666666666662</v>
      </c>
      <c r="N30" s="232">
        <f t="shared" si="14"/>
        <v>0</v>
      </c>
      <c r="O30" s="231">
        <v>0</v>
      </c>
      <c r="P30" s="72">
        <v>0</v>
      </c>
      <c r="Q30" s="232">
        <f t="shared" si="15"/>
        <v>0</v>
      </c>
      <c r="R30" s="231">
        <v>0</v>
      </c>
      <c r="S30" s="72">
        <v>0</v>
      </c>
      <c r="T30" s="232">
        <f t="shared" si="16"/>
        <v>0</v>
      </c>
      <c r="U30" s="231">
        <v>0</v>
      </c>
      <c r="V30" s="72">
        <v>0</v>
      </c>
      <c r="W30" s="232">
        <f t="shared" si="17"/>
        <v>0</v>
      </c>
      <c r="X30" s="74">
        <v>0.28166666666666662</v>
      </c>
      <c r="Y30" s="244">
        <v>1.7680054621445913E-2</v>
      </c>
      <c r="Z30" s="243">
        <f t="shared" si="7"/>
        <v>0.72750000000000026</v>
      </c>
      <c r="AA30" s="242">
        <v>0.28166666666666662</v>
      </c>
      <c r="AB30" s="241">
        <v>1.7680054621445913E-2</v>
      </c>
      <c r="AC30" s="240">
        <f t="shared" si="8"/>
        <v>0.72750000000000026</v>
      </c>
      <c r="AD30" s="239">
        <f t="shared" si="18"/>
        <v>0</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0.75000000000000011</v>
      </c>
      <c r="D33" s="171">
        <f>SUM(D21:D32)</f>
        <v>14.928300000000002</v>
      </c>
      <c r="E33" s="188">
        <v>0.93704080262247724</v>
      </c>
      <c r="F33" s="182">
        <f>SUM(F21:F32)</f>
        <v>14.90101875</v>
      </c>
      <c r="G33" s="187">
        <v>0.93532837425511151</v>
      </c>
      <c r="H33" s="186">
        <f t="shared" si="1"/>
        <v>1.8274853801170578E-3</v>
      </c>
      <c r="I33" s="171">
        <f t="shared" ref="I33:X33" si="19">SUM(I21:I32)</f>
        <v>19.904399999999999</v>
      </c>
      <c r="J33" s="27">
        <f t="shared" si="19"/>
        <v>19.868024999999999</v>
      </c>
      <c r="K33" s="185">
        <f t="shared" si="19"/>
        <v>3.6374999999998242E-2</v>
      </c>
      <c r="L33" s="171">
        <f t="shared" si="19"/>
        <v>20.52</v>
      </c>
      <c r="M33" s="27">
        <f t="shared" si="19"/>
        <v>20.482499999999998</v>
      </c>
      <c r="N33" s="172">
        <f t="shared" si="19"/>
        <v>3.7499999999999478E-2</v>
      </c>
      <c r="O33" s="171">
        <f t="shared" si="19"/>
        <v>0</v>
      </c>
      <c r="P33" s="27">
        <f t="shared" si="19"/>
        <v>0</v>
      </c>
      <c r="Q33" s="172">
        <f t="shared" si="19"/>
        <v>0</v>
      </c>
      <c r="R33" s="171">
        <f t="shared" si="19"/>
        <v>0</v>
      </c>
      <c r="S33" s="27">
        <f t="shared" si="19"/>
        <v>0</v>
      </c>
      <c r="T33" s="172">
        <f t="shared" si="19"/>
        <v>0</v>
      </c>
      <c r="U33" s="171">
        <f t="shared" si="19"/>
        <v>0</v>
      </c>
      <c r="V33" s="27">
        <f t="shared" si="19"/>
        <v>0</v>
      </c>
      <c r="W33" s="172">
        <f t="shared" si="19"/>
        <v>0</v>
      </c>
      <c r="X33" s="29">
        <f t="shared" si="19"/>
        <v>20.52</v>
      </c>
      <c r="Y33" s="184">
        <v>1.2880285946700716</v>
      </c>
      <c r="Z33" s="183">
        <f t="shared" si="7"/>
        <v>0.72750000000000015</v>
      </c>
      <c r="AA33" s="182">
        <f>SUM(AA21:AA32)</f>
        <v>20.482499999999998</v>
      </c>
      <c r="AB33" s="181">
        <v>1.2856747412441394</v>
      </c>
      <c r="AC33" s="180">
        <f t="shared" si="8"/>
        <v>0.72750000000000004</v>
      </c>
      <c r="AD33" s="179">
        <f>SUM(AD21:AD32)</f>
        <v>3.7499999999999478E-2</v>
      </c>
    </row>
    <row r="34" spans="1:30" ht="15">
      <c r="A34" s="377"/>
      <c r="B34" s="158" t="s">
        <v>87</v>
      </c>
      <c r="C34" s="169">
        <f t="shared" si="0"/>
        <v>0.75</v>
      </c>
      <c r="D34" s="151">
        <f>SUM(D24:D30)</f>
        <v>14.92284375</v>
      </c>
      <c r="E34" s="168">
        <v>0.93669831694900396</v>
      </c>
      <c r="F34" s="162">
        <f>SUM(F24:F30)</f>
        <v>14.90101875</v>
      </c>
      <c r="G34" s="167">
        <v>0.93532837425511151</v>
      </c>
      <c r="H34" s="166">
        <f t="shared" si="1"/>
        <v>1.4625228519195453E-3</v>
      </c>
      <c r="I34" s="151">
        <f t="shared" ref="I34:X34" si="20">SUM(I24:I30)</f>
        <v>19.897124999999999</v>
      </c>
      <c r="J34" s="16">
        <f t="shared" si="20"/>
        <v>19.868024999999999</v>
      </c>
      <c r="K34" s="165">
        <f t="shared" si="20"/>
        <v>2.9099999999998238E-2</v>
      </c>
      <c r="L34" s="151">
        <f t="shared" si="20"/>
        <v>20.512499999999999</v>
      </c>
      <c r="M34" s="16">
        <f t="shared" si="20"/>
        <v>20.482499999999998</v>
      </c>
      <c r="N34" s="152">
        <f t="shared" si="20"/>
        <v>2.9999999999999472E-2</v>
      </c>
      <c r="O34" s="151">
        <f t="shared" si="20"/>
        <v>0</v>
      </c>
      <c r="P34" s="16">
        <f t="shared" si="20"/>
        <v>0</v>
      </c>
      <c r="Q34" s="152">
        <f t="shared" si="20"/>
        <v>0</v>
      </c>
      <c r="R34" s="151">
        <f t="shared" si="20"/>
        <v>0</v>
      </c>
      <c r="S34" s="16">
        <f t="shared" si="20"/>
        <v>0</v>
      </c>
      <c r="T34" s="152">
        <f t="shared" si="20"/>
        <v>0</v>
      </c>
      <c r="U34" s="151">
        <f t="shared" si="20"/>
        <v>0</v>
      </c>
      <c r="V34" s="16">
        <f t="shared" si="20"/>
        <v>0</v>
      </c>
      <c r="W34" s="152">
        <f t="shared" si="20"/>
        <v>0</v>
      </c>
      <c r="X34" s="18">
        <f t="shared" si="20"/>
        <v>20.512499999999999</v>
      </c>
      <c r="Y34" s="164">
        <v>1.2875578239848851</v>
      </c>
      <c r="Z34" s="163">
        <f t="shared" si="7"/>
        <v>0.72750000000000004</v>
      </c>
      <c r="AA34" s="162">
        <f>SUM(AA24:AA30)</f>
        <v>20.482499999999998</v>
      </c>
      <c r="AB34" s="161">
        <v>1.2856747412441394</v>
      </c>
      <c r="AC34" s="160">
        <f t="shared" si="8"/>
        <v>0.72750000000000004</v>
      </c>
      <c r="AD34" s="159">
        <f>SUM(AD24:AD30)</f>
        <v>2.9999999999999472E-2</v>
      </c>
    </row>
    <row r="35" spans="1:30" ht="15.75" thickBot="1">
      <c r="A35" s="379"/>
      <c r="B35" s="301" t="s">
        <v>86</v>
      </c>
      <c r="C35" s="313">
        <f t="shared" si="0"/>
        <v>0.74999999999999989</v>
      </c>
      <c r="D35" s="294">
        <f>SUM(D21:D23,D31:D32)</f>
        <v>5.4562500000000002E-3</v>
      </c>
      <c r="E35" s="312">
        <v>3.4248567347312759E-4</v>
      </c>
      <c r="F35" s="305">
        <f>SUM(F21:F23,F31:F32)</f>
        <v>0</v>
      </c>
      <c r="G35" s="311">
        <v>0</v>
      </c>
      <c r="H35" s="310">
        <f t="shared" si="1"/>
        <v>1</v>
      </c>
      <c r="I35" s="294">
        <f t="shared" ref="I35:X35" si="21">SUM(I21:I23,I31:I32)</f>
        <v>7.2750000000000011E-3</v>
      </c>
      <c r="J35" s="293">
        <f t="shared" si="21"/>
        <v>0</v>
      </c>
      <c r="K35" s="309">
        <f t="shared" si="21"/>
        <v>7.2750000000000011E-3</v>
      </c>
      <c r="L35" s="294">
        <f t="shared" si="21"/>
        <v>7.5000000000000006E-3</v>
      </c>
      <c r="M35" s="293">
        <f t="shared" si="21"/>
        <v>0</v>
      </c>
      <c r="N35" s="295">
        <f t="shared" si="21"/>
        <v>7.5000000000000006E-3</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7.5000000000000006E-3</v>
      </c>
      <c r="Y35" s="307">
        <v>4.707706851864297E-4</v>
      </c>
      <c r="Z35" s="306">
        <f t="shared" si="7"/>
        <v>0.72749999999999992</v>
      </c>
      <c r="AA35" s="305">
        <f>SUM(AA21:AA23,AA31:AA32)</f>
        <v>0</v>
      </c>
      <c r="AB35" s="304">
        <v>0</v>
      </c>
      <c r="AC35" s="303">
        <f t="shared" si="8"/>
        <v>1</v>
      </c>
      <c r="AD35" s="302">
        <f>SUM(AD21:AD23,AD31:AD32)</f>
        <v>7.5000000000000006E-3</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1.09125E-2</v>
      </c>
      <c r="E38" s="248">
        <v>6.8497134694625518E-4</v>
      </c>
      <c r="F38" s="242">
        <v>0</v>
      </c>
      <c r="G38" s="247">
        <v>0</v>
      </c>
      <c r="H38" s="246">
        <f t="shared" si="1"/>
        <v>1</v>
      </c>
      <c r="I38" s="231">
        <v>1.455E-2</v>
      </c>
      <c r="J38" s="72">
        <v>0</v>
      </c>
      <c r="K38" s="245">
        <f t="shared" si="22"/>
        <v>1.455E-2</v>
      </c>
      <c r="L38" s="231">
        <v>1.4999999999999999E-2</v>
      </c>
      <c r="M38" s="72">
        <v>0</v>
      </c>
      <c r="N38" s="232">
        <f t="shared" si="23"/>
        <v>1.4999999999999999E-2</v>
      </c>
      <c r="O38" s="231">
        <v>0</v>
      </c>
      <c r="P38" s="72">
        <v>0</v>
      </c>
      <c r="Q38" s="232">
        <f t="shared" si="24"/>
        <v>0</v>
      </c>
      <c r="R38" s="231">
        <v>0</v>
      </c>
      <c r="S38" s="72">
        <v>0</v>
      </c>
      <c r="T38" s="232">
        <f t="shared" si="25"/>
        <v>0</v>
      </c>
      <c r="U38" s="231">
        <v>0</v>
      </c>
      <c r="V38" s="72">
        <v>0</v>
      </c>
      <c r="W38" s="232">
        <f t="shared" si="26"/>
        <v>0</v>
      </c>
      <c r="X38" s="74">
        <v>1.4999999999999999E-2</v>
      </c>
      <c r="Y38" s="244">
        <v>9.4154137037285928E-4</v>
      </c>
      <c r="Z38" s="243">
        <f t="shared" si="7"/>
        <v>0.72750000000000004</v>
      </c>
      <c r="AA38" s="242">
        <v>0</v>
      </c>
      <c r="AB38" s="241">
        <v>0</v>
      </c>
      <c r="AC38" s="240">
        <f t="shared" si="8"/>
        <v>1</v>
      </c>
      <c r="AD38" s="239">
        <f t="shared" si="27"/>
        <v>1.4999999999999999E-2</v>
      </c>
    </row>
    <row r="39" spans="1:30" ht="15">
      <c r="A39" s="377"/>
      <c r="B39" s="218" t="s">
        <v>23</v>
      </c>
      <c r="C39" s="229">
        <f t="shared" si="0"/>
        <v>0.75000000000000011</v>
      </c>
      <c r="D39" s="211">
        <v>0.42376875000000008</v>
      </c>
      <c r="E39" s="228">
        <v>2.6599720639746249E-2</v>
      </c>
      <c r="F39" s="222">
        <v>0.39103125</v>
      </c>
      <c r="G39" s="227">
        <v>2.4544806598907478E-2</v>
      </c>
      <c r="H39" s="226">
        <f t="shared" si="1"/>
        <v>7.7253218884120359E-2</v>
      </c>
      <c r="I39" s="211">
        <v>0.565025</v>
      </c>
      <c r="J39" s="49">
        <v>0.52137499999999992</v>
      </c>
      <c r="K39" s="225">
        <f t="shared" si="22"/>
        <v>4.3650000000000078E-2</v>
      </c>
      <c r="L39" s="211">
        <v>0.58249999999999991</v>
      </c>
      <c r="M39" s="49">
        <v>0.53749999999999987</v>
      </c>
      <c r="N39" s="212">
        <f t="shared" si="23"/>
        <v>4.500000000000004E-2</v>
      </c>
      <c r="O39" s="211">
        <v>0</v>
      </c>
      <c r="P39" s="49">
        <v>0</v>
      </c>
      <c r="Q39" s="212">
        <f t="shared" si="24"/>
        <v>0</v>
      </c>
      <c r="R39" s="211">
        <v>0</v>
      </c>
      <c r="S39" s="49">
        <v>0</v>
      </c>
      <c r="T39" s="212">
        <f t="shared" si="25"/>
        <v>0</v>
      </c>
      <c r="U39" s="211">
        <v>0</v>
      </c>
      <c r="V39" s="49">
        <v>0</v>
      </c>
      <c r="W39" s="212">
        <f t="shared" si="26"/>
        <v>0</v>
      </c>
      <c r="X39" s="51">
        <v>0.58249999999999991</v>
      </c>
      <c r="Y39" s="224">
        <v>3.6563189882812701E-2</v>
      </c>
      <c r="Z39" s="223">
        <f t="shared" si="7"/>
        <v>0.72750000000000026</v>
      </c>
      <c r="AA39" s="222">
        <v>0.53749999999999987</v>
      </c>
      <c r="AB39" s="221">
        <v>3.3738565771694116E-2</v>
      </c>
      <c r="AC39" s="220">
        <f t="shared" si="8"/>
        <v>0.72750000000000015</v>
      </c>
      <c r="AD39" s="219">
        <f t="shared" si="27"/>
        <v>4.500000000000004E-2</v>
      </c>
    </row>
    <row r="40" spans="1:30" ht="15">
      <c r="A40" s="377"/>
      <c r="B40" s="270" t="s">
        <v>22</v>
      </c>
      <c r="C40" s="269">
        <f t="shared" si="0"/>
        <v>0.75</v>
      </c>
      <c r="D40" s="251">
        <v>1.6441500000000002</v>
      </c>
      <c r="E40" s="268">
        <v>0.10320234960656913</v>
      </c>
      <c r="F40" s="262">
        <v>1.6441500000000002</v>
      </c>
      <c r="G40" s="267">
        <v>0.10320234960656913</v>
      </c>
      <c r="H40" s="266">
        <f t="shared" si="1"/>
        <v>0</v>
      </c>
      <c r="I40" s="251">
        <v>2.1922000000000001</v>
      </c>
      <c r="J40" s="61">
        <v>2.1922000000000001</v>
      </c>
      <c r="K40" s="265">
        <f t="shared" si="22"/>
        <v>0</v>
      </c>
      <c r="L40" s="251">
        <v>2.2599999999999998</v>
      </c>
      <c r="M40" s="61">
        <v>2.2599999999999998</v>
      </c>
      <c r="N40" s="252">
        <f t="shared" si="23"/>
        <v>0</v>
      </c>
      <c r="O40" s="251">
        <v>0</v>
      </c>
      <c r="P40" s="61">
        <v>0</v>
      </c>
      <c r="Q40" s="252">
        <f t="shared" si="24"/>
        <v>0</v>
      </c>
      <c r="R40" s="251">
        <v>0</v>
      </c>
      <c r="S40" s="61">
        <v>0</v>
      </c>
      <c r="T40" s="252">
        <f t="shared" si="25"/>
        <v>0</v>
      </c>
      <c r="U40" s="251">
        <v>0</v>
      </c>
      <c r="V40" s="61">
        <v>0</v>
      </c>
      <c r="W40" s="252">
        <f t="shared" si="26"/>
        <v>0</v>
      </c>
      <c r="X40" s="63">
        <v>2.2599999999999998</v>
      </c>
      <c r="Y40" s="264">
        <v>0.14185889980284414</v>
      </c>
      <c r="Z40" s="263">
        <f t="shared" si="7"/>
        <v>0.72750000000000015</v>
      </c>
      <c r="AA40" s="262">
        <v>2.2599999999999998</v>
      </c>
      <c r="AB40" s="261">
        <v>0.14185889980284414</v>
      </c>
      <c r="AC40" s="260">
        <f t="shared" si="8"/>
        <v>0.72750000000000015</v>
      </c>
      <c r="AD40" s="259">
        <f t="shared" si="27"/>
        <v>0</v>
      </c>
    </row>
    <row r="41" spans="1:30" ht="15">
      <c r="A41" s="377"/>
      <c r="B41" s="270" t="s">
        <v>21</v>
      </c>
      <c r="C41" s="269">
        <f t="shared" si="0"/>
        <v>0.74999999999999989</v>
      </c>
      <c r="D41" s="251">
        <v>3.9230437499999997</v>
      </c>
      <c r="E41" s="268">
        <v>0.24624719922717872</v>
      </c>
      <c r="F41" s="262">
        <v>3.7084312500000003</v>
      </c>
      <c r="G41" s="267">
        <v>0.23277609607056907</v>
      </c>
      <c r="H41" s="266">
        <f t="shared" si="1"/>
        <v>5.4705609643022575E-2</v>
      </c>
      <c r="I41" s="251">
        <v>5.2307250000000005</v>
      </c>
      <c r="J41" s="61">
        <v>4.9445750000000004</v>
      </c>
      <c r="K41" s="265">
        <f t="shared" si="22"/>
        <v>0.28615000000000013</v>
      </c>
      <c r="L41" s="251">
        <v>5.3925000000000001</v>
      </c>
      <c r="M41" s="61">
        <v>5.0975000000000001</v>
      </c>
      <c r="N41" s="252">
        <f t="shared" si="23"/>
        <v>0.29499999999999993</v>
      </c>
      <c r="O41" s="251">
        <v>0</v>
      </c>
      <c r="P41" s="61">
        <v>0</v>
      </c>
      <c r="Q41" s="252">
        <f t="shared" si="24"/>
        <v>0</v>
      </c>
      <c r="R41" s="251">
        <v>0</v>
      </c>
      <c r="S41" s="61">
        <v>0</v>
      </c>
      <c r="T41" s="252">
        <f t="shared" si="25"/>
        <v>0</v>
      </c>
      <c r="U41" s="251">
        <v>0</v>
      </c>
      <c r="V41" s="61">
        <v>0</v>
      </c>
      <c r="W41" s="252">
        <f t="shared" si="26"/>
        <v>0</v>
      </c>
      <c r="X41" s="63">
        <v>5.3925000000000001</v>
      </c>
      <c r="Y41" s="264">
        <v>0.33848412264904293</v>
      </c>
      <c r="Z41" s="263">
        <f t="shared" si="7"/>
        <v>0.72749999999999992</v>
      </c>
      <c r="AA41" s="262">
        <v>5.0975000000000001</v>
      </c>
      <c r="AB41" s="261">
        <v>0.31996714236504337</v>
      </c>
      <c r="AC41" s="260">
        <f t="shared" si="8"/>
        <v>0.72750000000000004</v>
      </c>
      <c r="AD41" s="259">
        <f t="shared" si="27"/>
        <v>0.29499999999999993</v>
      </c>
    </row>
    <row r="42" spans="1:30" ht="15">
      <c r="A42" s="377"/>
      <c r="B42" s="270" t="s">
        <v>20</v>
      </c>
      <c r="C42" s="269">
        <f t="shared" si="0"/>
        <v>0.75</v>
      </c>
      <c r="D42" s="251">
        <v>5.5508249999999997</v>
      </c>
      <c r="E42" s="268">
        <v>0.34842209181332845</v>
      </c>
      <c r="F42" s="262">
        <v>5.3071125000000006</v>
      </c>
      <c r="G42" s="267">
        <v>0.33312439839819546</v>
      </c>
      <c r="H42" s="266">
        <f t="shared" si="1"/>
        <v>4.3905635648754757E-2</v>
      </c>
      <c r="I42" s="251">
        <v>7.4010999999999996</v>
      </c>
      <c r="J42" s="61">
        <v>7.0761500000000002</v>
      </c>
      <c r="K42" s="265">
        <f t="shared" si="22"/>
        <v>0.32494999999999941</v>
      </c>
      <c r="L42" s="251">
        <v>7.63</v>
      </c>
      <c r="M42" s="61">
        <v>7.2949999999999999</v>
      </c>
      <c r="N42" s="252">
        <f t="shared" si="23"/>
        <v>0.33499999999999996</v>
      </c>
      <c r="O42" s="251">
        <v>0</v>
      </c>
      <c r="P42" s="61">
        <v>0</v>
      </c>
      <c r="Q42" s="252">
        <f t="shared" si="24"/>
        <v>0</v>
      </c>
      <c r="R42" s="251">
        <v>0</v>
      </c>
      <c r="S42" s="61">
        <v>0</v>
      </c>
      <c r="T42" s="252">
        <f t="shared" si="25"/>
        <v>0</v>
      </c>
      <c r="U42" s="251">
        <v>0</v>
      </c>
      <c r="V42" s="61">
        <v>0</v>
      </c>
      <c r="W42" s="252">
        <f t="shared" si="26"/>
        <v>0</v>
      </c>
      <c r="X42" s="63">
        <v>7.63</v>
      </c>
      <c r="Y42" s="264">
        <v>0.47893071039632779</v>
      </c>
      <c r="Z42" s="263">
        <f t="shared" si="7"/>
        <v>0.72749999999999992</v>
      </c>
      <c r="AA42" s="262">
        <v>7.2949999999999999</v>
      </c>
      <c r="AB42" s="261">
        <v>0.45790295312466728</v>
      </c>
      <c r="AC42" s="260">
        <f t="shared" si="8"/>
        <v>0.72750000000000004</v>
      </c>
      <c r="AD42" s="259">
        <f t="shared" si="27"/>
        <v>0.33499999999999996</v>
      </c>
    </row>
    <row r="43" spans="1:30" ht="15">
      <c r="A43" s="377"/>
      <c r="B43" s="270" t="s">
        <v>19</v>
      </c>
      <c r="C43" s="269">
        <f t="shared" si="0"/>
        <v>0.75</v>
      </c>
      <c r="D43" s="251">
        <v>3.3119437499999997</v>
      </c>
      <c r="E43" s="268">
        <v>0.20788880379818844</v>
      </c>
      <c r="F43" s="262">
        <v>3.9539625000000003</v>
      </c>
      <c r="G43" s="267">
        <v>0.24818795137685981</v>
      </c>
      <c r="H43" s="266">
        <f t="shared" si="1"/>
        <v>-0.19384953322350373</v>
      </c>
      <c r="I43" s="251">
        <v>4.4159249999999997</v>
      </c>
      <c r="J43" s="61">
        <v>5.2719500000000004</v>
      </c>
      <c r="K43" s="265">
        <f t="shared" si="22"/>
        <v>-0.8560250000000007</v>
      </c>
      <c r="L43" s="251">
        <v>4.5524999999999993</v>
      </c>
      <c r="M43" s="61">
        <v>5.4349999999999996</v>
      </c>
      <c r="N43" s="252">
        <f t="shared" si="23"/>
        <v>-0.88250000000000028</v>
      </c>
      <c r="O43" s="251">
        <v>0</v>
      </c>
      <c r="P43" s="61">
        <v>0</v>
      </c>
      <c r="Q43" s="252">
        <f t="shared" si="24"/>
        <v>0</v>
      </c>
      <c r="R43" s="251">
        <v>0</v>
      </c>
      <c r="S43" s="61">
        <v>0</v>
      </c>
      <c r="T43" s="252">
        <f t="shared" si="25"/>
        <v>0</v>
      </c>
      <c r="U43" s="251">
        <v>0</v>
      </c>
      <c r="V43" s="61">
        <v>0</v>
      </c>
      <c r="W43" s="252">
        <f t="shared" si="26"/>
        <v>0</v>
      </c>
      <c r="X43" s="63">
        <v>4.5524999999999993</v>
      </c>
      <c r="Y43" s="264">
        <v>0.28575780590816274</v>
      </c>
      <c r="Z43" s="263">
        <f t="shared" si="7"/>
        <v>0.72750000000000004</v>
      </c>
      <c r="AA43" s="262">
        <v>5.4349999999999996</v>
      </c>
      <c r="AB43" s="261">
        <v>0.34115182319843268</v>
      </c>
      <c r="AC43" s="260">
        <f t="shared" si="8"/>
        <v>0.72750000000000015</v>
      </c>
      <c r="AD43" s="259">
        <f t="shared" si="27"/>
        <v>-0.88250000000000028</v>
      </c>
    </row>
    <row r="44" spans="1:30" ht="15">
      <c r="A44" s="377"/>
      <c r="B44" s="258" t="s">
        <v>18</v>
      </c>
      <c r="C44" s="269">
        <f t="shared" si="0"/>
        <v>0.74999999999999989</v>
      </c>
      <c r="D44" s="251">
        <v>2.3734687499999998</v>
      </c>
      <c r="E44" s="268">
        <v>0.14898126796081049</v>
      </c>
      <c r="F44" s="262">
        <v>2.3007187500000001</v>
      </c>
      <c r="G44" s="267">
        <v>0.14441479231450213</v>
      </c>
      <c r="H44" s="266">
        <f t="shared" si="1"/>
        <v>3.0651340996168439E-2</v>
      </c>
      <c r="I44" s="251">
        <v>3.164625</v>
      </c>
      <c r="J44" s="61">
        <v>3.067625</v>
      </c>
      <c r="K44" s="265">
        <f t="shared" si="22"/>
        <v>9.6999999999999975E-2</v>
      </c>
      <c r="L44" s="251">
        <v>3.2625000000000002</v>
      </c>
      <c r="M44" s="61">
        <v>3.1625000000000001</v>
      </c>
      <c r="N44" s="252">
        <f t="shared" si="23"/>
        <v>0.10000000000000009</v>
      </c>
      <c r="O44" s="251">
        <v>0</v>
      </c>
      <c r="P44" s="61">
        <v>0</v>
      </c>
      <c r="Q44" s="252">
        <f t="shared" si="24"/>
        <v>0</v>
      </c>
      <c r="R44" s="251">
        <v>0</v>
      </c>
      <c r="S44" s="61">
        <v>0</v>
      </c>
      <c r="T44" s="252">
        <f t="shared" si="25"/>
        <v>0</v>
      </c>
      <c r="U44" s="251">
        <v>0</v>
      </c>
      <c r="V44" s="61">
        <v>0</v>
      </c>
      <c r="W44" s="252">
        <f t="shared" si="26"/>
        <v>0</v>
      </c>
      <c r="X44" s="63">
        <v>3.2625000000000002</v>
      </c>
      <c r="Y44" s="264">
        <v>0.20478524805609691</v>
      </c>
      <c r="Z44" s="263">
        <f t="shared" si="7"/>
        <v>0.72749999999999992</v>
      </c>
      <c r="AA44" s="262">
        <v>3.1625000000000001</v>
      </c>
      <c r="AB44" s="261">
        <v>0.19850830558694452</v>
      </c>
      <c r="AC44" s="260">
        <f t="shared" si="8"/>
        <v>0.72750000000000004</v>
      </c>
      <c r="AD44" s="259">
        <f t="shared" si="27"/>
        <v>0.10000000000000009</v>
      </c>
    </row>
    <row r="45" spans="1:30" ht="15">
      <c r="A45" s="377"/>
      <c r="B45" s="238" t="s">
        <v>17</v>
      </c>
      <c r="C45" s="249">
        <f t="shared" si="0"/>
        <v>0.75</v>
      </c>
      <c r="D45" s="231">
        <v>0.2437125</v>
      </c>
      <c r="E45" s="248">
        <v>1.5297693415133031E-2</v>
      </c>
      <c r="F45" s="242">
        <v>0.46741874999999999</v>
      </c>
      <c r="G45" s="247">
        <v>2.9339606027531263E-2</v>
      </c>
      <c r="H45" s="246">
        <f t="shared" si="1"/>
        <v>-0.91791044776119401</v>
      </c>
      <c r="I45" s="231">
        <v>0.32495000000000002</v>
      </c>
      <c r="J45" s="72">
        <v>0.62322500000000003</v>
      </c>
      <c r="K45" s="245">
        <f t="shared" si="22"/>
        <v>-0.29827500000000001</v>
      </c>
      <c r="L45" s="231">
        <v>0.33500000000000002</v>
      </c>
      <c r="M45" s="72">
        <v>0.64249999999999996</v>
      </c>
      <c r="N45" s="232">
        <f t="shared" si="23"/>
        <v>-0.30749999999999994</v>
      </c>
      <c r="O45" s="231">
        <v>0</v>
      </c>
      <c r="P45" s="72">
        <v>0</v>
      </c>
      <c r="Q45" s="232">
        <f t="shared" si="24"/>
        <v>0</v>
      </c>
      <c r="R45" s="231">
        <v>0</v>
      </c>
      <c r="S45" s="72">
        <v>0</v>
      </c>
      <c r="T45" s="232">
        <f t="shared" si="25"/>
        <v>0</v>
      </c>
      <c r="U45" s="231">
        <v>0</v>
      </c>
      <c r="V45" s="72">
        <v>0</v>
      </c>
      <c r="W45" s="232">
        <f t="shared" si="26"/>
        <v>0</v>
      </c>
      <c r="X45" s="74">
        <v>0.33500000000000002</v>
      </c>
      <c r="Y45" s="244">
        <v>2.1027757271660525E-2</v>
      </c>
      <c r="Z45" s="243">
        <f t="shared" si="7"/>
        <v>0.72749999999999992</v>
      </c>
      <c r="AA45" s="242">
        <v>0.64249999999999996</v>
      </c>
      <c r="AB45" s="241">
        <v>4.032935536430414E-2</v>
      </c>
      <c r="AC45" s="240">
        <f t="shared" si="8"/>
        <v>0.72750000000000004</v>
      </c>
      <c r="AD45" s="239">
        <f t="shared" si="27"/>
        <v>-0.30749999999999994</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0.75</v>
      </c>
      <c r="D48" s="171">
        <f>SUM(D36:D47)</f>
        <v>17.481825000000001</v>
      </c>
      <c r="E48" s="188">
        <v>1.0973240978079009</v>
      </c>
      <c r="F48" s="182">
        <f>SUM(F36:F47)</f>
        <v>17.772825000000005</v>
      </c>
      <c r="G48" s="187">
        <v>1.1155900003931345</v>
      </c>
      <c r="H48" s="186">
        <f t="shared" si="1"/>
        <v>-1.6645859342488779E-2</v>
      </c>
      <c r="I48" s="171">
        <f t="shared" ref="I48:X48" si="28">SUM(I36:I47)</f>
        <v>23.309100000000001</v>
      </c>
      <c r="J48" s="27">
        <f t="shared" si="28"/>
        <v>23.697100000000002</v>
      </c>
      <c r="K48" s="185">
        <f t="shared" si="28"/>
        <v>-0.38800000000000118</v>
      </c>
      <c r="L48" s="171">
        <f t="shared" si="28"/>
        <v>24.029999999999998</v>
      </c>
      <c r="M48" s="27">
        <f t="shared" si="28"/>
        <v>24.43</v>
      </c>
      <c r="N48" s="172">
        <f t="shared" si="28"/>
        <v>-0.40000000000000019</v>
      </c>
      <c r="O48" s="171">
        <f t="shared" si="28"/>
        <v>0</v>
      </c>
      <c r="P48" s="27">
        <f t="shared" si="28"/>
        <v>0</v>
      </c>
      <c r="Q48" s="172">
        <f t="shared" si="28"/>
        <v>0</v>
      </c>
      <c r="R48" s="171">
        <f t="shared" si="28"/>
        <v>0</v>
      </c>
      <c r="S48" s="27">
        <f t="shared" si="28"/>
        <v>0</v>
      </c>
      <c r="T48" s="172">
        <f t="shared" si="28"/>
        <v>0</v>
      </c>
      <c r="U48" s="171">
        <f t="shared" si="28"/>
        <v>0</v>
      </c>
      <c r="V48" s="27">
        <f t="shared" si="28"/>
        <v>0</v>
      </c>
      <c r="W48" s="172">
        <f t="shared" si="28"/>
        <v>0</v>
      </c>
      <c r="X48" s="29">
        <f t="shared" si="28"/>
        <v>24.029999999999998</v>
      </c>
      <c r="Y48" s="184">
        <v>1.5083492753373204</v>
      </c>
      <c r="Z48" s="183">
        <f t="shared" si="7"/>
        <v>0.72750000000000015</v>
      </c>
      <c r="AA48" s="182">
        <f>SUM(AA36:AA47)</f>
        <v>24.43</v>
      </c>
      <c r="AB48" s="181">
        <v>1.5334570452139302</v>
      </c>
      <c r="AC48" s="180">
        <f t="shared" si="8"/>
        <v>0.72750000000000015</v>
      </c>
      <c r="AD48" s="179">
        <f>SUM(AD36:AD47)</f>
        <v>-0.40000000000000019</v>
      </c>
    </row>
    <row r="49" spans="1:30" ht="15">
      <c r="A49" s="377"/>
      <c r="B49" s="158" t="s">
        <v>87</v>
      </c>
      <c r="C49" s="169">
        <f t="shared" si="0"/>
        <v>0.75</v>
      </c>
      <c r="D49" s="151">
        <f>SUM(D39:D45)</f>
        <v>17.470912500000001</v>
      </c>
      <c r="E49" s="168">
        <v>1.0966391264609545</v>
      </c>
      <c r="F49" s="162">
        <f>SUM(F39:F45)</f>
        <v>17.772825000000005</v>
      </c>
      <c r="G49" s="167">
        <v>1.1155900003931345</v>
      </c>
      <c r="H49" s="166">
        <f t="shared" si="1"/>
        <v>-1.7280866125338547E-2</v>
      </c>
      <c r="I49" s="151">
        <f t="shared" ref="I49:X49" si="29">SUM(I39:I45)</f>
        <v>23.294550000000001</v>
      </c>
      <c r="J49" s="16">
        <f t="shared" si="29"/>
        <v>23.697100000000002</v>
      </c>
      <c r="K49" s="165">
        <f t="shared" si="29"/>
        <v>-0.40255000000000113</v>
      </c>
      <c r="L49" s="151">
        <f t="shared" si="29"/>
        <v>24.014999999999997</v>
      </c>
      <c r="M49" s="16">
        <f t="shared" si="29"/>
        <v>24.43</v>
      </c>
      <c r="N49" s="152">
        <f t="shared" si="29"/>
        <v>-0.4150000000000002</v>
      </c>
      <c r="O49" s="151">
        <f t="shared" si="29"/>
        <v>0</v>
      </c>
      <c r="P49" s="16">
        <f t="shared" si="29"/>
        <v>0</v>
      </c>
      <c r="Q49" s="152">
        <f t="shared" si="29"/>
        <v>0</v>
      </c>
      <c r="R49" s="151">
        <f t="shared" si="29"/>
        <v>0</v>
      </c>
      <c r="S49" s="16">
        <f t="shared" si="29"/>
        <v>0</v>
      </c>
      <c r="T49" s="152">
        <f t="shared" si="29"/>
        <v>0</v>
      </c>
      <c r="U49" s="151">
        <f t="shared" si="29"/>
        <v>0</v>
      </c>
      <c r="V49" s="16">
        <f t="shared" si="29"/>
        <v>0</v>
      </c>
      <c r="W49" s="152">
        <f t="shared" si="29"/>
        <v>0</v>
      </c>
      <c r="X49" s="18">
        <f t="shared" si="29"/>
        <v>24.014999999999997</v>
      </c>
      <c r="Y49" s="164">
        <v>1.5074077339669476</v>
      </c>
      <c r="Z49" s="163">
        <f t="shared" si="7"/>
        <v>0.72750000000000015</v>
      </c>
      <c r="AA49" s="162">
        <f>SUM(AA39:AA45)</f>
        <v>24.43</v>
      </c>
      <c r="AB49" s="161">
        <v>1.5334570452139302</v>
      </c>
      <c r="AC49" s="160">
        <f t="shared" si="8"/>
        <v>0.72750000000000015</v>
      </c>
      <c r="AD49" s="159">
        <f>SUM(AD39:AD45)</f>
        <v>-0.4150000000000002</v>
      </c>
    </row>
    <row r="50" spans="1:30" ht="15.75" thickBot="1">
      <c r="A50" s="378"/>
      <c r="B50" s="138" t="s">
        <v>86</v>
      </c>
      <c r="C50" s="149">
        <f t="shared" si="0"/>
        <v>0.75</v>
      </c>
      <c r="D50" s="131">
        <f>SUM(D36:D38,D46:D47)</f>
        <v>1.09125E-2</v>
      </c>
      <c r="E50" s="148">
        <v>6.8497134694625518E-4</v>
      </c>
      <c r="F50" s="142">
        <f>SUM(F36:F38,F46:F47)</f>
        <v>0</v>
      </c>
      <c r="G50" s="147">
        <v>0</v>
      </c>
      <c r="H50" s="146">
        <f t="shared" si="1"/>
        <v>1</v>
      </c>
      <c r="I50" s="131">
        <f t="shared" ref="I50:X50" si="30">SUM(I36:I38,I46:I47)</f>
        <v>1.455E-2</v>
      </c>
      <c r="J50" s="5">
        <f t="shared" si="30"/>
        <v>0</v>
      </c>
      <c r="K50" s="145">
        <f t="shared" si="30"/>
        <v>1.455E-2</v>
      </c>
      <c r="L50" s="131">
        <f t="shared" si="30"/>
        <v>1.4999999999999999E-2</v>
      </c>
      <c r="M50" s="5">
        <f t="shared" si="30"/>
        <v>0</v>
      </c>
      <c r="N50" s="132">
        <f t="shared" si="30"/>
        <v>1.4999999999999999E-2</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1.4999999999999999E-2</v>
      </c>
      <c r="Y50" s="144">
        <v>9.4154137037285928E-4</v>
      </c>
      <c r="Z50" s="143">
        <f t="shared" si="7"/>
        <v>0.72750000000000004</v>
      </c>
      <c r="AA50" s="142">
        <f>SUM(AA36:AA38,AA46:AA47)</f>
        <v>0</v>
      </c>
      <c r="AB50" s="141">
        <v>0</v>
      </c>
      <c r="AC50" s="140">
        <f t="shared" si="8"/>
        <v>1</v>
      </c>
      <c r="AD50" s="139">
        <f>SUM(AD36:AD38,AD46:AD47)</f>
        <v>1.4999999999999999E-2</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0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ReuseBlSpr!A1</f>
        <v>FIIP DIVERSION: Project "Pump-Back" Irrigation on Crow Creek below Ronan Spring Creek</v>
      </c>
      <c r="C1" s="127"/>
      <c r="D1" s="127"/>
      <c r="E1" s="127"/>
      <c r="F1" s="127"/>
      <c r="G1" s="127"/>
      <c r="H1" s="127"/>
      <c r="I1" s="127"/>
      <c r="J1" s="127"/>
      <c r="K1" s="127"/>
      <c r="L1" s="127"/>
      <c r="M1" s="127"/>
      <c r="N1" s="127"/>
      <c r="O1" s="127"/>
    </row>
    <row r="2" spans="2:15" ht="23.25">
      <c r="B2" s="125" t="str">
        <f>ReuseBlSpr!A2</f>
        <v>16 Acres (100% Sprinkler / 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105.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166</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216</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29.0564085</v>
      </c>
      <c r="G9" s="227">
        <v>8.3777759240672781E-3</v>
      </c>
      <c r="H9" s="226">
        <f t="shared" si="1"/>
        <v>1</v>
      </c>
      <c r="I9" s="211">
        <v>0</v>
      </c>
      <c r="J9" s="49">
        <v>46.865175000000001</v>
      </c>
      <c r="K9" s="225">
        <f t="shared" si="2"/>
        <v>-46.865175000000001</v>
      </c>
      <c r="L9" s="211">
        <v>0</v>
      </c>
      <c r="M9" s="49">
        <v>34.867499999999993</v>
      </c>
      <c r="N9" s="212">
        <f t="shared" si="3"/>
        <v>-34.867499999999993</v>
      </c>
      <c r="O9" s="211">
        <v>0</v>
      </c>
      <c r="P9" s="49">
        <v>2.7398749999998149</v>
      </c>
      <c r="Q9" s="212">
        <f t="shared" si="4"/>
        <v>-2.7398749999998149</v>
      </c>
      <c r="R9" s="211">
        <v>0</v>
      </c>
      <c r="S9" s="49">
        <v>15.050125000000184</v>
      </c>
      <c r="T9" s="212">
        <f t="shared" si="5"/>
        <v>-15.050125000000184</v>
      </c>
      <c r="U9" s="211">
        <v>0</v>
      </c>
      <c r="V9" s="49">
        <v>0</v>
      </c>
      <c r="W9" s="212">
        <f t="shared" si="6"/>
        <v>0</v>
      </c>
      <c r="X9" s="51">
        <v>0</v>
      </c>
      <c r="Y9" s="224">
        <v>0</v>
      </c>
      <c r="Z9" s="223">
        <f t="shared" si="7"/>
        <v>1</v>
      </c>
      <c r="AA9" s="222">
        <v>52.657499999999992</v>
      </c>
      <c r="AB9" s="221">
        <v>1.5182631250574985E-2</v>
      </c>
      <c r="AC9" s="220">
        <f t="shared" si="8"/>
        <v>0.55180000000000007</v>
      </c>
      <c r="AD9" s="219">
        <f t="shared" si="9"/>
        <v>-52.657499999999992</v>
      </c>
    </row>
    <row r="10" spans="1:31" ht="15">
      <c r="A10" s="377"/>
      <c r="B10" s="270" t="s">
        <v>22</v>
      </c>
      <c r="C10" s="269">
        <f t="shared" si="0"/>
        <v>0.67</v>
      </c>
      <c r="D10" s="251">
        <v>93.54638700000001</v>
      </c>
      <c r="E10" s="268">
        <v>2.6972041943348932E-2</v>
      </c>
      <c r="F10" s="262">
        <v>135.09025200000002</v>
      </c>
      <c r="G10" s="267">
        <v>3.8950301128296075E-2</v>
      </c>
      <c r="H10" s="266">
        <f t="shared" si="1"/>
        <v>-0.44409908637091466</v>
      </c>
      <c r="I10" s="251">
        <v>139.62147313432837</v>
      </c>
      <c r="J10" s="61">
        <v>201.62724179104478</v>
      </c>
      <c r="K10" s="265">
        <f t="shared" si="2"/>
        <v>-62.005768656716413</v>
      </c>
      <c r="L10" s="251">
        <v>145.75830798029293</v>
      </c>
      <c r="M10" s="61">
        <v>229.44750000000002</v>
      </c>
      <c r="N10" s="252">
        <f t="shared" si="3"/>
        <v>-83.689192019707093</v>
      </c>
      <c r="O10" s="251">
        <v>0.63450406423821903</v>
      </c>
      <c r="P10" s="61">
        <v>0.53249999999999997</v>
      </c>
      <c r="Q10" s="252">
        <f t="shared" si="4"/>
        <v>0.10200406423821906</v>
      </c>
      <c r="R10" s="251">
        <v>12.859687955469148</v>
      </c>
      <c r="S10" s="61">
        <v>0</v>
      </c>
      <c r="T10" s="252">
        <f t="shared" si="5"/>
        <v>12.859687955469148</v>
      </c>
      <c r="U10" s="251">
        <v>0</v>
      </c>
      <c r="V10" s="61">
        <v>0</v>
      </c>
      <c r="W10" s="252">
        <f t="shared" si="6"/>
        <v>0</v>
      </c>
      <c r="X10" s="63">
        <v>159.25250000000031</v>
      </c>
      <c r="Y10" s="264">
        <v>4.5916953581362621E-2</v>
      </c>
      <c r="Z10" s="263">
        <f t="shared" si="7"/>
        <v>0.58740922120531747</v>
      </c>
      <c r="AA10" s="262">
        <v>229.98000000000002</v>
      </c>
      <c r="AB10" s="261">
        <v>6.630967165184895E-2</v>
      </c>
      <c r="AC10" s="260">
        <f t="shared" si="8"/>
        <v>0.58740000000000003</v>
      </c>
      <c r="AD10" s="259">
        <f t="shared" si="9"/>
        <v>-70.727499999999708</v>
      </c>
    </row>
    <row r="11" spans="1:31" ht="15">
      <c r="A11" s="377"/>
      <c r="B11" s="270" t="s">
        <v>21</v>
      </c>
      <c r="C11" s="269">
        <f t="shared" si="0"/>
        <v>0.72</v>
      </c>
      <c r="D11" s="251">
        <v>342.69358775000001</v>
      </c>
      <c r="E11" s="268">
        <v>9.8808154103372556E-2</v>
      </c>
      <c r="F11" s="262">
        <v>408.96725974999998</v>
      </c>
      <c r="G11" s="267">
        <v>0.11791670888937697</v>
      </c>
      <c r="H11" s="266">
        <f t="shared" si="1"/>
        <v>-0.19339046416108488</v>
      </c>
      <c r="I11" s="251">
        <v>475.96331631944446</v>
      </c>
      <c r="J11" s="61">
        <v>568.01008298611112</v>
      </c>
      <c r="K11" s="265">
        <f t="shared" si="2"/>
        <v>-92.046766666666656</v>
      </c>
      <c r="L11" s="251">
        <v>516.90825382367484</v>
      </c>
      <c r="M11" s="61">
        <v>646.15749999999991</v>
      </c>
      <c r="N11" s="252">
        <f t="shared" si="3"/>
        <v>-129.24924617632507</v>
      </c>
      <c r="O11" s="251">
        <v>2.0198861534497481</v>
      </c>
      <c r="P11" s="61">
        <v>1.0449999999999999</v>
      </c>
      <c r="Q11" s="252">
        <f t="shared" si="4"/>
        <v>0.97488615344974816</v>
      </c>
      <c r="R11" s="251">
        <v>23.394360022875368</v>
      </c>
      <c r="S11" s="61">
        <v>0</v>
      </c>
      <c r="T11" s="252">
        <f t="shared" si="5"/>
        <v>23.394360022875368</v>
      </c>
      <c r="U11" s="251">
        <v>0</v>
      </c>
      <c r="V11" s="61">
        <v>0</v>
      </c>
      <c r="W11" s="252">
        <f t="shared" si="6"/>
        <v>0</v>
      </c>
      <c r="X11" s="63">
        <v>542.32249999999999</v>
      </c>
      <c r="Y11" s="264">
        <v>0.15636675756191257</v>
      </c>
      <c r="Z11" s="263">
        <f t="shared" si="7"/>
        <v>0.63190000000000002</v>
      </c>
      <c r="AA11" s="262">
        <v>647.20249999999987</v>
      </c>
      <c r="AB11" s="261">
        <v>0.18660659738784136</v>
      </c>
      <c r="AC11" s="260">
        <f t="shared" si="8"/>
        <v>0.63190000000000013</v>
      </c>
      <c r="AD11" s="259">
        <f t="shared" si="9"/>
        <v>-104.87999999999988</v>
      </c>
    </row>
    <row r="12" spans="1:31" ht="15">
      <c r="A12" s="377"/>
      <c r="B12" s="270" t="s">
        <v>20</v>
      </c>
      <c r="C12" s="269">
        <f t="shared" si="0"/>
        <v>0.72</v>
      </c>
      <c r="D12" s="251">
        <v>740.31350324999994</v>
      </c>
      <c r="E12" s="268">
        <v>0.21345310600703996</v>
      </c>
      <c r="F12" s="262">
        <v>782.56865625</v>
      </c>
      <c r="G12" s="267">
        <v>0.22563644943458624</v>
      </c>
      <c r="H12" s="266">
        <f t="shared" si="1"/>
        <v>-5.7077377103752117E-2</v>
      </c>
      <c r="I12" s="251">
        <v>1028.2131989583334</v>
      </c>
      <c r="J12" s="61">
        <v>1086.9009114583334</v>
      </c>
      <c r="K12" s="265">
        <f t="shared" si="2"/>
        <v>-58.687712500000089</v>
      </c>
      <c r="L12" s="251">
        <v>758.16564557603328</v>
      </c>
      <c r="M12" s="61">
        <v>1236.3925000000002</v>
      </c>
      <c r="N12" s="252">
        <f t="shared" si="3"/>
        <v>-478.22685442396687</v>
      </c>
      <c r="O12" s="251">
        <v>7.879999999999999</v>
      </c>
      <c r="P12" s="61">
        <v>2.0449999999999999</v>
      </c>
      <c r="Q12" s="252">
        <f t="shared" si="4"/>
        <v>5.8349999999999991</v>
      </c>
      <c r="R12" s="251">
        <v>337.16685442396704</v>
      </c>
      <c r="S12" s="61">
        <v>0</v>
      </c>
      <c r="T12" s="252">
        <f t="shared" si="5"/>
        <v>337.16685442396704</v>
      </c>
      <c r="U12" s="251">
        <v>68.354999999999563</v>
      </c>
      <c r="V12" s="61">
        <v>0</v>
      </c>
      <c r="W12" s="252">
        <f t="shared" si="6"/>
        <v>68.354999999999563</v>
      </c>
      <c r="X12" s="63">
        <v>1171.5674999999999</v>
      </c>
      <c r="Y12" s="264">
        <v>0.33779570502775746</v>
      </c>
      <c r="Z12" s="263">
        <f t="shared" si="7"/>
        <v>0.63190000000000002</v>
      </c>
      <c r="AA12" s="262">
        <v>1238.4375000000002</v>
      </c>
      <c r="AB12" s="261">
        <v>0.35707619787084394</v>
      </c>
      <c r="AC12" s="260">
        <f t="shared" si="8"/>
        <v>0.63189999999999991</v>
      </c>
      <c r="AD12" s="259">
        <f t="shared" si="9"/>
        <v>-66.870000000000346</v>
      </c>
    </row>
    <row r="13" spans="1:31" ht="15">
      <c r="A13" s="377"/>
      <c r="B13" s="270" t="s">
        <v>19</v>
      </c>
      <c r="C13" s="269">
        <f t="shared" si="0"/>
        <v>0.76999999999999991</v>
      </c>
      <c r="D13" s="251">
        <v>821.48272699999995</v>
      </c>
      <c r="E13" s="268">
        <v>0.23685646532111024</v>
      </c>
      <c r="F13" s="262">
        <v>542.33752000000004</v>
      </c>
      <c r="G13" s="267">
        <v>0.1563710882497524</v>
      </c>
      <c r="H13" s="266">
        <f t="shared" si="1"/>
        <v>0.3398065447090039</v>
      </c>
      <c r="I13" s="251">
        <v>1066.8606844155845</v>
      </c>
      <c r="J13" s="61">
        <v>704.33444155844154</v>
      </c>
      <c r="K13" s="265">
        <f t="shared" si="2"/>
        <v>362.52624285714296</v>
      </c>
      <c r="L13" s="251">
        <v>540.61499999999921</v>
      </c>
      <c r="M13" s="61">
        <v>168.27250000000018</v>
      </c>
      <c r="N13" s="252">
        <f t="shared" si="3"/>
        <v>372.34249999999906</v>
      </c>
      <c r="O13" s="251">
        <v>55.827500000000001</v>
      </c>
      <c r="P13" s="61">
        <v>27.407499999999764</v>
      </c>
      <c r="Q13" s="252">
        <f t="shared" si="4"/>
        <v>28.420000000000236</v>
      </c>
      <c r="R13" s="251">
        <v>570.65500000000065</v>
      </c>
      <c r="S13" s="61">
        <v>606.09250000000009</v>
      </c>
      <c r="T13" s="252">
        <f t="shared" si="5"/>
        <v>-35.437499999999432</v>
      </c>
      <c r="U13" s="251">
        <v>47.39500000000001</v>
      </c>
      <c r="V13" s="61">
        <v>2.7500000000031832E-2</v>
      </c>
      <c r="W13" s="252">
        <f t="shared" si="6"/>
        <v>47.367499999999978</v>
      </c>
      <c r="X13" s="63">
        <v>1214.4924999999998</v>
      </c>
      <c r="Y13" s="264">
        <v>0.35017218409389445</v>
      </c>
      <c r="Z13" s="263">
        <f t="shared" si="7"/>
        <v>0.6764</v>
      </c>
      <c r="AA13" s="262">
        <v>801.80000000000007</v>
      </c>
      <c r="AB13" s="261">
        <v>0.23118138416580783</v>
      </c>
      <c r="AC13" s="260">
        <f t="shared" si="8"/>
        <v>0.6764</v>
      </c>
      <c r="AD13" s="259">
        <f t="shared" si="9"/>
        <v>412.69249999999977</v>
      </c>
    </row>
    <row r="14" spans="1:31" ht="15">
      <c r="A14" s="377"/>
      <c r="B14" s="258" t="s">
        <v>18</v>
      </c>
      <c r="C14" s="269">
        <f t="shared" si="0"/>
        <v>0.77000000000000013</v>
      </c>
      <c r="D14" s="251">
        <v>298.99078299999996</v>
      </c>
      <c r="E14" s="268">
        <v>8.6207412155327151E-2</v>
      </c>
      <c r="F14" s="262">
        <v>336.07779499999998</v>
      </c>
      <c r="G14" s="267">
        <v>9.6900635863672493E-2</v>
      </c>
      <c r="H14" s="266">
        <f t="shared" si="1"/>
        <v>-0.1240406531193974</v>
      </c>
      <c r="I14" s="251">
        <v>388.29971818181809</v>
      </c>
      <c r="J14" s="61">
        <v>436.46466883116875</v>
      </c>
      <c r="K14" s="265">
        <f t="shared" si="2"/>
        <v>-48.164950649350658</v>
      </c>
      <c r="L14" s="251">
        <v>201.1404879629668</v>
      </c>
      <c r="M14" s="61">
        <v>5.3924999999998846</v>
      </c>
      <c r="N14" s="252">
        <f t="shared" si="3"/>
        <v>195.74798796296693</v>
      </c>
      <c r="O14" s="251">
        <v>24.074287781279317</v>
      </c>
      <c r="P14" s="61">
        <v>21.80749999999998</v>
      </c>
      <c r="Q14" s="252">
        <f t="shared" si="4"/>
        <v>2.2667877812793371</v>
      </c>
      <c r="R14" s="251">
        <v>166.81772425575389</v>
      </c>
      <c r="S14" s="61">
        <v>469.64000000000016</v>
      </c>
      <c r="T14" s="252">
        <f t="shared" si="5"/>
        <v>-302.82227574424627</v>
      </c>
      <c r="U14" s="251">
        <v>50</v>
      </c>
      <c r="V14" s="61">
        <v>2.2499999999979536E-2</v>
      </c>
      <c r="W14" s="252">
        <f t="shared" si="6"/>
        <v>49.97750000000002</v>
      </c>
      <c r="X14" s="63">
        <v>442.03250000000003</v>
      </c>
      <c r="Y14" s="264">
        <v>0.12745034322195026</v>
      </c>
      <c r="Z14" s="263">
        <f t="shared" si="7"/>
        <v>0.67639999999999989</v>
      </c>
      <c r="AA14" s="262">
        <v>496.86250000000001</v>
      </c>
      <c r="AB14" s="261">
        <v>0.14325936703677186</v>
      </c>
      <c r="AC14" s="260">
        <f t="shared" si="8"/>
        <v>0.67639999999999989</v>
      </c>
      <c r="AD14" s="259">
        <f t="shared" si="9"/>
        <v>-54.829999999999984</v>
      </c>
    </row>
    <row r="15" spans="1:31" ht="15">
      <c r="A15" s="377"/>
      <c r="B15" s="238" t="s">
        <v>17</v>
      </c>
      <c r="C15" s="249">
        <f t="shared" si="0"/>
        <v>0.72</v>
      </c>
      <c r="D15" s="231">
        <v>18.06760075</v>
      </c>
      <c r="E15" s="248">
        <v>5.2093950485194327E-3</v>
      </c>
      <c r="F15" s="242">
        <v>14.570034250000001</v>
      </c>
      <c r="G15" s="247">
        <v>4.2009487219484007E-3</v>
      </c>
      <c r="H15" s="246">
        <f t="shared" si="1"/>
        <v>0.19358223310308645</v>
      </c>
      <c r="I15" s="231">
        <v>25.093889930555559</v>
      </c>
      <c r="J15" s="72">
        <v>20.236158680555558</v>
      </c>
      <c r="K15" s="245">
        <f t="shared" si="2"/>
        <v>4.8577312500000005</v>
      </c>
      <c r="L15" s="231">
        <v>14.385028996091059</v>
      </c>
      <c r="M15" s="72">
        <v>0</v>
      </c>
      <c r="N15" s="232">
        <f t="shared" si="3"/>
        <v>14.385028996091059</v>
      </c>
      <c r="O15" s="231">
        <v>9.1343780875465495</v>
      </c>
      <c r="P15" s="72">
        <v>2.5824999999996407</v>
      </c>
      <c r="Q15" s="232">
        <f t="shared" si="4"/>
        <v>6.5518780875469087</v>
      </c>
      <c r="R15" s="231">
        <v>5.073092916362393</v>
      </c>
      <c r="S15" s="72">
        <v>20.475000000000364</v>
      </c>
      <c r="T15" s="232">
        <f t="shared" si="5"/>
        <v>-15.401907083637971</v>
      </c>
      <c r="U15" s="231">
        <v>0</v>
      </c>
      <c r="V15" s="72">
        <v>0</v>
      </c>
      <c r="W15" s="232">
        <f t="shared" si="6"/>
        <v>0</v>
      </c>
      <c r="X15" s="74">
        <v>28.592500000000001</v>
      </c>
      <c r="Y15" s="244">
        <v>8.2440181176126476E-3</v>
      </c>
      <c r="Z15" s="243">
        <f t="shared" si="7"/>
        <v>0.63190000000000002</v>
      </c>
      <c r="AA15" s="242">
        <v>23.057500000000005</v>
      </c>
      <c r="AB15" s="241">
        <v>6.6481226807222687E-3</v>
      </c>
      <c r="AC15" s="240">
        <f t="shared" si="8"/>
        <v>0.63189999999999991</v>
      </c>
      <c r="AD15" s="239">
        <f t="shared" si="9"/>
        <v>5.5349999999999966</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0.74105500822584192</v>
      </c>
      <c r="D18" s="171">
        <f>SUM(D6:D17)</f>
        <v>2315.0945887499997</v>
      </c>
      <c r="E18" s="188">
        <v>0.6675065745787182</v>
      </c>
      <c r="F18" s="182">
        <f>SUM(F6:F17)</f>
        <v>2248.66792575</v>
      </c>
      <c r="G18" s="187">
        <v>0.64835390821169991</v>
      </c>
      <c r="H18" s="186">
        <f t="shared" si="1"/>
        <v>2.8692850530943448E-2</v>
      </c>
      <c r="I18" s="171">
        <f t="shared" ref="I18:X18" si="10">SUM(I6:I17)</f>
        <v>3124.0522809400645</v>
      </c>
      <c r="J18" s="27">
        <f t="shared" si="10"/>
        <v>3064.438680305655</v>
      </c>
      <c r="K18" s="185">
        <f t="shared" si="10"/>
        <v>59.613600634409153</v>
      </c>
      <c r="L18" s="171">
        <f t="shared" si="10"/>
        <v>2176.972724339058</v>
      </c>
      <c r="M18" s="27">
        <f t="shared" si="10"/>
        <v>2320.5299999999997</v>
      </c>
      <c r="N18" s="172">
        <f t="shared" si="10"/>
        <v>-143.55727566094205</v>
      </c>
      <c r="O18" s="171">
        <f t="shared" si="10"/>
        <v>99.570556086513832</v>
      </c>
      <c r="P18" s="27">
        <f t="shared" si="10"/>
        <v>58.159874999999204</v>
      </c>
      <c r="Q18" s="172">
        <f t="shared" si="10"/>
        <v>41.410681086514629</v>
      </c>
      <c r="R18" s="171">
        <f t="shared" si="10"/>
        <v>1115.9667195744285</v>
      </c>
      <c r="S18" s="27">
        <f t="shared" si="10"/>
        <v>1111.2576250000009</v>
      </c>
      <c r="T18" s="172">
        <f t="shared" si="10"/>
        <v>4.709094574427704</v>
      </c>
      <c r="U18" s="171">
        <f t="shared" si="10"/>
        <v>165.74999999999957</v>
      </c>
      <c r="V18" s="27">
        <f t="shared" si="10"/>
        <v>5.0000000000011369E-2</v>
      </c>
      <c r="W18" s="172">
        <f t="shared" si="10"/>
        <v>165.69999999999956</v>
      </c>
      <c r="X18" s="29">
        <f t="shared" si="10"/>
        <v>3558.2600000000007</v>
      </c>
      <c r="Y18" s="184">
        <v>1.0259459616044901</v>
      </c>
      <c r="Z18" s="183">
        <f t="shared" si="7"/>
        <v>0.65062547108699176</v>
      </c>
      <c r="AA18" s="182">
        <f>SUM(AA6:AA17)</f>
        <v>3489.9975000000004</v>
      </c>
      <c r="AB18" s="181">
        <v>1.0062639720444113</v>
      </c>
      <c r="AC18" s="180">
        <f t="shared" si="8"/>
        <v>0.64431791878074407</v>
      </c>
      <c r="AD18" s="179">
        <f>SUM(AD6:AD17)</f>
        <v>68.262499999999847</v>
      </c>
    </row>
    <row r="19" spans="1:30" ht="15">
      <c r="A19" s="377"/>
      <c r="B19" s="158" t="s">
        <v>87</v>
      </c>
      <c r="C19" s="169">
        <f t="shared" si="0"/>
        <v>0.74105500822584192</v>
      </c>
      <c r="D19" s="151">
        <f>SUM(D9:D15)</f>
        <v>2315.0945887499997</v>
      </c>
      <c r="E19" s="168">
        <v>0.6675065745787182</v>
      </c>
      <c r="F19" s="162">
        <f>SUM(F9:F15)</f>
        <v>2248.66792575</v>
      </c>
      <c r="G19" s="167">
        <v>0.64835390821169991</v>
      </c>
      <c r="H19" s="166">
        <f t="shared" si="1"/>
        <v>2.8692850530943448E-2</v>
      </c>
      <c r="I19" s="151">
        <f t="shared" ref="I19:X19" si="11">SUM(I9:I15)</f>
        <v>3124.0522809400645</v>
      </c>
      <c r="J19" s="16">
        <f t="shared" si="11"/>
        <v>3064.438680305655</v>
      </c>
      <c r="K19" s="165">
        <f t="shared" si="11"/>
        <v>59.613600634409153</v>
      </c>
      <c r="L19" s="151">
        <f t="shared" si="11"/>
        <v>2176.972724339058</v>
      </c>
      <c r="M19" s="16">
        <f t="shared" si="11"/>
        <v>2320.5299999999997</v>
      </c>
      <c r="N19" s="152">
        <f t="shared" si="11"/>
        <v>-143.55727566094205</v>
      </c>
      <c r="O19" s="151">
        <f t="shared" si="11"/>
        <v>99.570556086513832</v>
      </c>
      <c r="P19" s="16">
        <f t="shared" si="11"/>
        <v>58.159874999999204</v>
      </c>
      <c r="Q19" s="152">
        <f t="shared" si="11"/>
        <v>41.410681086514629</v>
      </c>
      <c r="R19" s="151">
        <f t="shared" si="11"/>
        <v>1115.9667195744285</v>
      </c>
      <c r="S19" s="16">
        <f t="shared" si="11"/>
        <v>1111.2576250000009</v>
      </c>
      <c r="T19" s="152">
        <f t="shared" si="11"/>
        <v>4.709094574427704</v>
      </c>
      <c r="U19" s="151">
        <f t="shared" si="11"/>
        <v>165.74999999999957</v>
      </c>
      <c r="V19" s="16">
        <f t="shared" si="11"/>
        <v>5.0000000000011369E-2</v>
      </c>
      <c r="W19" s="152">
        <f t="shared" si="11"/>
        <v>165.69999999999956</v>
      </c>
      <c r="X19" s="18">
        <f t="shared" si="11"/>
        <v>3558.2600000000007</v>
      </c>
      <c r="Y19" s="164">
        <v>1.0259459616044901</v>
      </c>
      <c r="Z19" s="163">
        <f t="shared" si="7"/>
        <v>0.65062547108699176</v>
      </c>
      <c r="AA19" s="162">
        <f>SUM(AA9:AA15)</f>
        <v>3489.9975000000004</v>
      </c>
      <c r="AB19" s="161">
        <v>1.0062639720444113</v>
      </c>
      <c r="AC19" s="160">
        <f t="shared" si="8"/>
        <v>0.64431791878074407</v>
      </c>
      <c r="AD19" s="159">
        <f>SUM(AD9:AD15)</f>
        <v>68.262499999999847</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1</v>
      </c>
      <c r="D24" s="211">
        <v>0</v>
      </c>
      <c r="E24" s="228">
        <v>0</v>
      </c>
      <c r="F24" s="222">
        <v>74.294811833333327</v>
      </c>
      <c r="G24" s="227">
        <v>2.1421273928620897E-2</v>
      </c>
      <c r="H24" s="226">
        <f t="shared" si="1"/>
        <v>1</v>
      </c>
      <c r="I24" s="211">
        <v>0</v>
      </c>
      <c r="J24" s="49">
        <v>119.83034166666668</v>
      </c>
      <c r="K24" s="225">
        <f t="shared" si="13"/>
        <v>-119.83034166666668</v>
      </c>
      <c r="L24" s="211">
        <v>0</v>
      </c>
      <c r="M24" s="49">
        <v>23.323333333333292</v>
      </c>
      <c r="N24" s="212">
        <f t="shared" si="14"/>
        <v>-23.323333333333292</v>
      </c>
      <c r="O24" s="211">
        <v>0</v>
      </c>
      <c r="P24" s="49">
        <v>10.692499999999896</v>
      </c>
      <c r="Q24" s="212">
        <f t="shared" si="15"/>
        <v>-10.692499999999896</v>
      </c>
      <c r="R24" s="211">
        <v>0</v>
      </c>
      <c r="S24" s="49">
        <v>49.249166666666646</v>
      </c>
      <c r="T24" s="212">
        <f t="shared" si="16"/>
        <v>-49.249166666666646</v>
      </c>
      <c r="U24" s="211">
        <v>0</v>
      </c>
      <c r="V24" s="49">
        <v>51.375833333333482</v>
      </c>
      <c r="W24" s="212">
        <f t="shared" si="17"/>
        <v>-51.375833333333482</v>
      </c>
      <c r="X24" s="51">
        <v>0</v>
      </c>
      <c r="Y24" s="224">
        <v>0</v>
      </c>
      <c r="Z24" s="223">
        <f t="shared" si="7"/>
        <v>1</v>
      </c>
      <c r="AA24" s="222">
        <v>134.64083333333332</v>
      </c>
      <c r="AB24" s="221">
        <v>3.8820721146467736E-2</v>
      </c>
      <c r="AC24" s="220">
        <f t="shared" si="8"/>
        <v>0.55179999999999996</v>
      </c>
      <c r="AD24" s="219">
        <f t="shared" si="18"/>
        <v>-134.64083333333332</v>
      </c>
    </row>
    <row r="25" spans="1:30" ht="15">
      <c r="A25" s="377"/>
      <c r="B25" s="270" t="s">
        <v>22</v>
      </c>
      <c r="C25" s="269">
        <f t="shared" si="0"/>
        <v>0.66999999999999993</v>
      </c>
      <c r="D25" s="251">
        <v>87.766371000000007</v>
      </c>
      <c r="E25" s="268">
        <v>2.5305501535056864E-2</v>
      </c>
      <c r="F25" s="262">
        <v>178.53141899999994</v>
      </c>
      <c r="G25" s="267">
        <v>5.1475605589306292E-2</v>
      </c>
      <c r="H25" s="266">
        <f t="shared" si="1"/>
        <v>-1.0341665830070601</v>
      </c>
      <c r="I25" s="251">
        <v>130.99458358208958</v>
      </c>
      <c r="J25" s="61">
        <v>266.46480447761189</v>
      </c>
      <c r="K25" s="265">
        <f t="shared" si="13"/>
        <v>-135.47022089552232</v>
      </c>
      <c r="L25" s="251">
        <v>146.83416666666668</v>
      </c>
      <c r="M25" s="61">
        <v>303.23333333333329</v>
      </c>
      <c r="N25" s="252">
        <f t="shared" si="14"/>
        <v>-156.39916666666662</v>
      </c>
      <c r="O25" s="251">
        <v>0.53083333333333338</v>
      </c>
      <c r="P25" s="61">
        <v>0.70166666666666666</v>
      </c>
      <c r="Q25" s="252">
        <f t="shared" si="15"/>
        <v>-0.17083333333333328</v>
      </c>
      <c r="R25" s="251">
        <v>2.0500000000000003</v>
      </c>
      <c r="S25" s="61">
        <v>0</v>
      </c>
      <c r="T25" s="252">
        <f t="shared" si="16"/>
        <v>2.0500000000000003</v>
      </c>
      <c r="U25" s="251">
        <v>0</v>
      </c>
      <c r="V25" s="61">
        <v>0</v>
      </c>
      <c r="W25" s="252">
        <f t="shared" si="17"/>
        <v>0</v>
      </c>
      <c r="X25" s="63">
        <v>149.41500000000002</v>
      </c>
      <c r="Y25" s="264">
        <v>4.3080526957876855E-2</v>
      </c>
      <c r="Z25" s="263">
        <f t="shared" si="7"/>
        <v>0.58739999999999992</v>
      </c>
      <c r="AA25" s="262">
        <v>303.93499999999995</v>
      </c>
      <c r="AB25" s="261">
        <v>8.7632968316830609E-2</v>
      </c>
      <c r="AC25" s="260">
        <f t="shared" si="8"/>
        <v>0.58739999999999992</v>
      </c>
      <c r="AD25" s="259">
        <f t="shared" si="18"/>
        <v>-154.51999999999992</v>
      </c>
    </row>
    <row r="26" spans="1:30" ht="15">
      <c r="A26" s="377"/>
      <c r="B26" s="270" t="s">
        <v>21</v>
      </c>
      <c r="C26" s="269">
        <f t="shared" si="0"/>
        <v>0.72</v>
      </c>
      <c r="D26" s="251">
        <v>296.16257808333336</v>
      </c>
      <c r="E26" s="268">
        <v>8.5391961510111775E-2</v>
      </c>
      <c r="F26" s="262">
        <v>376.22062200000011</v>
      </c>
      <c r="G26" s="267">
        <v>0.10847493657480817</v>
      </c>
      <c r="H26" s="266">
        <f t="shared" si="1"/>
        <v>-0.27031789240482723</v>
      </c>
      <c r="I26" s="251">
        <v>411.3369140046297</v>
      </c>
      <c r="J26" s="61">
        <v>522.52864166666677</v>
      </c>
      <c r="K26" s="265">
        <f t="shared" si="13"/>
        <v>-111.19172766203707</v>
      </c>
      <c r="L26" s="251">
        <v>460.45906993748252</v>
      </c>
      <c r="M26" s="61">
        <v>594.23333333333323</v>
      </c>
      <c r="N26" s="252">
        <f t="shared" si="14"/>
        <v>-133.77426339585071</v>
      </c>
      <c r="O26" s="251">
        <v>3.5574549817915471</v>
      </c>
      <c r="P26" s="61">
        <v>1.1466666666667036</v>
      </c>
      <c r="Q26" s="252">
        <f t="shared" si="15"/>
        <v>2.4107883151248437</v>
      </c>
      <c r="R26" s="251">
        <v>4.6693084140593024</v>
      </c>
      <c r="S26" s="61">
        <v>0</v>
      </c>
      <c r="T26" s="252">
        <f t="shared" si="16"/>
        <v>4.6693084140593024</v>
      </c>
      <c r="U26" s="251">
        <v>0</v>
      </c>
      <c r="V26" s="61">
        <v>0</v>
      </c>
      <c r="W26" s="252">
        <f t="shared" si="17"/>
        <v>0</v>
      </c>
      <c r="X26" s="63">
        <v>468.68583333333333</v>
      </c>
      <c r="Y26" s="264">
        <v>0.13513524530797874</v>
      </c>
      <c r="Z26" s="263">
        <f t="shared" si="7"/>
        <v>0.63190000000000002</v>
      </c>
      <c r="AA26" s="262">
        <v>595.37999999999988</v>
      </c>
      <c r="AB26" s="261">
        <v>0.17166472001077404</v>
      </c>
      <c r="AC26" s="260">
        <f t="shared" si="8"/>
        <v>0.63190000000000035</v>
      </c>
      <c r="AD26" s="259">
        <f t="shared" si="18"/>
        <v>-126.69416666666655</v>
      </c>
    </row>
    <row r="27" spans="1:30" ht="15">
      <c r="A27" s="377"/>
      <c r="B27" s="270" t="s">
        <v>20</v>
      </c>
      <c r="C27" s="269">
        <f t="shared" si="0"/>
        <v>0.7200000000000002</v>
      </c>
      <c r="D27" s="251">
        <v>724.84564441666669</v>
      </c>
      <c r="E27" s="268">
        <v>0.20899328932564887</v>
      </c>
      <c r="F27" s="262">
        <v>798.57152374999998</v>
      </c>
      <c r="G27" s="267">
        <v>0.23025052409070002</v>
      </c>
      <c r="H27" s="266">
        <f t="shared" si="1"/>
        <v>-0.10171252307471006</v>
      </c>
      <c r="I27" s="251">
        <v>1006.7300616898146</v>
      </c>
      <c r="J27" s="61">
        <v>1109.1271163194444</v>
      </c>
      <c r="K27" s="265">
        <f t="shared" si="13"/>
        <v>-102.39705462962979</v>
      </c>
      <c r="L27" s="251">
        <v>684.23185802560954</v>
      </c>
      <c r="M27" s="61">
        <v>736.40416666666704</v>
      </c>
      <c r="N27" s="252">
        <f t="shared" si="14"/>
        <v>-52.172308641057498</v>
      </c>
      <c r="O27" s="251">
        <v>31.754166666666666</v>
      </c>
      <c r="P27" s="61">
        <v>13.632500000000212</v>
      </c>
      <c r="Q27" s="252">
        <f t="shared" si="15"/>
        <v>18.121666666666457</v>
      </c>
      <c r="R27" s="251">
        <v>381.87647530772369</v>
      </c>
      <c r="S27" s="61">
        <v>497.04499999999967</v>
      </c>
      <c r="T27" s="252">
        <f t="shared" si="16"/>
        <v>-115.16852469227598</v>
      </c>
      <c r="U27" s="251">
        <v>49.226666666666802</v>
      </c>
      <c r="V27" s="61">
        <v>16.680833333333322</v>
      </c>
      <c r="W27" s="252">
        <f t="shared" si="17"/>
        <v>32.545833333333476</v>
      </c>
      <c r="X27" s="63">
        <v>1147.0891666666666</v>
      </c>
      <c r="Y27" s="264">
        <v>0.33073791632481225</v>
      </c>
      <c r="Z27" s="263">
        <f t="shared" si="7"/>
        <v>0.63190000000000002</v>
      </c>
      <c r="AA27" s="262">
        <v>1263.7625000000003</v>
      </c>
      <c r="AB27" s="261">
        <v>0.36437810427393585</v>
      </c>
      <c r="AC27" s="260">
        <f t="shared" si="8"/>
        <v>0.6318999999999998</v>
      </c>
      <c r="AD27" s="259">
        <f t="shared" si="18"/>
        <v>-116.67333333333363</v>
      </c>
    </row>
    <row r="28" spans="1:30" ht="15">
      <c r="A28" s="377"/>
      <c r="B28" s="270" t="s">
        <v>19</v>
      </c>
      <c r="C28" s="269">
        <f t="shared" si="0"/>
        <v>0.7699999999999998</v>
      </c>
      <c r="D28" s="251">
        <v>814.73845533333326</v>
      </c>
      <c r="E28" s="268">
        <v>0.23491190301245932</v>
      </c>
      <c r="F28" s="262">
        <v>521.01570099999992</v>
      </c>
      <c r="G28" s="267">
        <v>0.15022341098690276</v>
      </c>
      <c r="H28" s="266">
        <f t="shared" si="1"/>
        <v>0.36051171073441329</v>
      </c>
      <c r="I28" s="251">
        <v>1058.1018900432903</v>
      </c>
      <c r="J28" s="61">
        <v>676.64376753246734</v>
      </c>
      <c r="K28" s="265">
        <f t="shared" si="13"/>
        <v>381.45812251082293</v>
      </c>
      <c r="L28" s="251">
        <v>139.92083333333312</v>
      </c>
      <c r="M28" s="61">
        <v>63.327500000000107</v>
      </c>
      <c r="N28" s="252">
        <f t="shared" si="14"/>
        <v>76.593333333333021</v>
      </c>
      <c r="O28" s="251">
        <v>41.764166666666625</v>
      </c>
      <c r="P28" s="61">
        <v>10.766666666666623</v>
      </c>
      <c r="Q28" s="252">
        <f t="shared" si="15"/>
        <v>30.997500000000002</v>
      </c>
      <c r="R28" s="251">
        <v>1022.8341666666673</v>
      </c>
      <c r="S28" s="61">
        <v>687.83083333333332</v>
      </c>
      <c r="T28" s="252">
        <f t="shared" si="16"/>
        <v>335.00333333333401</v>
      </c>
      <c r="U28" s="251">
        <v>0</v>
      </c>
      <c r="V28" s="61">
        <v>8.3525000000000205</v>
      </c>
      <c r="W28" s="252">
        <f t="shared" si="17"/>
        <v>-8.3525000000000205</v>
      </c>
      <c r="X28" s="63">
        <v>1204.5191666666672</v>
      </c>
      <c r="Y28" s="264">
        <v>0.34729659291813214</v>
      </c>
      <c r="Z28" s="263">
        <f t="shared" si="7"/>
        <v>0.67640140387969439</v>
      </c>
      <c r="AA28" s="262">
        <v>770.27750000000015</v>
      </c>
      <c r="AB28" s="261">
        <v>0.22209256503090305</v>
      </c>
      <c r="AC28" s="260">
        <f t="shared" si="8"/>
        <v>0.67639999999999978</v>
      </c>
      <c r="AD28" s="259">
        <f t="shared" si="18"/>
        <v>434.24166666666702</v>
      </c>
    </row>
    <row r="29" spans="1:30" ht="15">
      <c r="A29" s="377"/>
      <c r="B29" s="258" t="s">
        <v>18</v>
      </c>
      <c r="C29" s="269">
        <f t="shared" si="0"/>
        <v>0.77</v>
      </c>
      <c r="D29" s="251">
        <v>226.25918199999998</v>
      </c>
      <c r="E29" s="268">
        <v>6.5236855667892543E-2</v>
      </c>
      <c r="F29" s="262">
        <v>236.72647200000003</v>
      </c>
      <c r="G29" s="267">
        <v>6.8254868378209474E-2</v>
      </c>
      <c r="H29" s="266">
        <f t="shared" si="1"/>
        <v>-4.6262387707209376E-2</v>
      </c>
      <c r="I29" s="251">
        <v>293.84309350649346</v>
      </c>
      <c r="J29" s="61">
        <v>307.43697662337655</v>
      </c>
      <c r="K29" s="265">
        <f t="shared" si="13"/>
        <v>-13.593883116883092</v>
      </c>
      <c r="L29" s="251">
        <v>34.953295574854558</v>
      </c>
      <c r="M29" s="61">
        <v>9.5000000000060439E-2</v>
      </c>
      <c r="N29" s="252">
        <f t="shared" si="14"/>
        <v>34.858295574854495</v>
      </c>
      <c r="O29" s="251">
        <v>14.225064345615223</v>
      </c>
      <c r="P29" s="61">
        <v>7.9175000000000502</v>
      </c>
      <c r="Q29" s="252">
        <f t="shared" si="15"/>
        <v>6.3075643456151731</v>
      </c>
      <c r="R29" s="251">
        <v>222.82247341286356</v>
      </c>
      <c r="S29" s="61">
        <v>341.95583333333326</v>
      </c>
      <c r="T29" s="252">
        <f t="shared" si="16"/>
        <v>-119.1333599204697</v>
      </c>
      <c r="U29" s="251">
        <v>62.504166666666684</v>
      </c>
      <c r="V29" s="61">
        <v>1.1666666666693951E-2</v>
      </c>
      <c r="W29" s="252">
        <f t="shared" si="17"/>
        <v>62.492499999999993</v>
      </c>
      <c r="X29" s="63">
        <v>334.505</v>
      </c>
      <c r="Y29" s="264">
        <v>9.6447155038279928E-2</v>
      </c>
      <c r="Z29" s="263">
        <f t="shared" si="7"/>
        <v>0.6764</v>
      </c>
      <c r="AA29" s="262">
        <v>349.98000000000008</v>
      </c>
      <c r="AB29" s="261">
        <v>0.10090903071881945</v>
      </c>
      <c r="AC29" s="260">
        <f t="shared" si="8"/>
        <v>0.67639999999999989</v>
      </c>
      <c r="AD29" s="259">
        <f t="shared" si="18"/>
        <v>-15.47500000000008</v>
      </c>
    </row>
    <row r="30" spans="1:30" ht="15">
      <c r="A30" s="377"/>
      <c r="B30" s="238" t="s">
        <v>17</v>
      </c>
      <c r="C30" s="249">
        <f t="shared" si="0"/>
        <v>0.71999999999999975</v>
      </c>
      <c r="D30" s="231">
        <v>30.434936916666661</v>
      </c>
      <c r="E30" s="248">
        <v>8.7752442545911691E-3</v>
      </c>
      <c r="F30" s="242">
        <v>37.019861499999998</v>
      </c>
      <c r="G30" s="247">
        <v>1.0673862338733471E-2</v>
      </c>
      <c r="H30" s="246">
        <f t="shared" si="1"/>
        <v>-0.21636071076353458</v>
      </c>
      <c r="I30" s="231">
        <v>42.270745717592597</v>
      </c>
      <c r="J30" s="72">
        <v>51.41647430555556</v>
      </c>
      <c r="K30" s="245">
        <f t="shared" si="13"/>
        <v>-9.1457285879629637</v>
      </c>
      <c r="L30" s="231">
        <v>15.558871797393714</v>
      </c>
      <c r="M30" s="72">
        <v>0.6866666666666803</v>
      </c>
      <c r="N30" s="232">
        <f t="shared" si="14"/>
        <v>14.872205130727034</v>
      </c>
      <c r="O30" s="231">
        <v>1.1045032590765542</v>
      </c>
      <c r="P30" s="72">
        <v>10.066666666666629</v>
      </c>
      <c r="Q30" s="232">
        <f t="shared" si="15"/>
        <v>-8.9621634075900758</v>
      </c>
      <c r="R30" s="231">
        <v>31.469582219608679</v>
      </c>
      <c r="S30" s="72">
        <v>36.462500000000063</v>
      </c>
      <c r="T30" s="232">
        <f t="shared" si="16"/>
        <v>-4.9929177803913838</v>
      </c>
      <c r="U30" s="231">
        <v>3.1209390587726413E-2</v>
      </c>
      <c r="V30" s="72">
        <v>11.369166666666635</v>
      </c>
      <c r="W30" s="232">
        <f t="shared" si="17"/>
        <v>-11.337957276078908</v>
      </c>
      <c r="X30" s="74">
        <v>48.164166666666674</v>
      </c>
      <c r="Y30" s="244">
        <v>1.3887077472054393E-2</v>
      </c>
      <c r="Z30" s="243">
        <f t="shared" si="7"/>
        <v>0.6318999999999998</v>
      </c>
      <c r="AA30" s="242">
        <v>58.585000000000008</v>
      </c>
      <c r="AB30" s="241">
        <v>1.6891695424487218E-2</v>
      </c>
      <c r="AC30" s="240">
        <f t="shared" si="8"/>
        <v>0.63189999999999991</v>
      </c>
      <c r="AD30" s="239">
        <f t="shared" si="18"/>
        <v>-10.420833333333334</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0.74074134171319805</v>
      </c>
      <c r="D33" s="171">
        <f>SUM(D21:D32)</f>
        <v>2180.2071677499998</v>
      </c>
      <c r="E33" s="188">
        <v>0.6286147553057605</v>
      </c>
      <c r="F33" s="182">
        <f>SUM(F21:F32)</f>
        <v>2222.380411083333</v>
      </c>
      <c r="G33" s="187">
        <v>0.64077448188728103</v>
      </c>
      <c r="H33" s="186">
        <f t="shared" si="1"/>
        <v>-1.9343686213478727E-2</v>
      </c>
      <c r="I33" s="171">
        <f t="shared" ref="I33:X33" si="19">SUM(I21:I32)</f>
        <v>2943.2772885439103</v>
      </c>
      <c r="J33" s="27">
        <f t="shared" si="19"/>
        <v>3053.4481225917893</v>
      </c>
      <c r="K33" s="185">
        <f t="shared" si="19"/>
        <v>-110.17083404787897</v>
      </c>
      <c r="L33" s="171">
        <f t="shared" si="19"/>
        <v>1481.9580953353402</v>
      </c>
      <c r="M33" s="27">
        <f t="shared" si="19"/>
        <v>1721.3033333333335</v>
      </c>
      <c r="N33" s="172">
        <f t="shared" si="19"/>
        <v>-239.34523799799359</v>
      </c>
      <c r="O33" s="171">
        <f t="shared" si="19"/>
        <v>92.936189253149948</v>
      </c>
      <c r="P33" s="27">
        <f t="shared" si="19"/>
        <v>54.924166666666771</v>
      </c>
      <c r="Q33" s="172">
        <f t="shared" si="19"/>
        <v>38.012022586483177</v>
      </c>
      <c r="R33" s="171">
        <f t="shared" si="19"/>
        <v>1665.7220060209224</v>
      </c>
      <c r="S33" s="27">
        <f t="shared" si="19"/>
        <v>1612.5433333333328</v>
      </c>
      <c r="T33" s="172">
        <f t="shared" si="19"/>
        <v>53.178672687589611</v>
      </c>
      <c r="U33" s="171">
        <f t="shared" si="19"/>
        <v>111.76204272392123</v>
      </c>
      <c r="V33" s="27">
        <f t="shared" si="19"/>
        <v>87.790000000000148</v>
      </c>
      <c r="W33" s="172">
        <f t="shared" si="19"/>
        <v>23.972042723921057</v>
      </c>
      <c r="X33" s="29">
        <f t="shared" si="19"/>
        <v>3352.378333333334</v>
      </c>
      <c r="Y33" s="184">
        <v>0.96658451401913437</v>
      </c>
      <c r="Z33" s="183">
        <f t="shared" si="7"/>
        <v>0.65034639619036616</v>
      </c>
      <c r="AA33" s="182">
        <f>SUM(AA21:AA32)</f>
        <v>3476.5608333333334</v>
      </c>
      <c r="AB33" s="181">
        <v>1.002389804922218</v>
      </c>
      <c r="AC33" s="180">
        <f t="shared" si="8"/>
        <v>0.63924680672206458</v>
      </c>
      <c r="AD33" s="179">
        <f>SUM(AD21:AD32)</f>
        <v>-124.18249999999982</v>
      </c>
    </row>
    <row r="34" spans="1:30" ht="15">
      <c r="A34" s="377"/>
      <c r="B34" s="158" t="s">
        <v>87</v>
      </c>
      <c r="C34" s="169">
        <f t="shared" si="0"/>
        <v>0.74074134171319805</v>
      </c>
      <c r="D34" s="151">
        <f>SUM(D24:D30)</f>
        <v>2180.2071677499998</v>
      </c>
      <c r="E34" s="168">
        <v>0.6286147553057605</v>
      </c>
      <c r="F34" s="162">
        <f>SUM(F24:F30)</f>
        <v>2222.380411083333</v>
      </c>
      <c r="G34" s="167">
        <v>0.64077448188728103</v>
      </c>
      <c r="H34" s="166">
        <f t="shared" si="1"/>
        <v>-1.9343686213478727E-2</v>
      </c>
      <c r="I34" s="151">
        <f t="shared" ref="I34:X34" si="20">SUM(I24:I30)</f>
        <v>2943.2772885439103</v>
      </c>
      <c r="J34" s="16">
        <f t="shared" si="20"/>
        <v>3053.4481225917893</v>
      </c>
      <c r="K34" s="165">
        <f t="shared" si="20"/>
        <v>-110.17083404787897</v>
      </c>
      <c r="L34" s="151">
        <f t="shared" si="20"/>
        <v>1481.9580953353402</v>
      </c>
      <c r="M34" s="16">
        <f t="shared" si="20"/>
        <v>1721.3033333333335</v>
      </c>
      <c r="N34" s="152">
        <f t="shared" si="20"/>
        <v>-239.34523799799359</v>
      </c>
      <c r="O34" s="151">
        <f t="shared" si="20"/>
        <v>92.936189253149948</v>
      </c>
      <c r="P34" s="16">
        <f t="shared" si="20"/>
        <v>54.924166666666771</v>
      </c>
      <c r="Q34" s="152">
        <f t="shared" si="20"/>
        <v>38.012022586483177</v>
      </c>
      <c r="R34" s="151">
        <f t="shared" si="20"/>
        <v>1665.7220060209224</v>
      </c>
      <c r="S34" s="16">
        <f t="shared" si="20"/>
        <v>1612.5433333333328</v>
      </c>
      <c r="T34" s="152">
        <f t="shared" si="20"/>
        <v>53.178672687589611</v>
      </c>
      <c r="U34" s="151">
        <f t="shared" si="20"/>
        <v>111.76204272392123</v>
      </c>
      <c r="V34" s="16">
        <f t="shared" si="20"/>
        <v>87.790000000000148</v>
      </c>
      <c r="W34" s="152">
        <f t="shared" si="20"/>
        <v>23.972042723921057</v>
      </c>
      <c r="X34" s="18">
        <f t="shared" si="20"/>
        <v>3352.378333333334</v>
      </c>
      <c r="Y34" s="164">
        <v>0.96658451401913437</v>
      </c>
      <c r="Z34" s="163">
        <f t="shared" si="7"/>
        <v>0.65034639619036616</v>
      </c>
      <c r="AA34" s="162">
        <f>SUM(AA24:AA30)</f>
        <v>3476.5608333333334</v>
      </c>
      <c r="AB34" s="161">
        <v>1.002389804922218</v>
      </c>
      <c r="AC34" s="160">
        <f t="shared" si="8"/>
        <v>0.63924680672206458</v>
      </c>
      <c r="AD34" s="159">
        <f>SUM(AD24:AD30)</f>
        <v>-124.18249999999982</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1</v>
      </c>
      <c r="D39" s="211">
        <v>0</v>
      </c>
      <c r="E39" s="228">
        <v>0</v>
      </c>
      <c r="F39" s="222">
        <v>45.771810000000002</v>
      </c>
      <c r="G39" s="227">
        <v>1.3197294077792921E-2</v>
      </c>
      <c r="H39" s="226">
        <f t="shared" si="1"/>
        <v>1</v>
      </c>
      <c r="I39" s="211">
        <v>0</v>
      </c>
      <c r="J39" s="49">
        <v>73.825500000000005</v>
      </c>
      <c r="K39" s="225">
        <f t="shared" si="22"/>
        <v>-73.825500000000005</v>
      </c>
      <c r="L39" s="211">
        <v>0</v>
      </c>
      <c r="M39" s="49">
        <v>71.099999999999994</v>
      </c>
      <c r="N39" s="212">
        <f t="shared" si="23"/>
        <v>-71.099999999999994</v>
      </c>
      <c r="O39" s="211">
        <v>0</v>
      </c>
      <c r="P39" s="49">
        <v>11.850000000000005</v>
      </c>
      <c r="Q39" s="212">
        <f t="shared" si="24"/>
        <v>-11.850000000000005</v>
      </c>
      <c r="R39" s="211">
        <v>0</v>
      </c>
      <c r="S39" s="49">
        <v>0</v>
      </c>
      <c r="T39" s="212">
        <f t="shared" si="25"/>
        <v>0</v>
      </c>
      <c r="U39" s="211">
        <v>0</v>
      </c>
      <c r="V39" s="49">
        <v>0</v>
      </c>
      <c r="W39" s="212">
        <f t="shared" si="26"/>
        <v>0</v>
      </c>
      <c r="X39" s="51">
        <v>0</v>
      </c>
      <c r="Y39" s="224">
        <v>0</v>
      </c>
      <c r="Z39" s="223">
        <f t="shared" si="7"/>
        <v>1</v>
      </c>
      <c r="AA39" s="222">
        <v>82.95</v>
      </c>
      <c r="AB39" s="221">
        <v>2.3916806955043352E-2</v>
      </c>
      <c r="AC39" s="220">
        <f t="shared" si="8"/>
        <v>0.55179999999999996</v>
      </c>
      <c r="AD39" s="219">
        <f t="shared" si="27"/>
        <v>-82.95</v>
      </c>
    </row>
    <row r="40" spans="1:30" ht="15">
      <c r="A40" s="377"/>
      <c r="B40" s="270" t="s">
        <v>22</v>
      </c>
      <c r="C40" s="269">
        <f t="shared" si="0"/>
        <v>0.67</v>
      </c>
      <c r="D40" s="251">
        <v>96.436395000000005</v>
      </c>
      <c r="E40" s="268">
        <v>2.7805312147494966E-2</v>
      </c>
      <c r="F40" s="262">
        <v>193.95654300000001</v>
      </c>
      <c r="G40" s="267">
        <v>5.5923100622044183E-2</v>
      </c>
      <c r="H40" s="266">
        <f t="shared" si="1"/>
        <v>-1.0112380082229329</v>
      </c>
      <c r="I40" s="251">
        <v>143.93491791044775</v>
      </c>
      <c r="J40" s="61">
        <v>289.4873776119403</v>
      </c>
      <c r="K40" s="265">
        <f t="shared" si="22"/>
        <v>-145.55245970149255</v>
      </c>
      <c r="L40" s="251">
        <v>163.62500000000003</v>
      </c>
      <c r="M40" s="61">
        <v>329.45</v>
      </c>
      <c r="N40" s="252">
        <f t="shared" si="23"/>
        <v>-165.82499999999996</v>
      </c>
      <c r="O40" s="251">
        <v>0.55000000000000004</v>
      </c>
      <c r="P40" s="61">
        <v>0.74499999999999988</v>
      </c>
      <c r="Q40" s="252">
        <f t="shared" si="24"/>
        <v>-0.19499999999999984</v>
      </c>
      <c r="R40" s="251">
        <v>0</v>
      </c>
      <c r="S40" s="61">
        <v>0</v>
      </c>
      <c r="T40" s="252">
        <f t="shared" si="25"/>
        <v>0</v>
      </c>
      <c r="U40" s="251">
        <v>0</v>
      </c>
      <c r="V40" s="61">
        <v>0</v>
      </c>
      <c r="W40" s="252">
        <f t="shared" si="26"/>
        <v>0</v>
      </c>
      <c r="X40" s="63">
        <v>164.17500000000004</v>
      </c>
      <c r="Y40" s="264">
        <v>4.733624812307622E-2</v>
      </c>
      <c r="Z40" s="263">
        <f t="shared" si="7"/>
        <v>0.58739999999999992</v>
      </c>
      <c r="AA40" s="262">
        <v>330.19499999999999</v>
      </c>
      <c r="AB40" s="261">
        <v>9.5204461392652664E-2</v>
      </c>
      <c r="AC40" s="260">
        <f t="shared" si="8"/>
        <v>0.58740000000000003</v>
      </c>
      <c r="AD40" s="259">
        <f t="shared" si="27"/>
        <v>-166.01999999999995</v>
      </c>
    </row>
    <row r="41" spans="1:30" ht="15">
      <c r="A41" s="377"/>
      <c r="B41" s="270" t="s">
        <v>21</v>
      </c>
      <c r="C41" s="269">
        <f t="shared" si="0"/>
        <v>0.72</v>
      </c>
      <c r="D41" s="251">
        <v>376.00577599999997</v>
      </c>
      <c r="E41" s="268">
        <v>0.1084129904580223</v>
      </c>
      <c r="F41" s="262">
        <v>369.99008799999996</v>
      </c>
      <c r="G41" s="267">
        <v>0.10667849921610006</v>
      </c>
      <c r="H41" s="266">
        <f t="shared" si="1"/>
        <v>1.5998924442054349E-2</v>
      </c>
      <c r="I41" s="251">
        <v>522.23024444444445</v>
      </c>
      <c r="J41" s="61">
        <v>513.87512222222222</v>
      </c>
      <c r="K41" s="265">
        <f t="shared" si="22"/>
        <v>8.355122222222235</v>
      </c>
      <c r="L41" s="251">
        <v>588.63750000000016</v>
      </c>
      <c r="M41" s="61">
        <v>575.21499999999992</v>
      </c>
      <c r="N41" s="252">
        <f t="shared" si="23"/>
        <v>13.422500000000241</v>
      </c>
      <c r="O41" s="251">
        <v>6.4024999999998453</v>
      </c>
      <c r="P41" s="61">
        <v>6.6799999999999651</v>
      </c>
      <c r="Q41" s="252">
        <f t="shared" si="24"/>
        <v>-0.27750000000011976</v>
      </c>
      <c r="R41" s="251">
        <v>0</v>
      </c>
      <c r="S41" s="61">
        <v>0</v>
      </c>
      <c r="T41" s="252">
        <f t="shared" si="25"/>
        <v>0</v>
      </c>
      <c r="U41" s="251">
        <v>0</v>
      </c>
      <c r="V41" s="61">
        <v>3.6250000000001137</v>
      </c>
      <c r="W41" s="252">
        <f t="shared" si="26"/>
        <v>-3.6250000000001137</v>
      </c>
      <c r="X41" s="63">
        <v>595.04</v>
      </c>
      <c r="Y41" s="264">
        <v>0.17156668849188528</v>
      </c>
      <c r="Z41" s="263">
        <f t="shared" si="7"/>
        <v>0.63190000000000002</v>
      </c>
      <c r="AA41" s="262">
        <v>585.52</v>
      </c>
      <c r="AB41" s="261">
        <v>0.16882180600743799</v>
      </c>
      <c r="AC41" s="260">
        <f t="shared" si="8"/>
        <v>0.63189999999999991</v>
      </c>
      <c r="AD41" s="259">
        <f t="shared" si="27"/>
        <v>9.5199999999999818</v>
      </c>
    </row>
    <row r="42" spans="1:30" ht="15">
      <c r="A42" s="377"/>
      <c r="B42" s="270" t="s">
        <v>20</v>
      </c>
      <c r="C42" s="269">
        <f t="shared" si="0"/>
        <v>0.72000000000000008</v>
      </c>
      <c r="D42" s="251">
        <v>773.54986350000001</v>
      </c>
      <c r="E42" s="268">
        <v>0.22303607902669551</v>
      </c>
      <c r="F42" s="262">
        <v>614.66808700000001</v>
      </c>
      <c r="G42" s="267">
        <v>0.17722601540934046</v>
      </c>
      <c r="H42" s="266">
        <f t="shared" si="1"/>
        <v>0.20539306384351783</v>
      </c>
      <c r="I42" s="251">
        <v>1074.3748104166666</v>
      </c>
      <c r="J42" s="61">
        <v>853.70567638888895</v>
      </c>
      <c r="K42" s="265">
        <f t="shared" si="22"/>
        <v>220.66913402777766</v>
      </c>
      <c r="L42" s="251">
        <v>61.442499999999654</v>
      </c>
      <c r="M42" s="61">
        <v>60.285000000000053</v>
      </c>
      <c r="N42" s="252">
        <f t="shared" si="23"/>
        <v>1.157499999999601</v>
      </c>
      <c r="O42" s="251">
        <v>45.84987501666383</v>
      </c>
      <c r="P42" s="61">
        <v>9.5824999999999072</v>
      </c>
      <c r="Q42" s="252">
        <f t="shared" si="24"/>
        <v>36.267375016663919</v>
      </c>
      <c r="R42" s="251">
        <v>1116.8726249833367</v>
      </c>
      <c r="S42" s="61">
        <v>877.83500000000004</v>
      </c>
      <c r="T42" s="252">
        <f t="shared" si="25"/>
        <v>239.03762498333663</v>
      </c>
      <c r="U42" s="251">
        <v>0</v>
      </c>
      <c r="V42" s="61">
        <v>25.027500000000032</v>
      </c>
      <c r="W42" s="252">
        <f t="shared" si="26"/>
        <v>-25.027500000000032</v>
      </c>
      <c r="X42" s="63">
        <v>1224.1650000000002</v>
      </c>
      <c r="Y42" s="264">
        <v>0.35296103659866362</v>
      </c>
      <c r="Z42" s="263">
        <f t="shared" si="7"/>
        <v>0.63189999999999991</v>
      </c>
      <c r="AA42" s="262">
        <v>972.73</v>
      </c>
      <c r="AB42" s="261">
        <v>0.28046528787678504</v>
      </c>
      <c r="AC42" s="260">
        <f t="shared" si="8"/>
        <v>0.63190000000000002</v>
      </c>
      <c r="AD42" s="259">
        <f t="shared" si="27"/>
        <v>251.43500000000017</v>
      </c>
    </row>
    <row r="43" spans="1:30" ht="15">
      <c r="A43" s="377"/>
      <c r="B43" s="270" t="s">
        <v>19</v>
      </c>
      <c r="C43" s="269">
        <f t="shared" si="0"/>
        <v>0.77</v>
      </c>
      <c r="D43" s="251">
        <v>911.07190700000001</v>
      </c>
      <c r="E43" s="268">
        <v>0.26268753371534165</v>
      </c>
      <c r="F43" s="262">
        <v>442.52117199999998</v>
      </c>
      <c r="G43" s="267">
        <v>0.12759124103970507</v>
      </c>
      <c r="H43" s="266">
        <f t="shared" si="1"/>
        <v>0.51428513095399397</v>
      </c>
      <c r="I43" s="251">
        <v>1183.2102688311688</v>
      </c>
      <c r="J43" s="61">
        <v>574.7028207792207</v>
      </c>
      <c r="K43" s="265">
        <f t="shared" si="22"/>
        <v>608.50744805194813</v>
      </c>
      <c r="L43" s="251">
        <v>0</v>
      </c>
      <c r="M43" s="61">
        <v>0</v>
      </c>
      <c r="N43" s="252">
        <f t="shared" si="23"/>
        <v>0</v>
      </c>
      <c r="O43" s="251">
        <v>15.597500000000139</v>
      </c>
      <c r="P43" s="61">
        <v>3.7650000000000148</v>
      </c>
      <c r="Q43" s="252">
        <f t="shared" si="24"/>
        <v>11.832500000000124</v>
      </c>
      <c r="R43" s="251">
        <v>1331.3449999999998</v>
      </c>
      <c r="S43" s="61">
        <v>650.45749999999998</v>
      </c>
      <c r="T43" s="252">
        <f t="shared" si="25"/>
        <v>680.88749999999982</v>
      </c>
      <c r="U43" s="251">
        <v>0</v>
      </c>
      <c r="V43" s="61">
        <v>7.4999999999931788E-3</v>
      </c>
      <c r="W43" s="252">
        <f t="shared" si="26"/>
        <v>-7.4999999999931788E-3</v>
      </c>
      <c r="X43" s="63">
        <v>1346.9424999999999</v>
      </c>
      <c r="Y43" s="264">
        <v>0.38836122666372208</v>
      </c>
      <c r="Z43" s="263">
        <f t="shared" si="7"/>
        <v>0.67640000000000011</v>
      </c>
      <c r="AA43" s="262">
        <v>654.23</v>
      </c>
      <c r="AB43" s="261">
        <v>0.18863282235320086</v>
      </c>
      <c r="AC43" s="260">
        <f t="shared" si="8"/>
        <v>0.6764</v>
      </c>
      <c r="AD43" s="259">
        <f t="shared" si="27"/>
        <v>692.71249999999986</v>
      </c>
    </row>
    <row r="44" spans="1:30" ht="15">
      <c r="A44" s="377"/>
      <c r="B44" s="258" t="s">
        <v>18</v>
      </c>
      <c r="C44" s="269">
        <f t="shared" si="0"/>
        <v>0.77</v>
      </c>
      <c r="D44" s="251">
        <v>160.99334599999997</v>
      </c>
      <c r="E44" s="268">
        <v>4.6418888213310534E-2</v>
      </c>
      <c r="F44" s="262">
        <v>257.593412</v>
      </c>
      <c r="G44" s="267">
        <v>7.427139129228387E-2</v>
      </c>
      <c r="H44" s="266">
        <f t="shared" si="1"/>
        <v>-0.6000252084952632</v>
      </c>
      <c r="I44" s="251">
        <v>209.08226753246748</v>
      </c>
      <c r="J44" s="61">
        <v>334.5368987012987</v>
      </c>
      <c r="K44" s="265">
        <f t="shared" si="22"/>
        <v>-125.45463116883121</v>
      </c>
      <c r="L44" s="251">
        <v>0</v>
      </c>
      <c r="M44" s="61">
        <v>0</v>
      </c>
      <c r="N44" s="252">
        <f t="shared" si="23"/>
        <v>0</v>
      </c>
      <c r="O44" s="251">
        <v>0.75749999999997897</v>
      </c>
      <c r="P44" s="61">
        <v>3.9500000000000028</v>
      </c>
      <c r="Q44" s="252">
        <f t="shared" si="24"/>
        <v>-3.1925000000000239</v>
      </c>
      <c r="R44" s="251">
        <v>237.25749999999999</v>
      </c>
      <c r="S44" s="61">
        <v>351.82</v>
      </c>
      <c r="T44" s="252">
        <f t="shared" si="25"/>
        <v>-114.5625</v>
      </c>
      <c r="U44" s="251">
        <v>0</v>
      </c>
      <c r="V44" s="61">
        <v>25.060000000000002</v>
      </c>
      <c r="W44" s="252">
        <f t="shared" si="26"/>
        <v>-25.060000000000002</v>
      </c>
      <c r="X44" s="63">
        <v>238.01499999999999</v>
      </c>
      <c r="Y44" s="264">
        <v>6.8626387068761896E-2</v>
      </c>
      <c r="Z44" s="263">
        <f t="shared" si="7"/>
        <v>0.67639999999999989</v>
      </c>
      <c r="AA44" s="262">
        <v>380.83</v>
      </c>
      <c r="AB44" s="261">
        <v>0.10980394927895309</v>
      </c>
      <c r="AC44" s="260">
        <f t="shared" si="8"/>
        <v>0.6764</v>
      </c>
      <c r="AD44" s="259">
        <f t="shared" si="27"/>
        <v>-142.815</v>
      </c>
    </row>
    <row r="45" spans="1:30" ht="15">
      <c r="A45" s="377"/>
      <c r="B45" s="238" t="s">
        <v>17</v>
      </c>
      <c r="C45" s="249">
        <f t="shared" si="0"/>
        <v>0.72</v>
      </c>
      <c r="D45" s="231">
        <v>11.500579999999999</v>
      </c>
      <c r="E45" s="248">
        <v>3.315939140790545E-3</v>
      </c>
      <c r="F45" s="242">
        <v>53.927925749999993</v>
      </c>
      <c r="G45" s="247">
        <v>1.5548930556343113E-2</v>
      </c>
      <c r="H45" s="246">
        <f t="shared" si="1"/>
        <v>-3.6891483516483512</v>
      </c>
      <c r="I45" s="231">
        <v>15.973027777777778</v>
      </c>
      <c r="J45" s="72">
        <v>74.899896874999996</v>
      </c>
      <c r="K45" s="245">
        <f t="shared" si="22"/>
        <v>-58.926869097222216</v>
      </c>
      <c r="L45" s="231">
        <v>0</v>
      </c>
      <c r="M45" s="72">
        <v>0</v>
      </c>
      <c r="N45" s="232">
        <f t="shared" si="23"/>
        <v>0</v>
      </c>
      <c r="O45" s="231">
        <v>0.13499999999998735</v>
      </c>
      <c r="P45" s="72">
        <v>2.36500000000005</v>
      </c>
      <c r="Q45" s="232">
        <f t="shared" si="24"/>
        <v>-2.2300000000000626</v>
      </c>
      <c r="R45" s="231">
        <v>18.065000000000012</v>
      </c>
      <c r="S45" s="72">
        <v>82.974999999999952</v>
      </c>
      <c r="T45" s="232">
        <f t="shared" si="25"/>
        <v>-64.90999999999994</v>
      </c>
      <c r="U45" s="231">
        <v>0</v>
      </c>
      <c r="V45" s="72">
        <v>2.4999999999977263E-3</v>
      </c>
      <c r="W45" s="232">
        <f t="shared" si="26"/>
        <v>-2.4999999999977263E-3</v>
      </c>
      <c r="X45" s="74">
        <v>18.2</v>
      </c>
      <c r="Y45" s="244">
        <v>5.2475694584436542E-3</v>
      </c>
      <c r="Z45" s="243">
        <f t="shared" si="7"/>
        <v>0.63190000000000002</v>
      </c>
      <c r="AA45" s="242">
        <v>85.342500000000001</v>
      </c>
      <c r="AB45" s="241">
        <v>2.4606631676441074E-2</v>
      </c>
      <c r="AC45" s="240">
        <f t="shared" si="8"/>
        <v>0.63189999999999991</v>
      </c>
      <c r="AD45" s="239">
        <f t="shared" si="27"/>
        <v>-67.142499999999998</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0.73982271696074708</v>
      </c>
      <c r="D48" s="171">
        <f>SUM(D36:D47)</f>
        <v>2329.5578674999997</v>
      </c>
      <c r="E48" s="188">
        <v>0.67167674270165545</v>
      </c>
      <c r="F48" s="182">
        <f>SUM(F36:F47)</f>
        <v>1978.4290377499999</v>
      </c>
      <c r="G48" s="187">
        <v>0.5704364722136096</v>
      </c>
      <c r="H48" s="186">
        <f t="shared" si="1"/>
        <v>0.15072767010798449</v>
      </c>
      <c r="I48" s="171">
        <f t="shared" ref="I48:X48" si="28">SUM(I36:I47)</f>
        <v>3148.8055369129729</v>
      </c>
      <c r="J48" s="27">
        <f t="shared" si="28"/>
        <v>2715.0332925785715</v>
      </c>
      <c r="K48" s="185">
        <f t="shared" si="28"/>
        <v>433.77224433440199</v>
      </c>
      <c r="L48" s="171">
        <f t="shared" si="28"/>
        <v>813.70499999999981</v>
      </c>
      <c r="M48" s="27">
        <f t="shared" si="28"/>
        <v>1036.05</v>
      </c>
      <c r="N48" s="172">
        <f t="shared" si="28"/>
        <v>-222.34500000000011</v>
      </c>
      <c r="O48" s="171">
        <f t="shared" si="28"/>
        <v>69.292375016663783</v>
      </c>
      <c r="P48" s="27">
        <f t="shared" si="28"/>
        <v>38.937499999999943</v>
      </c>
      <c r="Q48" s="172">
        <f t="shared" si="28"/>
        <v>30.354875016663833</v>
      </c>
      <c r="R48" s="171">
        <f t="shared" si="28"/>
        <v>2703.5401249833367</v>
      </c>
      <c r="S48" s="27">
        <f t="shared" si="28"/>
        <v>1963.0874999999999</v>
      </c>
      <c r="T48" s="172">
        <f t="shared" si="28"/>
        <v>740.45262498333648</v>
      </c>
      <c r="U48" s="171">
        <f t="shared" si="28"/>
        <v>0</v>
      </c>
      <c r="V48" s="27">
        <f t="shared" si="28"/>
        <v>53.722500000000139</v>
      </c>
      <c r="W48" s="172">
        <f t="shared" si="28"/>
        <v>-53.722500000000139</v>
      </c>
      <c r="X48" s="29">
        <f t="shared" si="28"/>
        <v>3586.5374999999999</v>
      </c>
      <c r="Y48" s="184">
        <v>1.0340991564045527</v>
      </c>
      <c r="Z48" s="183">
        <f t="shared" si="7"/>
        <v>0.6495283731175262</v>
      </c>
      <c r="AA48" s="182">
        <f>SUM(AA36:AA47)</f>
        <v>3091.7975000000001</v>
      </c>
      <c r="AB48" s="181">
        <v>0.89145176554051409</v>
      </c>
      <c r="AC48" s="180">
        <f t="shared" si="8"/>
        <v>0.63989605973547747</v>
      </c>
      <c r="AD48" s="179">
        <f>SUM(AD36:AD47)</f>
        <v>494.73999999999995</v>
      </c>
    </row>
    <row r="49" spans="1:30" ht="15">
      <c r="A49" s="377"/>
      <c r="B49" s="158" t="s">
        <v>87</v>
      </c>
      <c r="C49" s="169">
        <f t="shared" si="0"/>
        <v>0.73982271696074708</v>
      </c>
      <c r="D49" s="151">
        <f>SUM(D39:D45)</f>
        <v>2329.5578674999997</v>
      </c>
      <c r="E49" s="168">
        <v>0.67167674270165545</v>
      </c>
      <c r="F49" s="162">
        <f>SUM(F39:F45)</f>
        <v>1978.4290377499999</v>
      </c>
      <c r="G49" s="167">
        <v>0.5704364722136096</v>
      </c>
      <c r="H49" s="166">
        <f t="shared" si="1"/>
        <v>0.15072767010798449</v>
      </c>
      <c r="I49" s="151">
        <f t="shared" ref="I49:X49" si="29">SUM(I39:I45)</f>
        <v>3148.8055369129729</v>
      </c>
      <c r="J49" s="16">
        <f t="shared" si="29"/>
        <v>2715.0332925785715</v>
      </c>
      <c r="K49" s="165">
        <f t="shared" si="29"/>
        <v>433.77224433440199</v>
      </c>
      <c r="L49" s="151">
        <f t="shared" si="29"/>
        <v>813.70499999999981</v>
      </c>
      <c r="M49" s="16">
        <f t="shared" si="29"/>
        <v>1036.05</v>
      </c>
      <c r="N49" s="152">
        <f t="shared" si="29"/>
        <v>-222.34500000000011</v>
      </c>
      <c r="O49" s="151">
        <f t="shared" si="29"/>
        <v>69.292375016663783</v>
      </c>
      <c r="P49" s="16">
        <f t="shared" si="29"/>
        <v>38.937499999999943</v>
      </c>
      <c r="Q49" s="152">
        <f t="shared" si="29"/>
        <v>30.354875016663833</v>
      </c>
      <c r="R49" s="151">
        <f t="shared" si="29"/>
        <v>2703.5401249833367</v>
      </c>
      <c r="S49" s="16">
        <f t="shared" si="29"/>
        <v>1963.0874999999999</v>
      </c>
      <c r="T49" s="152">
        <f t="shared" si="29"/>
        <v>740.45262498333648</v>
      </c>
      <c r="U49" s="151">
        <f t="shared" si="29"/>
        <v>0</v>
      </c>
      <c r="V49" s="16">
        <f t="shared" si="29"/>
        <v>53.722500000000139</v>
      </c>
      <c r="W49" s="152">
        <f t="shared" si="29"/>
        <v>-53.722500000000139</v>
      </c>
      <c r="X49" s="18">
        <f t="shared" si="29"/>
        <v>3586.5374999999999</v>
      </c>
      <c r="Y49" s="164">
        <v>1.0340991564045527</v>
      </c>
      <c r="Z49" s="163">
        <f t="shared" si="7"/>
        <v>0.6495283731175262</v>
      </c>
      <c r="AA49" s="162">
        <f>SUM(AA39:AA45)</f>
        <v>3091.7975000000001</v>
      </c>
      <c r="AB49" s="161">
        <v>0.89145176554051409</v>
      </c>
      <c r="AC49" s="160">
        <f t="shared" si="8"/>
        <v>0.63989605973547747</v>
      </c>
      <c r="AD49" s="159">
        <f>SUM(AD39:AD45)</f>
        <v>494.73999999999995</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0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RonanB!A1</f>
        <v>FIIP DIVERSION: Ronan B Canal</v>
      </c>
      <c r="C1" s="127"/>
      <c r="D1" s="127"/>
      <c r="E1" s="127"/>
      <c r="F1" s="127"/>
      <c r="G1" s="127"/>
      <c r="H1" s="127"/>
      <c r="I1" s="127"/>
      <c r="J1" s="127"/>
      <c r="K1" s="127"/>
      <c r="L1" s="127"/>
      <c r="M1" s="127"/>
      <c r="N1" s="127"/>
      <c r="O1" s="127"/>
    </row>
    <row r="2" spans="2:15" ht="23.25">
      <c r="B2" s="125" t="str">
        <f>RonanB!A2</f>
        <v>3,468 Acres (89% Sprinkler / 11%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of&amp;N</oddFooter>
  </headerFooter>
  <drawing r:id="rId2"/>
</worksheet>
</file>

<file path=xl/worksheets/sheet107.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167</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217</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0.75</v>
      </c>
      <c r="D9" s="211">
        <v>12.52936875</v>
      </c>
      <c r="E9" s="228">
        <v>3.7316292687045408E-2</v>
      </c>
      <c r="F9" s="222">
        <v>4.1994937499999994</v>
      </c>
      <c r="G9" s="227">
        <v>1.25073769508474E-2</v>
      </c>
      <c r="H9" s="226">
        <f t="shared" si="1"/>
        <v>0.66482798664537679</v>
      </c>
      <c r="I9" s="211">
        <v>16.705825000000001</v>
      </c>
      <c r="J9" s="49">
        <v>5.5993249999999994</v>
      </c>
      <c r="K9" s="225">
        <f t="shared" si="2"/>
        <v>11.1065</v>
      </c>
      <c r="L9" s="211">
        <v>10.967499999999999</v>
      </c>
      <c r="M9" s="49">
        <v>5.7724999999999991</v>
      </c>
      <c r="N9" s="212">
        <f t="shared" si="3"/>
        <v>5.1950000000000003</v>
      </c>
      <c r="O9" s="211">
        <v>6.2549999999999999</v>
      </c>
      <c r="P9" s="49">
        <v>0</v>
      </c>
      <c r="Q9" s="212">
        <f t="shared" si="4"/>
        <v>6.2549999999999999</v>
      </c>
      <c r="R9" s="211">
        <v>0</v>
      </c>
      <c r="S9" s="49">
        <v>0</v>
      </c>
      <c r="T9" s="212">
        <f t="shared" si="5"/>
        <v>0</v>
      </c>
      <c r="U9" s="211">
        <v>0</v>
      </c>
      <c r="V9" s="49">
        <v>0</v>
      </c>
      <c r="W9" s="212">
        <f t="shared" si="6"/>
        <v>0</v>
      </c>
      <c r="X9" s="51">
        <v>17.2225</v>
      </c>
      <c r="Y9" s="224">
        <v>5.1293873109340769E-2</v>
      </c>
      <c r="Z9" s="223">
        <f t="shared" si="7"/>
        <v>0.72749999999999992</v>
      </c>
      <c r="AA9" s="222">
        <v>5.7724999999999991</v>
      </c>
      <c r="AB9" s="221">
        <v>1.7192270722814294E-2</v>
      </c>
      <c r="AC9" s="220">
        <f t="shared" si="8"/>
        <v>0.72750000000000004</v>
      </c>
      <c r="AD9" s="219">
        <f t="shared" si="9"/>
        <v>11.450000000000001</v>
      </c>
    </row>
    <row r="10" spans="1:31" ht="15">
      <c r="A10" s="377"/>
      <c r="B10" s="270" t="s">
        <v>22</v>
      </c>
      <c r="C10" s="269">
        <f t="shared" si="0"/>
        <v>0.74999999999999989</v>
      </c>
      <c r="D10" s="251">
        <v>19.395149999999997</v>
      </c>
      <c r="E10" s="268">
        <v>5.776468939100772E-2</v>
      </c>
      <c r="F10" s="262">
        <v>18.914999999999996</v>
      </c>
      <c r="G10" s="267">
        <v>5.6334655820187506E-2</v>
      </c>
      <c r="H10" s="266">
        <f t="shared" si="1"/>
        <v>2.4756189047261914E-2</v>
      </c>
      <c r="I10" s="251">
        <v>25.860199999999999</v>
      </c>
      <c r="J10" s="61">
        <v>25.22</v>
      </c>
      <c r="K10" s="265">
        <f t="shared" si="2"/>
        <v>0.6402000000000001</v>
      </c>
      <c r="L10" s="251">
        <v>15.392500000000263</v>
      </c>
      <c r="M10" s="61">
        <v>25.999999999999996</v>
      </c>
      <c r="N10" s="252">
        <f t="shared" si="3"/>
        <v>-10.607499999999733</v>
      </c>
      <c r="O10" s="251">
        <v>11.267499999999735</v>
      </c>
      <c r="P10" s="61">
        <v>0</v>
      </c>
      <c r="Q10" s="252">
        <f t="shared" si="4"/>
        <v>11.267499999999735</v>
      </c>
      <c r="R10" s="251">
        <v>0</v>
      </c>
      <c r="S10" s="61">
        <v>0</v>
      </c>
      <c r="T10" s="252">
        <f t="shared" si="5"/>
        <v>0</v>
      </c>
      <c r="U10" s="251">
        <v>0</v>
      </c>
      <c r="V10" s="61">
        <v>0</v>
      </c>
      <c r="W10" s="252">
        <f t="shared" si="6"/>
        <v>0</v>
      </c>
      <c r="X10" s="63">
        <v>26.659999999999997</v>
      </c>
      <c r="Y10" s="264">
        <v>7.9401634901728829E-2</v>
      </c>
      <c r="Z10" s="263">
        <f t="shared" si="7"/>
        <v>0.72750000000000004</v>
      </c>
      <c r="AA10" s="262">
        <v>25.999999999999996</v>
      </c>
      <c r="AB10" s="261">
        <v>7.7435953017439871E-2</v>
      </c>
      <c r="AC10" s="260">
        <f t="shared" si="8"/>
        <v>0.72749999999999992</v>
      </c>
      <c r="AD10" s="259">
        <f t="shared" si="9"/>
        <v>0.66000000000000014</v>
      </c>
    </row>
    <row r="11" spans="1:31" ht="15">
      <c r="A11" s="377"/>
      <c r="B11" s="270" t="s">
        <v>21</v>
      </c>
      <c r="C11" s="269">
        <f t="shared" si="0"/>
        <v>0.75</v>
      </c>
      <c r="D11" s="251">
        <v>54.773474999999998</v>
      </c>
      <c r="E11" s="268">
        <v>0.16313216295007396</v>
      </c>
      <c r="F11" s="262">
        <v>58.871118750000001</v>
      </c>
      <c r="G11" s="267">
        <v>0.17533619944650478</v>
      </c>
      <c r="H11" s="266">
        <f t="shared" si="1"/>
        <v>-7.481073183689739E-2</v>
      </c>
      <c r="I11" s="251">
        <v>73.031300000000002</v>
      </c>
      <c r="J11" s="61">
        <v>78.494825000000006</v>
      </c>
      <c r="K11" s="265">
        <f t="shared" si="2"/>
        <v>-5.4635250000000042</v>
      </c>
      <c r="L11" s="251">
        <v>75.289999999999992</v>
      </c>
      <c r="M11" s="61">
        <v>80.922499999999999</v>
      </c>
      <c r="N11" s="252">
        <f t="shared" si="3"/>
        <v>-5.6325000000000074</v>
      </c>
      <c r="O11" s="251">
        <v>0</v>
      </c>
      <c r="P11" s="61">
        <v>0</v>
      </c>
      <c r="Q11" s="252">
        <f t="shared" si="4"/>
        <v>0</v>
      </c>
      <c r="R11" s="251">
        <v>0</v>
      </c>
      <c r="S11" s="61">
        <v>0</v>
      </c>
      <c r="T11" s="252">
        <f t="shared" si="5"/>
        <v>0</v>
      </c>
      <c r="U11" s="251">
        <v>0</v>
      </c>
      <c r="V11" s="61">
        <v>0</v>
      </c>
      <c r="W11" s="252">
        <f t="shared" si="6"/>
        <v>0</v>
      </c>
      <c r="X11" s="63">
        <v>75.289999999999992</v>
      </c>
      <c r="Y11" s="264">
        <v>0.22423665010319443</v>
      </c>
      <c r="Z11" s="263">
        <f t="shared" si="7"/>
        <v>0.72750000000000004</v>
      </c>
      <c r="AA11" s="262">
        <v>80.922499999999999</v>
      </c>
      <c r="AB11" s="261">
        <v>0.24101195800206843</v>
      </c>
      <c r="AC11" s="260">
        <f t="shared" si="8"/>
        <v>0.72750000000000004</v>
      </c>
      <c r="AD11" s="259">
        <f t="shared" si="9"/>
        <v>-5.6325000000000074</v>
      </c>
    </row>
    <row r="12" spans="1:31" ht="15">
      <c r="A12" s="377"/>
      <c r="B12" s="270" t="s">
        <v>20</v>
      </c>
      <c r="C12" s="269">
        <f t="shared" si="0"/>
        <v>0.75</v>
      </c>
      <c r="D12" s="251">
        <v>97.423162500000004</v>
      </c>
      <c r="E12" s="268">
        <v>0.29015597823693923</v>
      </c>
      <c r="F12" s="262">
        <v>106.26046875</v>
      </c>
      <c r="G12" s="267">
        <v>0.31647617945138995</v>
      </c>
      <c r="H12" s="266">
        <f t="shared" si="1"/>
        <v>-9.0710525333233732E-2</v>
      </c>
      <c r="I12" s="251">
        <v>129.89755</v>
      </c>
      <c r="J12" s="61">
        <v>141.68062499999999</v>
      </c>
      <c r="K12" s="265">
        <f t="shared" si="2"/>
        <v>-11.783074999999997</v>
      </c>
      <c r="L12" s="251">
        <v>92.777374996489499</v>
      </c>
      <c r="M12" s="61">
        <v>146.0625</v>
      </c>
      <c r="N12" s="252">
        <f t="shared" si="3"/>
        <v>-53.285125003510501</v>
      </c>
      <c r="O12" s="251">
        <v>41.137625003510493</v>
      </c>
      <c r="P12" s="61">
        <v>0</v>
      </c>
      <c r="Q12" s="252">
        <f t="shared" si="4"/>
        <v>41.137625003510493</v>
      </c>
      <c r="R12" s="251">
        <v>0</v>
      </c>
      <c r="S12" s="61">
        <v>0</v>
      </c>
      <c r="T12" s="252">
        <f t="shared" si="5"/>
        <v>0</v>
      </c>
      <c r="U12" s="251">
        <v>0</v>
      </c>
      <c r="V12" s="61">
        <v>0</v>
      </c>
      <c r="W12" s="252">
        <f t="shared" si="6"/>
        <v>0</v>
      </c>
      <c r="X12" s="63">
        <v>133.91499999999999</v>
      </c>
      <c r="Y12" s="264">
        <v>0.39883983262809514</v>
      </c>
      <c r="Z12" s="263">
        <f t="shared" si="7"/>
        <v>0.72750000000000004</v>
      </c>
      <c r="AA12" s="262">
        <v>146.0625</v>
      </c>
      <c r="AB12" s="261">
        <v>0.43501880336960819</v>
      </c>
      <c r="AC12" s="260">
        <f t="shared" si="8"/>
        <v>0.72750000000000004</v>
      </c>
      <c r="AD12" s="259">
        <f t="shared" si="9"/>
        <v>-12.147500000000008</v>
      </c>
    </row>
    <row r="13" spans="1:31" ht="15">
      <c r="A13" s="377"/>
      <c r="B13" s="270" t="s">
        <v>19</v>
      </c>
      <c r="C13" s="269">
        <f t="shared" si="0"/>
        <v>0.75</v>
      </c>
      <c r="D13" s="251">
        <v>78.730050000000006</v>
      </c>
      <c r="E13" s="268">
        <v>0.23448217126387311</v>
      </c>
      <c r="F13" s="262">
        <v>91.488581249999996</v>
      </c>
      <c r="G13" s="267">
        <v>0.27248097997335508</v>
      </c>
      <c r="H13" s="266">
        <f t="shared" si="1"/>
        <v>-0.16205414895583059</v>
      </c>
      <c r="I13" s="251">
        <v>104.97340000000001</v>
      </c>
      <c r="J13" s="61">
        <v>121.984775</v>
      </c>
      <c r="K13" s="265">
        <f t="shared" si="2"/>
        <v>-17.011374999999987</v>
      </c>
      <c r="L13" s="251">
        <v>81.165000000000006</v>
      </c>
      <c r="M13" s="61">
        <v>122.49750000000004</v>
      </c>
      <c r="N13" s="252">
        <f t="shared" si="3"/>
        <v>-41.332500000000039</v>
      </c>
      <c r="O13" s="251">
        <v>27.055000000000003</v>
      </c>
      <c r="P13" s="61">
        <v>3.2599999999999554</v>
      </c>
      <c r="Q13" s="252">
        <f t="shared" si="4"/>
        <v>23.795000000000048</v>
      </c>
      <c r="R13" s="251">
        <v>0</v>
      </c>
      <c r="S13" s="61">
        <v>0</v>
      </c>
      <c r="T13" s="252">
        <f t="shared" si="5"/>
        <v>0</v>
      </c>
      <c r="U13" s="251">
        <v>0</v>
      </c>
      <c r="V13" s="61">
        <v>0</v>
      </c>
      <c r="W13" s="252">
        <f t="shared" si="6"/>
        <v>0</v>
      </c>
      <c r="X13" s="63">
        <v>108.22000000000001</v>
      </c>
      <c r="Y13" s="264">
        <v>0.3223122629056675</v>
      </c>
      <c r="Z13" s="263">
        <f t="shared" si="7"/>
        <v>0.72749999999999992</v>
      </c>
      <c r="AA13" s="262">
        <v>125.75749999999999</v>
      </c>
      <c r="AB13" s="261">
        <v>0.37454430236887293</v>
      </c>
      <c r="AC13" s="260">
        <f t="shared" si="8"/>
        <v>0.72750000000000004</v>
      </c>
      <c r="AD13" s="259">
        <f t="shared" si="9"/>
        <v>-17.53749999999998</v>
      </c>
    </row>
    <row r="14" spans="1:31" ht="15">
      <c r="A14" s="377"/>
      <c r="B14" s="258" t="s">
        <v>18</v>
      </c>
      <c r="C14" s="269">
        <f t="shared" si="0"/>
        <v>0.74999999999999989</v>
      </c>
      <c r="D14" s="251">
        <v>38.644799999999996</v>
      </c>
      <c r="E14" s="268">
        <v>0.11509603527570632</v>
      </c>
      <c r="F14" s="262">
        <v>48.020456249999995</v>
      </c>
      <c r="G14" s="267">
        <v>0.14301960746350104</v>
      </c>
      <c r="H14" s="266">
        <f t="shared" si="1"/>
        <v>-0.24261106927710843</v>
      </c>
      <c r="I14" s="251">
        <v>51.526400000000002</v>
      </c>
      <c r="J14" s="61">
        <v>64.027275000000003</v>
      </c>
      <c r="K14" s="265">
        <f t="shared" si="2"/>
        <v>-12.500875000000001</v>
      </c>
      <c r="L14" s="251">
        <v>29.2575</v>
      </c>
      <c r="M14" s="61">
        <v>54.269126182343676</v>
      </c>
      <c r="N14" s="252">
        <f t="shared" si="3"/>
        <v>-25.011626182343676</v>
      </c>
      <c r="O14" s="251">
        <v>23.862500000000001</v>
      </c>
      <c r="P14" s="61">
        <v>11.738373817656324</v>
      </c>
      <c r="Q14" s="252">
        <f t="shared" si="4"/>
        <v>12.124126182343677</v>
      </c>
      <c r="R14" s="251">
        <v>0</v>
      </c>
      <c r="S14" s="61">
        <v>0</v>
      </c>
      <c r="T14" s="252">
        <f t="shared" si="5"/>
        <v>0</v>
      </c>
      <c r="U14" s="251">
        <v>0</v>
      </c>
      <c r="V14" s="61">
        <v>0</v>
      </c>
      <c r="W14" s="252">
        <f t="shared" si="6"/>
        <v>0</v>
      </c>
      <c r="X14" s="63">
        <v>53.120000000000005</v>
      </c>
      <c r="Y14" s="264">
        <v>0.15820760862640046</v>
      </c>
      <c r="Z14" s="263">
        <f t="shared" si="7"/>
        <v>0.72749999999999992</v>
      </c>
      <c r="AA14" s="262">
        <v>66.007499999999993</v>
      </c>
      <c r="AB14" s="261">
        <v>0.19659052572302549</v>
      </c>
      <c r="AC14" s="260">
        <f t="shared" si="8"/>
        <v>0.72750000000000004</v>
      </c>
      <c r="AD14" s="259">
        <f t="shared" si="9"/>
        <v>-12.887499999999989</v>
      </c>
    </row>
    <row r="15" spans="1:31" ht="15">
      <c r="A15" s="377"/>
      <c r="B15" s="238" t="s">
        <v>17</v>
      </c>
      <c r="C15" s="249">
        <f t="shared" si="0"/>
        <v>0.75</v>
      </c>
      <c r="D15" s="231">
        <v>3.5683875000000005</v>
      </c>
      <c r="E15" s="248">
        <v>1.0627749492231544E-2</v>
      </c>
      <c r="F15" s="242">
        <v>3.5683875000000005</v>
      </c>
      <c r="G15" s="247">
        <v>1.062774949223153E-2</v>
      </c>
      <c r="H15" s="246">
        <f t="shared" si="1"/>
        <v>0</v>
      </c>
      <c r="I15" s="231">
        <v>4.7578500000000004</v>
      </c>
      <c r="J15" s="72">
        <v>4.7578500000000004</v>
      </c>
      <c r="K15" s="245">
        <f t="shared" si="2"/>
        <v>0</v>
      </c>
      <c r="L15" s="231">
        <v>4.9050000000000002</v>
      </c>
      <c r="M15" s="72">
        <v>4.9050000000000002</v>
      </c>
      <c r="N15" s="232">
        <f t="shared" si="3"/>
        <v>0</v>
      </c>
      <c r="O15" s="231">
        <v>0</v>
      </c>
      <c r="P15" s="72">
        <v>0</v>
      </c>
      <c r="Q15" s="232">
        <f t="shared" si="4"/>
        <v>0</v>
      </c>
      <c r="R15" s="231">
        <v>0</v>
      </c>
      <c r="S15" s="72">
        <v>0</v>
      </c>
      <c r="T15" s="232">
        <f t="shared" si="5"/>
        <v>0</v>
      </c>
      <c r="U15" s="231">
        <v>0</v>
      </c>
      <c r="V15" s="72">
        <v>0</v>
      </c>
      <c r="W15" s="232">
        <f t="shared" si="6"/>
        <v>0</v>
      </c>
      <c r="X15" s="74">
        <v>4.9050000000000002</v>
      </c>
      <c r="Y15" s="244">
        <v>1.460859036732858E-2</v>
      </c>
      <c r="Z15" s="243">
        <f t="shared" si="7"/>
        <v>0.72750000000000004</v>
      </c>
      <c r="AA15" s="242">
        <v>4.9050000000000002</v>
      </c>
      <c r="AB15" s="241">
        <v>1.4608590367328563E-2</v>
      </c>
      <c r="AC15" s="240">
        <f t="shared" si="8"/>
        <v>0.72750000000000004</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v>
      </c>
      <c r="D18" s="171">
        <f>SUM(D6:D17)</f>
        <v>305.06439375000002</v>
      </c>
      <c r="E18" s="188">
        <v>0.90857507929687731</v>
      </c>
      <c r="F18" s="182">
        <f>SUM(F6:F17)</f>
        <v>331.32350625000004</v>
      </c>
      <c r="G18" s="187">
        <v>0.9867827485980174</v>
      </c>
      <c r="H18" s="186">
        <f t="shared" si="1"/>
        <v>-8.6077277578055639E-2</v>
      </c>
      <c r="I18" s="171">
        <f t="shared" ref="I18:X18" si="10">SUM(I6:I17)</f>
        <v>406.75252500000005</v>
      </c>
      <c r="J18" s="27">
        <f t="shared" si="10"/>
        <v>441.76467500000007</v>
      </c>
      <c r="K18" s="185">
        <f t="shared" si="10"/>
        <v>-35.012149999999991</v>
      </c>
      <c r="L18" s="171">
        <f t="shared" si="10"/>
        <v>309.75487499648972</v>
      </c>
      <c r="M18" s="27">
        <f t="shared" si="10"/>
        <v>440.42912618234368</v>
      </c>
      <c r="N18" s="172">
        <f t="shared" si="10"/>
        <v>-130.67425118585396</v>
      </c>
      <c r="O18" s="171">
        <f t="shared" si="10"/>
        <v>109.57762500351024</v>
      </c>
      <c r="P18" s="27">
        <f t="shared" si="10"/>
        <v>14.99837381765628</v>
      </c>
      <c r="Q18" s="172">
        <f t="shared" si="10"/>
        <v>94.579251185853948</v>
      </c>
      <c r="R18" s="171">
        <f t="shared" si="10"/>
        <v>0</v>
      </c>
      <c r="S18" s="27">
        <f t="shared" si="10"/>
        <v>0</v>
      </c>
      <c r="T18" s="172">
        <f t="shared" si="10"/>
        <v>0</v>
      </c>
      <c r="U18" s="171">
        <f t="shared" si="10"/>
        <v>0</v>
      </c>
      <c r="V18" s="27">
        <f t="shared" si="10"/>
        <v>0</v>
      </c>
      <c r="W18" s="172">
        <f t="shared" si="10"/>
        <v>0</v>
      </c>
      <c r="X18" s="29">
        <f t="shared" si="10"/>
        <v>419.33249999999998</v>
      </c>
      <c r="Y18" s="184">
        <v>1.2489004526417558</v>
      </c>
      <c r="Z18" s="183">
        <f t="shared" si="7"/>
        <v>0.72750000000000004</v>
      </c>
      <c r="AA18" s="182">
        <f>SUM(AA6:AA17)</f>
        <v>455.42749999999995</v>
      </c>
      <c r="AB18" s="181">
        <v>1.3564024035711577</v>
      </c>
      <c r="AC18" s="180">
        <f t="shared" si="8"/>
        <v>0.72750000000000015</v>
      </c>
      <c r="AD18" s="179">
        <f>SUM(AD6:AD17)</f>
        <v>-36.094999999999985</v>
      </c>
    </row>
    <row r="19" spans="1:30" ht="15">
      <c r="A19" s="377"/>
      <c r="B19" s="158" t="s">
        <v>87</v>
      </c>
      <c r="C19" s="169">
        <f t="shared" si="0"/>
        <v>0.75</v>
      </c>
      <c r="D19" s="151">
        <f>SUM(D9:D15)</f>
        <v>305.06439375000002</v>
      </c>
      <c r="E19" s="168">
        <v>0.90857507929687731</v>
      </c>
      <c r="F19" s="162">
        <f>SUM(F9:F15)</f>
        <v>331.32350625000004</v>
      </c>
      <c r="G19" s="167">
        <v>0.9867827485980174</v>
      </c>
      <c r="H19" s="166">
        <f t="shared" si="1"/>
        <v>-8.6077277578055639E-2</v>
      </c>
      <c r="I19" s="151">
        <f t="shared" ref="I19:X19" si="11">SUM(I9:I15)</f>
        <v>406.75252500000005</v>
      </c>
      <c r="J19" s="16">
        <f t="shared" si="11"/>
        <v>441.76467500000007</v>
      </c>
      <c r="K19" s="165">
        <f t="shared" si="11"/>
        <v>-35.012149999999991</v>
      </c>
      <c r="L19" s="151">
        <f t="shared" si="11"/>
        <v>309.75487499648972</v>
      </c>
      <c r="M19" s="16">
        <f t="shared" si="11"/>
        <v>440.42912618234368</v>
      </c>
      <c r="N19" s="152">
        <f t="shared" si="11"/>
        <v>-130.67425118585396</v>
      </c>
      <c r="O19" s="151">
        <f t="shared" si="11"/>
        <v>109.57762500351024</v>
      </c>
      <c r="P19" s="16">
        <f t="shared" si="11"/>
        <v>14.99837381765628</v>
      </c>
      <c r="Q19" s="152">
        <f t="shared" si="11"/>
        <v>94.579251185853948</v>
      </c>
      <c r="R19" s="151">
        <f t="shared" si="11"/>
        <v>0</v>
      </c>
      <c r="S19" s="16">
        <f t="shared" si="11"/>
        <v>0</v>
      </c>
      <c r="T19" s="152">
        <f t="shared" si="11"/>
        <v>0</v>
      </c>
      <c r="U19" s="151">
        <f t="shared" si="11"/>
        <v>0</v>
      </c>
      <c r="V19" s="16">
        <f t="shared" si="11"/>
        <v>0</v>
      </c>
      <c r="W19" s="152">
        <f t="shared" si="11"/>
        <v>0</v>
      </c>
      <c r="X19" s="18">
        <f t="shared" si="11"/>
        <v>419.33249999999998</v>
      </c>
      <c r="Y19" s="164">
        <v>1.2489004526417558</v>
      </c>
      <c r="Z19" s="163">
        <f t="shared" si="7"/>
        <v>0.72750000000000004</v>
      </c>
      <c r="AA19" s="162">
        <f>SUM(AA9:AA15)</f>
        <v>455.42749999999995</v>
      </c>
      <c r="AB19" s="161">
        <v>1.3564024035711577</v>
      </c>
      <c r="AC19" s="160">
        <f t="shared" si="8"/>
        <v>0.72750000000000015</v>
      </c>
      <c r="AD19" s="159">
        <f>SUM(AD9:AD15)</f>
        <v>-36.094999999999985</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0.75</v>
      </c>
      <c r="D23" s="231">
        <v>0.14913750000000001</v>
      </c>
      <c r="E23" s="248">
        <v>4.4417709396686367E-4</v>
      </c>
      <c r="F23" s="242">
        <v>0</v>
      </c>
      <c r="G23" s="247">
        <v>0</v>
      </c>
      <c r="H23" s="246">
        <f t="shared" si="1"/>
        <v>1</v>
      </c>
      <c r="I23" s="231">
        <v>0.19885</v>
      </c>
      <c r="J23" s="72">
        <v>0</v>
      </c>
      <c r="K23" s="245">
        <f t="shared" si="13"/>
        <v>0.19885</v>
      </c>
      <c r="L23" s="231">
        <v>0.10249999999999999</v>
      </c>
      <c r="M23" s="72">
        <v>0</v>
      </c>
      <c r="N23" s="232">
        <f t="shared" si="14"/>
        <v>0.10249999999999999</v>
      </c>
      <c r="O23" s="231">
        <v>0.10249999999999999</v>
      </c>
      <c r="P23" s="72">
        <v>0</v>
      </c>
      <c r="Q23" s="232">
        <f t="shared" si="15"/>
        <v>0.10249999999999999</v>
      </c>
      <c r="R23" s="231">
        <v>0</v>
      </c>
      <c r="S23" s="72">
        <v>0</v>
      </c>
      <c r="T23" s="232">
        <f t="shared" si="16"/>
        <v>0</v>
      </c>
      <c r="U23" s="231">
        <v>0</v>
      </c>
      <c r="V23" s="72">
        <v>0</v>
      </c>
      <c r="W23" s="232">
        <f t="shared" si="17"/>
        <v>0</v>
      </c>
      <c r="X23" s="74">
        <v>0.20499999999999999</v>
      </c>
      <c r="Y23" s="244">
        <v>6.1055270648366128E-4</v>
      </c>
      <c r="Z23" s="243">
        <f t="shared" si="7"/>
        <v>0.72750000000000004</v>
      </c>
      <c r="AA23" s="242">
        <v>0</v>
      </c>
      <c r="AB23" s="241">
        <v>0</v>
      </c>
      <c r="AC23" s="240">
        <f t="shared" si="8"/>
        <v>1</v>
      </c>
      <c r="AD23" s="239">
        <f t="shared" si="18"/>
        <v>0.20499999999999999</v>
      </c>
    </row>
    <row r="24" spans="1:30" ht="15">
      <c r="A24" s="377"/>
      <c r="B24" s="218" t="s">
        <v>23</v>
      </c>
      <c r="C24" s="229">
        <f t="shared" si="0"/>
        <v>0.75000000000000011</v>
      </c>
      <c r="D24" s="211">
        <v>13.827350000000001</v>
      </c>
      <c r="E24" s="228">
        <v>4.1182077882911491E-2</v>
      </c>
      <c r="F24" s="222">
        <v>4.4019812499999995</v>
      </c>
      <c r="G24" s="227">
        <v>1.311044666379428E-2</v>
      </c>
      <c r="H24" s="226">
        <f t="shared" si="1"/>
        <v>0.6816467905997895</v>
      </c>
      <c r="I24" s="211">
        <v>18.436466666666664</v>
      </c>
      <c r="J24" s="49">
        <v>5.8693083333333336</v>
      </c>
      <c r="K24" s="225">
        <f t="shared" si="13"/>
        <v>12.567158333333332</v>
      </c>
      <c r="L24" s="211">
        <v>8.5941666666666663</v>
      </c>
      <c r="M24" s="49">
        <v>6.0508333333333324</v>
      </c>
      <c r="N24" s="212">
        <f t="shared" si="14"/>
        <v>2.5433333333333339</v>
      </c>
      <c r="O24" s="211">
        <v>10.412499999999998</v>
      </c>
      <c r="P24" s="49">
        <v>0</v>
      </c>
      <c r="Q24" s="212">
        <f t="shared" si="15"/>
        <v>10.412499999999998</v>
      </c>
      <c r="R24" s="211">
        <v>0</v>
      </c>
      <c r="S24" s="49">
        <v>0</v>
      </c>
      <c r="T24" s="212">
        <f t="shared" si="16"/>
        <v>0</v>
      </c>
      <c r="U24" s="211">
        <v>0</v>
      </c>
      <c r="V24" s="49">
        <v>0</v>
      </c>
      <c r="W24" s="212">
        <f t="shared" si="17"/>
        <v>0</v>
      </c>
      <c r="X24" s="51">
        <v>19.006666666666664</v>
      </c>
      <c r="Y24" s="224">
        <v>5.6607667193005473E-2</v>
      </c>
      <c r="Z24" s="223">
        <f t="shared" si="7"/>
        <v>0.72750000000000015</v>
      </c>
      <c r="AA24" s="222">
        <v>6.0508333333333324</v>
      </c>
      <c r="AB24" s="221">
        <v>1.8021232527552274E-2</v>
      </c>
      <c r="AC24" s="220">
        <f t="shared" si="8"/>
        <v>0.72750000000000004</v>
      </c>
      <c r="AD24" s="219">
        <f t="shared" si="18"/>
        <v>12.955833333333331</v>
      </c>
    </row>
    <row r="25" spans="1:30" ht="15">
      <c r="A25" s="377"/>
      <c r="B25" s="270" t="s">
        <v>22</v>
      </c>
      <c r="C25" s="269">
        <f t="shared" si="0"/>
        <v>0.75</v>
      </c>
      <c r="D25" s="251">
        <v>24.0184125</v>
      </c>
      <c r="E25" s="268">
        <v>7.1534179303980497E-2</v>
      </c>
      <c r="F25" s="262">
        <v>24.205137499999996</v>
      </c>
      <c r="G25" s="267">
        <v>7.2090303470410455E-2</v>
      </c>
      <c r="H25" s="266">
        <f t="shared" si="1"/>
        <v>-7.7742440304910069E-3</v>
      </c>
      <c r="I25" s="251">
        <v>32.024549999999998</v>
      </c>
      <c r="J25" s="61">
        <v>32.273516666666666</v>
      </c>
      <c r="K25" s="265">
        <f t="shared" si="13"/>
        <v>-0.24896666666666789</v>
      </c>
      <c r="L25" s="251">
        <v>26.863291665134867</v>
      </c>
      <c r="M25" s="61">
        <v>33.271666666666661</v>
      </c>
      <c r="N25" s="252">
        <f t="shared" si="14"/>
        <v>-6.4083750015317946</v>
      </c>
      <c r="O25" s="251">
        <v>6.151708334865134</v>
      </c>
      <c r="P25" s="61">
        <v>0</v>
      </c>
      <c r="Q25" s="252">
        <f t="shared" si="15"/>
        <v>6.151708334865134</v>
      </c>
      <c r="R25" s="251">
        <v>0</v>
      </c>
      <c r="S25" s="61">
        <v>0</v>
      </c>
      <c r="T25" s="252">
        <f t="shared" si="16"/>
        <v>0</v>
      </c>
      <c r="U25" s="251">
        <v>0</v>
      </c>
      <c r="V25" s="61">
        <v>0</v>
      </c>
      <c r="W25" s="252">
        <f t="shared" si="17"/>
        <v>0</v>
      </c>
      <c r="X25" s="63">
        <v>33.015000000000001</v>
      </c>
      <c r="Y25" s="264">
        <v>9.8328768802722344E-2</v>
      </c>
      <c r="Z25" s="263">
        <f t="shared" si="7"/>
        <v>0.72750000000000004</v>
      </c>
      <c r="AA25" s="262">
        <v>33.271666666666661</v>
      </c>
      <c r="AB25" s="261">
        <v>9.9093200646612312E-2</v>
      </c>
      <c r="AC25" s="260">
        <f t="shared" si="8"/>
        <v>0.72750000000000004</v>
      </c>
      <c r="AD25" s="259">
        <f t="shared" si="18"/>
        <v>-0.2566666666666606</v>
      </c>
    </row>
    <row r="26" spans="1:30" ht="15">
      <c r="A26" s="377"/>
      <c r="B26" s="270" t="s">
        <v>21</v>
      </c>
      <c r="C26" s="269">
        <f t="shared" si="0"/>
        <v>0.74999999999999989</v>
      </c>
      <c r="D26" s="251">
        <v>48.913462500000001</v>
      </c>
      <c r="E26" s="268">
        <v>0.14567925323347355</v>
      </c>
      <c r="F26" s="262">
        <v>61.127581249999992</v>
      </c>
      <c r="G26" s="267">
        <v>0.18205663499018226</v>
      </c>
      <c r="H26" s="266">
        <f t="shared" si="1"/>
        <v>-0.2497087330507422</v>
      </c>
      <c r="I26" s="251">
        <v>65.217950000000016</v>
      </c>
      <c r="J26" s="61">
        <v>81.503441666666674</v>
      </c>
      <c r="K26" s="265">
        <f t="shared" si="13"/>
        <v>-16.285491666666658</v>
      </c>
      <c r="L26" s="251">
        <v>50.156666666666666</v>
      </c>
      <c r="M26" s="61">
        <v>84.024166666666673</v>
      </c>
      <c r="N26" s="252">
        <f t="shared" si="14"/>
        <v>-33.867500000000007</v>
      </c>
      <c r="O26" s="251">
        <v>17.078333333333333</v>
      </c>
      <c r="P26" s="61">
        <v>0</v>
      </c>
      <c r="Q26" s="252">
        <f t="shared" si="15"/>
        <v>17.078333333333333</v>
      </c>
      <c r="R26" s="251">
        <v>0</v>
      </c>
      <c r="S26" s="61">
        <v>0</v>
      </c>
      <c r="T26" s="252">
        <f t="shared" si="16"/>
        <v>0</v>
      </c>
      <c r="U26" s="251">
        <v>0</v>
      </c>
      <c r="V26" s="61">
        <v>0</v>
      </c>
      <c r="W26" s="252">
        <f t="shared" si="17"/>
        <v>0</v>
      </c>
      <c r="X26" s="63">
        <v>67.234999999999999</v>
      </c>
      <c r="Y26" s="264">
        <v>0.20024639619721449</v>
      </c>
      <c r="Z26" s="263">
        <f t="shared" si="7"/>
        <v>0.72750000000000004</v>
      </c>
      <c r="AA26" s="262">
        <v>84.024166666666673</v>
      </c>
      <c r="AB26" s="261">
        <v>0.25024967008959764</v>
      </c>
      <c r="AC26" s="260">
        <f t="shared" si="8"/>
        <v>0.72749999999999981</v>
      </c>
      <c r="AD26" s="259">
        <f t="shared" si="18"/>
        <v>-16.789166666666674</v>
      </c>
    </row>
    <row r="27" spans="1:30" ht="15">
      <c r="A27" s="377"/>
      <c r="B27" s="270" t="s">
        <v>20</v>
      </c>
      <c r="C27" s="269">
        <f t="shared" si="0"/>
        <v>0.74999999999999989</v>
      </c>
      <c r="D27" s="251">
        <v>96.462862499999986</v>
      </c>
      <c r="E27" s="268">
        <v>0.28729591109529889</v>
      </c>
      <c r="F27" s="262">
        <v>65.925443749999985</v>
      </c>
      <c r="G27" s="267">
        <v>0.19634613711072596</v>
      </c>
      <c r="H27" s="266">
        <f t="shared" si="1"/>
        <v>0.31657176615508381</v>
      </c>
      <c r="I27" s="251">
        <v>128.61715000000001</v>
      </c>
      <c r="J27" s="61">
        <v>87.900591666666671</v>
      </c>
      <c r="K27" s="265">
        <f t="shared" si="13"/>
        <v>40.716558333333339</v>
      </c>
      <c r="L27" s="251">
        <v>88.05320825941277</v>
      </c>
      <c r="M27" s="61">
        <v>90.619166666666658</v>
      </c>
      <c r="N27" s="252">
        <f t="shared" si="14"/>
        <v>-2.5659584072538877</v>
      </c>
      <c r="O27" s="251">
        <v>44.541791740587222</v>
      </c>
      <c r="P27" s="61">
        <v>0</v>
      </c>
      <c r="Q27" s="252">
        <f t="shared" si="15"/>
        <v>44.541791740587222</v>
      </c>
      <c r="R27" s="251">
        <v>0</v>
      </c>
      <c r="S27" s="61">
        <v>0</v>
      </c>
      <c r="T27" s="252">
        <f t="shared" si="16"/>
        <v>0</v>
      </c>
      <c r="U27" s="251">
        <v>0</v>
      </c>
      <c r="V27" s="61">
        <v>0</v>
      </c>
      <c r="W27" s="252">
        <f t="shared" si="17"/>
        <v>0</v>
      </c>
      <c r="X27" s="63">
        <v>132.595</v>
      </c>
      <c r="Y27" s="264">
        <v>0.39490846885951747</v>
      </c>
      <c r="Z27" s="263">
        <f t="shared" si="7"/>
        <v>0.72749999999999992</v>
      </c>
      <c r="AA27" s="262">
        <v>90.619166666666658</v>
      </c>
      <c r="AB27" s="261">
        <v>0.26989159740305974</v>
      </c>
      <c r="AC27" s="260">
        <f t="shared" si="8"/>
        <v>0.72749999999999992</v>
      </c>
      <c r="AD27" s="259">
        <f t="shared" si="18"/>
        <v>41.975833333333341</v>
      </c>
    </row>
    <row r="28" spans="1:30" ht="15">
      <c r="A28" s="377"/>
      <c r="B28" s="270" t="s">
        <v>19</v>
      </c>
      <c r="C28" s="269">
        <f t="shared" si="0"/>
        <v>0.75</v>
      </c>
      <c r="D28" s="251">
        <v>69.524749999999997</v>
      </c>
      <c r="E28" s="268">
        <v>0.20706597209804845</v>
      </c>
      <c r="F28" s="262">
        <v>52.712831249999986</v>
      </c>
      <c r="G28" s="267">
        <v>0.15699493554197061</v>
      </c>
      <c r="H28" s="266">
        <f t="shared" si="1"/>
        <v>0.24181199860481356</v>
      </c>
      <c r="I28" s="251">
        <v>92.699666666666658</v>
      </c>
      <c r="J28" s="61">
        <v>70.283774999999991</v>
      </c>
      <c r="K28" s="265">
        <f t="shared" si="13"/>
        <v>22.415891666666667</v>
      </c>
      <c r="L28" s="251">
        <v>53.150000000000006</v>
      </c>
      <c r="M28" s="61">
        <v>71.458917015017789</v>
      </c>
      <c r="N28" s="252">
        <f t="shared" si="14"/>
        <v>-18.308917015017784</v>
      </c>
      <c r="O28" s="251">
        <v>42.416666666666679</v>
      </c>
      <c r="P28" s="61">
        <v>0.99858298498221387</v>
      </c>
      <c r="Q28" s="252">
        <f t="shared" si="15"/>
        <v>41.418083681684465</v>
      </c>
      <c r="R28" s="251">
        <v>0</v>
      </c>
      <c r="S28" s="61">
        <v>0</v>
      </c>
      <c r="T28" s="252">
        <f t="shared" si="16"/>
        <v>0</v>
      </c>
      <c r="U28" s="251">
        <v>0</v>
      </c>
      <c r="V28" s="61">
        <v>0</v>
      </c>
      <c r="W28" s="252">
        <f t="shared" si="17"/>
        <v>0</v>
      </c>
      <c r="X28" s="63">
        <v>95.566666666666691</v>
      </c>
      <c r="Y28" s="264">
        <v>0.28462676577051343</v>
      </c>
      <c r="Z28" s="263">
        <f t="shared" si="7"/>
        <v>0.72749999999999981</v>
      </c>
      <c r="AA28" s="262">
        <v>72.45750000000001</v>
      </c>
      <c r="AB28" s="261">
        <v>0.21580059868312121</v>
      </c>
      <c r="AC28" s="260">
        <f t="shared" si="8"/>
        <v>0.7274999999999997</v>
      </c>
      <c r="AD28" s="259">
        <f t="shared" si="18"/>
        <v>23.109166666666681</v>
      </c>
    </row>
    <row r="29" spans="1:30" ht="15">
      <c r="A29" s="377"/>
      <c r="B29" s="258" t="s">
        <v>18</v>
      </c>
      <c r="C29" s="269">
        <f t="shared" si="0"/>
        <v>0.74999999999999978</v>
      </c>
      <c r="D29" s="251">
        <v>33.699618749999992</v>
      </c>
      <c r="E29" s="268">
        <v>0.10036777285502456</v>
      </c>
      <c r="F29" s="262">
        <v>28.878718749999994</v>
      </c>
      <c r="G29" s="267">
        <v>8.6009658012648454E-2</v>
      </c>
      <c r="H29" s="266">
        <f t="shared" si="1"/>
        <v>0.14305503085253746</v>
      </c>
      <c r="I29" s="251">
        <v>44.932825000000001</v>
      </c>
      <c r="J29" s="61">
        <v>38.504958333333335</v>
      </c>
      <c r="K29" s="265">
        <f t="shared" si="13"/>
        <v>6.4278666666666666</v>
      </c>
      <c r="L29" s="251">
        <v>20.828125496555803</v>
      </c>
      <c r="M29" s="61">
        <v>38.469750516173427</v>
      </c>
      <c r="N29" s="252">
        <f t="shared" si="14"/>
        <v>-17.641625019617624</v>
      </c>
      <c r="O29" s="251">
        <v>25.494374503444195</v>
      </c>
      <c r="P29" s="61">
        <v>1.2260828171598988</v>
      </c>
      <c r="Q29" s="252">
        <f t="shared" si="15"/>
        <v>24.268291686284297</v>
      </c>
      <c r="R29" s="251">
        <v>0</v>
      </c>
      <c r="S29" s="61">
        <v>0</v>
      </c>
      <c r="T29" s="252">
        <f t="shared" si="16"/>
        <v>0</v>
      </c>
      <c r="U29" s="251">
        <v>0</v>
      </c>
      <c r="V29" s="61">
        <v>0</v>
      </c>
      <c r="W29" s="252">
        <f t="shared" si="17"/>
        <v>0</v>
      </c>
      <c r="X29" s="63">
        <v>46.322499999999998</v>
      </c>
      <c r="Y29" s="264">
        <v>0.13796257437116782</v>
      </c>
      <c r="Z29" s="263">
        <f t="shared" si="7"/>
        <v>0.72749999999999981</v>
      </c>
      <c r="AA29" s="262">
        <v>39.695833333333326</v>
      </c>
      <c r="AB29" s="261">
        <v>0.11822633403800475</v>
      </c>
      <c r="AC29" s="260">
        <f t="shared" si="8"/>
        <v>0.72750000000000004</v>
      </c>
      <c r="AD29" s="259">
        <f t="shared" si="18"/>
        <v>6.6266666666666723</v>
      </c>
    </row>
    <row r="30" spans="1:30" ht="15">
      <c r="A30" s="377"/>
      <c r="B30" s="238" t="s">
        <v>17</v>
      </c>
      <c r="C30" s="249">
        <f t="shared" si="0"/>
        <v>0.75</v>
      </c>
      <c r="D30" s="231">
        <v>5.8497062499999997</v>
      </c>
      <c r="E30" s="248">
        <v>1.7422214551570191E-2</v>
      </c>
      <c r="F30" s="242">
        <v>6.4395874999999991</v>
      </c>
      <c r="G30" s="247">
        <v>1.917906135006512E-2</v>
      </c>
      <c r="H30" s="246">
        <f t="shared" si="1"/>
        <v>-0.10083946522955738</v>
      </c>
      <c r="I30" s="231">
        <v>7.7996083333333326</v>
      </c>
      <c r="J30" s="72">
        <v>8.5861166666666673</v>
      </c>
      <c r="K30" s="245">
        <f t="shared" si="13"/>
        <v>-0.7865083333333347</v>
      </c>
      <c r="L30" s="231">
        <v>5.7958333333333316</v>
      </c>
      <c r="M30" s="72">
        <v>8.8516666666666666</v>
      </c>
      <c r="N30" s="232">
        <f t="shared" si="14"/>
        <v>-3.055833333333335</v>
      </c>
      <c r="O30" s="231">
        <v>2.2449999999999997</v>
      </c>
      <c r="P30" s="72">
        <v>0</v>
      </c>
      <c r="Q30" s="232">
        <f t="shared" si="15"/>
        <v>2.2449999999999997</v>
      </c>
      <c r="R30" s="231">
        <v>0</v>
      </c>
      <c r="S30" s="72">
        <v>0</v>
      </c>
      <c r="T30" s="232">
        <f t="shared" si="16"/>
        <v>0</v>
      </c>
      <c r="U30" s="231">
        <v>0</v>
      </c>
      <c r="V30" s="72">
        <v>0</v>
      </c>
      <c r="W30" s="232">
        <f t="shared" si="17"/>
        <v>0</v>
      </c>
      <c r="X30" s="74">
        <v>8.0408333333333317</v>
      </c>
      <c r="Y30" s="244">
        <v>2.3948061239271737E-2</v>
      </c>
      <c r="Z30" s="243">
        <f t="shared" si="7"/>
        <v>0.72750000000000015</v>
      </c>
      <c r="AA30" s="242">
        <v>8.8516666666666666</v>
      </c>
      <c r="AB30" s="241">
        <v>2.6362970927924567E-2</v>
      </c>
      <c r="AC30" s="240">
        <f t="shared" si="8"/>
        <v>0.72749999999999992</v>
      </c>
      <c r="AD30" s="239">
        <f t="shared" si="18"/>
        <v>-0.81083333333333485</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0.75</v>
      </c>
      <c r="D33" s="171">
        <f>SUM(D21:D32)</f>
        <v>292.44529999999997</v>
      </c>
      <c r="E33" s="188">
        <v>0.87099155811427453</v>
      </c>
      <c r="F33" s="182">
        <f>SUM(F21:F32)</f>
        <v>243.69128124999995</v>
      </c>
      <c r="G33" s="187">
        <v>0.72578717713979712</v>
      </c>
      <c r="H33" s="186">
        <f t="shared" si="1"/>
        <v>0.16671158247371401</v>
      </c>
      <c r="I33" s="171">
        <f t="shared" ref="I33:X33" si="19">SUM(I21:I32)</f>
        <v>389.92706666666663</v>
      </c>
      <c r="J33" s="27">
        <f t="shared" si="19"/>
        <v>324.92170833333336</v>
      </c>
      <c r="K33" s="185">
        <f t="shared" si="19"/>
        <v>65.005358333333348</v>
      </c>
      <c r="L33" s="171">
        <f t="shared" si="19"/>
        <v>253.5437920877701</v>
      </c>
      <c r="M33" s="27">
        <f t="shared" si="19"/>
        <v>332.74616753119119</v>
      </c>
      <c r="N33" s="172">
        <f t="shared" si="19"/>
        <v>-79.202375443421104</v>
      </c>
      <c r="O33" s="171">
        <f t="shared" si="19"/>
        <v>148.44287457889658</v>
      </c>
      <c r="P33" s="27">
        <f t="shared" si="19"/>
        <v>2.2246658021421126</v>
      </c>
      <c r="Q33" s="172">
        <f t="shared" si="19"/>
        <v>146.21820877675447</v>
      </c>
      <c r="R33" s="171">
        <f t="shared" si="19"/>
        <v>0</v>
      </c>
      <c r="S33" s="27">
        <f t="shared" si="19"/>
        <v>0</v>
      </c>
      <c r="T33" s="172">
        <f t="shared" si="19"/>
        <v>0</v>
      </c>
      <c r="U33" s="171">
        <f t="shared" si="19"/>
        <v>0</v>
      </c>
      <c r="V33" s="27">
        <f t="shared" si="19"/>
        <v>0</v>
      </c>
      <c r="W33" s="172">
        <f t="shared" si="19"/>
        <v>0</v>
      </c>
      <c r="X33" s="29">
        <f t="shared" si="19"/>
        <v>401.98666666666668</v>
      </c>
      <c r="Y33" s="184">
        <v>1.1972392551398965</v>
      </c>
      <c r="Z33" s="183">
        <f t="shared" si="7"/>
        <v>0.72749999999999992</v>
      </c>
      <c r="AA33" s="182">
        <f>SUM(AA21:AA32)</f>
        <v>334.9708333333333</v>
      </c>
      <c r="AB33" s="181">
        <v>0.99764560431587246</v>
      </c>
      <c r="AC33" s="180">
        <f t="shared" si="8"/>
        <v>0.72749999999999992</v>
      </c>
      <c r="AD33" s="179">
        <f>SUM(AD21:AD32)</f>
        <v>67.015833333333347</v>
      </c>
    </row>
    <row r="34" spans="1:30" ht="15">
      <c r="A34" s="377"/>
      <c r="B34" s="158" t="s">
        <v>87</v>
      </c>
      <c r="C34" s="169">
        <f t="shared" si="0"/>
        <v>0.75</v>
      </c>
      <c r="D34" s="151">
        <f>SUM(D24:D30)</f>
        <v>292.29616249999998</v>
      </c>
      <c r="E34" s="168">
        <v>0.87054738102030771</v>
      </c>
      <c r="F34" s="162">
        <f>SUM(F24:F30)</f>
        <v>243.69128124999995</v>
      </c>
      <c r="G34" s="167">
        <v>0.72578717713979712</v>
      </c>
      <c r="H34" s="166">
        <f t="shared" si="1"/>
        <v>0.16628641592241239</v>
      </c>
      <c r="I34" s="151">
        <f t="shared" ref="I34:X34" si="20">SUM(I24:I30)</f>
        <v>389.72821666666664</v>
      </c>
      <c r="J34" s="16">
        <f t="shared" si="20"/>
        <v>324.92170833333336</v>
      </c>
      <c r="K34" s="165">
        <f t="shared" si="20"/>
        <v>64.80650833333334</v>
      </c>
      <c r="L34" s="151">
        <f t="shared" si="20"/>
        <v>253.44129208777008</v>
      </c>
      <c r="M34" s="16">
        <f t="shared" si="20"/>
        <v>332.74616753119119</v>
      </c>
      <c r="N34" s="152">
        <f t="shared" si="20"/>
        <v>-79.304875443421096</v>
      </c>
      <c r="O34" s="151">
        <f t="shared" si="20"/>
        <v>148.34037457889656</v>
      </c>
      <c r="P34" s="16">
        <f t="shared" si="20"/>
        <v>2.2246658021421126</v>
      </c>
      <c r="Q34" s="152">
        <f t="shared" si="20"/>
        <v>146.11570877675445</v>
      </c>
      <c r="R34" s="151">
        <f t="shared" si="20"/>
        <v>0</v>
      </c>
      <c r="S34" s="16">
        <f t="shared" si="20"/>
        <v>0</v>
      </c>
      <c r="T34" s="152">
        <f t="shared" si="20"/>
        <v>0</v>
      </c>
      <c r="U34" s="151">
        <f t="shared" si="20"/>
        <v>0</v>
      </c>
      <c r="V34" s="16">
        <f t="shared" si="20"/>
        <v>0</v>
      </c>
      <c r="W34" s="152">
        <f t="shared" si="20"/>
        <v>0</v>
      </c>
      <c r="X34" s="18">
        <f t="shared" si="20"/>
        <v>401.78166666666669</v>
      </c>
      <c r="Y34" s="164">
        <v>1.1966287024334128</v>
      </c>
      <c r="Z34" s="163">
        <f t="shared" si="7"/>
        <v>0.72749999999999992</v>
      </c>
      <c r="AA34" s="162">
        <f>SUM(AA24:AA30)</f>
        <v>334.9708333333333</v>
      </c>
      <c r="AB34" s="161">
        <v>0.99764560431587246</v>
      </c>
      <c r="AC34" s="160">
        <f t="shared" si="8"/>
        <v>0.72749999999999992</v>
      </c>
      <c r="AD34" s="159">
        <f>SUM(AD24:AD30)</f>
        <v>66.810833333333363</v>
      </c>
    </row>
    <row r="35" spans="1:30" ht="15.75" thickBot="1">
      <c r="A35" s="379"/>
      <c r="B35" s="301" t="s">
        <v>86</v>
      </c>
      <c r="C35" s="313">
        <f t="shared" si="0"/>
        <v>0.75</v>
      </c>
      <c r="D35" s="294">
        <f>SUM(D21:D23,D31:D32)</f>
        <v>0.14913750000000001</v>
      </c>
      <c r="E35" s="312">
        <v>4.4417709396686367E-4</v>
      </c>
      <c r="F35" s="305">
        <f>SUM(F21:F23,F31:F32)</f>
        <v>0</v>
      </c>
      <c r="G35" s="311">
        <v>0</v>
      </c>
      <c r="H35" s="310">
        <f t="shared" si="1"/>
        <v>1</v>
      </c>
      <c r="I35" s="294">
        <f t="shared" ref="I35:X35" si="21">SUM(I21:I23,I31:I32)</f>
        <v>0.19885</v>
      </c>
      <c r="J35" s="293">
        <f t="shared" si="21"/>
        <v>0</v>
      </c>
      <c r="K35" s="309">
        <f t="shared" si="21"/>
        <v>0.19885</v>
      </c>
      <c r="L35" s="294">
        <f t="shared" si="21"/>
        <v>0.10249999999999999</v>
      </c>
      <c r="M35" s="293">
        <f t="shared" si="21"/>
        <v>0</v>
      </c>
      <c r="N35" s="295">
        <f t="shared" si="21"/>
        <v>0.10249999999999999</v>
      </c>
      <c r="O35" s="294">
        <f t="shared" si="21"/>
        <v>0.10249999999999999</v>
      </c>
      <c r="P35" s="293">
        <f t="shared" si="21"/>
        <v>0</v>
      </c>
      <c r="Q35" s="295">
        <f t="shared" si="21"/>
        <v>0.10249999999999999</v>
      </c>
      <c r="R35" s="294">
        <f t="shared" si="21"/>
        <v>0</v>
      </c>
      <c r="S35" s="293">
        <f t="shared" si="21"/>
        <v>0</v>
      </c>
      <c r="T35" s="295">
        <f t="shared" si="21"/>
        <v>0</v>
      </c>
      <c r="U35" s="294">
        <f t="shared" si="21"/>
        <v>0</v>
      </c>
      <c r="V35" s="293">
        <f t="shared" si="21"/>
        <v>0</v>
      </c>
      <c r="W35" s="295">
        <f t="shared" si="21"/>
        <v>0</v>
      </c>
      <c r="X35" s="308">
        <f t="shared" si="21"/>
        <v>0.20499999999999999</v>
      </c>
      <c r="Y35" s="307">
        <v>6.1055270648366128E-4</v>
      </c>
      <c r="Z35" s="306">
        <f t="shared" si="7"/>
        <v>0.72750000000000004</v>
      </c>
      <c r="AA35" s="305">
        <f>SUM(AA21:AA23,AA31:AA32)</f>
        <v>0</v>
      </c>
      <c r="AB35" s="304">
        <v>0</v>
      </c>
      <c r="AC35" s="303">
        <f t="shared" si="8"/>
        <v>1</v>
      </c>
      <c r="AD35" s="302">
        <f>SUM(AD21:AD23,AD31:AD32)</f>
        <v>0.20499999999999999</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0.22370625</v>
      </c>
      <c r="E38" s="248">
        <v>6.6626564095029542E-4</v>
      </c>
      <c r="F38" s="242">
        <v>0</v>
      </c>
      <c r="G38" s="247">
        <v>0</v>
      </c>
      <c r="H38" s="246">
        <f t="shared" si="1"/>
        <v>1</v>
      </c>
      <c r="I38" s="231">
        <v>0.29827500000000001</v>
      </c>
      <c r="J38" s="72">
        <v>0</v>
      </c>
      <c r="K38" s="245">
        <f t="shared" si="22"/>
        <v>0.29827500000000001</v>
      </c>
      <c r="L38" s="231">
        <v>0</v>
      </c>
      <c r="M38" s="72">
        <v>0</v>
      </c>
      <c r="N38" s="232">
        <f t="shared" si="23"/>
        <v>0</v>
      </c>
      <c r="O38" s="231">
        <v>0.3075</v>
      </c>
      <c r="P38" s="72">
        <v>0</v>
      </c>
      <c r="Q38" s="232">
        <f t="shared" si="24"/>
        <v>0.3075</v>
      </c>
      <c r="R38" s="231">
        <v>0</v>
      </c>
      <c r="S38" s="72">
        <v>0</v>
      </c>
      <c r="T38" s="232">
        <f t="shared" si="25"/>
        <v>0</v>
      </c>
      <c r="U38" s="231">
        <v>0</v>
      </c>
      <c r="V38" s="72">
        <v>0</v>
      </c>
      <c r="W38" s="232">
        <f t="shared" si="26"/>
        <v>0</v>
      </c>
      <c r="X38" s="74">
        <v>0.3075</v>
      </c>
      <c r="Y38" s="244">
        <v>9.1582905972549197E-4</v>
      </c>
      <c r="Z38" s="243">
        <f t="shared" si="7"/>
        <v>0.72750000000000004</v>
      </c>
      <c r="AA38" s="242">
        <v>0</v>
      </c>
      <c r="AB38" s="241">
        <v>0</v>
      </c>
      <c r="AC38" s="240">
        <f t="shared" si="8"/>
        <v>1</v>
      </c>
      <c r="AD38" s="239">
        <f t="shared" si="27"/>
        <v>0.3075</v>
      </c>
    </row>
    <row r="39" spans="1:30" ht="15">
      <c r="A39" s="377"/>
      <c r="B39" s="218" t="s">
        <v>23</v>
      </c>
      <c r="C39" s="229">
        <f t="shared" si="0"/>
        <v>0.75</v>
      </c>
      <c r="D39" s="211">
        <v>13.149562499999998</v>
      </c>
      <c r="E39" s="228">
        <v>3.9163419382688094E-2</v>
      </c>
      <c r="F39" s="222">
        <v>10.919775000000001</v>
      </c>
      <c r="G39" s="227">
        <v>3.2522430148500564E-2</v>
      </c>
      <c r="H39" s="226">
        <f t="shared" si="1"/>
        <v>0.16957123098201915</v>
      </c>
      <c r="I39" s="211">
        <v>17.532749999999997</v>
      </c>
      <c r="J39" s="49">
        <v>14.559700000000001</v>
      </c>
      <c r="K39" s="225">
        <f t="shared" si="22"/>
        <v>2.9730499999999953</v>
      </c>
      <c r="L39" s="211">
        <v>18.074999999999996</v>
      </c>
      <c r="M39" s="49">
        <v>15.010000000000002</v>
      </c>
      <c r="N39" s="212">
        <f t="shared" si="23"/>
        <v>3.0649999999999942</v>
      </c>
      <c r="O39" s="211">
        <v>0</v>
      </c>
      <c r="P39" s="49">
        <v>0</v>
      </c>
      <c r="Q39" s="212">
        <f t="shared" si="24"/>
        <v>0</v>
      </c>
      <c r="R39" s="211">
        <v>0</v>
      </c>
      <c r="S39" s="49">
        <v>0</v>
      </c>
      <c r="T39" s="212">
        <f t="shared" si="25"/>
        <v>0</v>
      </c>
      <c r="U39" s="211">
        <v>0</v>
      </c>
      <c r="V39" s="49">
        <v>0</v>
      </c>
      <c r="W39" s="212">
        <f t="shared" si="26"/>
        <v>0</v>
      </c>
      <c r="X39" s="51">
        <v>18.074999999999996</v>
      </c>
      <c r="Y39" s="224">
        <v>5.3832878876547204E-2</v>
      </c>
      <c r="Z39" s="223">
        <f t="shared" si="7"/>
        <v>0.72750000000000004</v>
      </c>
      <c r="AA39" s="222">
        <v>15.010000000000002</v>
      </c>
      <c r="AB39" s="221">
        <v>4.4704371338145109E-2</v>
      </c>
      <c r="AC39" s="220">
        <f t="shared" si="8"/>
        <v>0.72750000000000004</v>
      </c>
      <c r="AD39" s="219">
        <f t="shared" si="27"/>
        <v>3.0649999999999942</v>
      </c>
    </row>
    <row r="40" spans="1:30" ht="15">
      <c r="A40" s="377"/>
      <c r="B40" s="270" t="s">
        <v>22</v>
      </c>
      <c r="C40" s="269">
        <f t="shared" si="0"/>
        <v>0.75</v>
      </c>
      <c r="D40" s="251">
        <v>39.306825000000003</v>
      </c>
      <c r="E40" s="268">
        <v>0.1170677482294129</v>
      </c>
      <c r="F40" s="262">
        <v>32.219156249999997</v>
      </c>
      <c r="G40" s="267">
        <v>9.5958502678329019E-2</v>
      </c>
      <c r="H40" s="266">
        <f t="shared" si="1"/>
        <v>0.18031649083842324</v>
      </c>
      <c r="I40" s="251">
        <v>52.409100000000002</v>
      </c>
      <c r="J40" s="61">
        <v>42.958874999999999</v>
      </c>
      <c r="K40" s="265">
        <f t="shared" si="22"/>
        <v>9.4502250000000032</v>
      </c>
      <c r="L40" s="251">
        <v>54.03</v>
      </c>
      <c r="M40" s="61">
        <v>44.287500000000001</v>
      </c>
      <c r="N40" s="252">
        <f t="shared" si="23"/>
        <v>9.7424999999999997</v>
      </c>
      <c r="O40" s="251">
        <v>0</v>
      </c>
      <c r="P40" s="61">
        <v>0</v>
      </c>
      <c r="Q40" s="252">
        <f t="shared" si="24"/>
        <v>0</v>
      </c>
      <c r="R40" s="251">
        <v>0</v>
      </c>
      <c r="S40" s="61">
        <v>0</v>
      </c>
      <c r="T40" s="252">
        <f t="shared" si="25"/>
        <v>0</v>
      </c>
      <c r="U40" s="251">
        <v>0</v>
      </c>
      <c r="V40" s="61">
        <v>0</v>
      </c>
      <c r="W40" s="252">
        <f t="shared" si="26"/>
        <v>0</v>
      </c>
      <c r="X40" s="63">
        <v>54.03</v>
      </c>
      <c r="Y40" s="264">
        <v>0.16091786698201085</v>
      </c>
      <c r="Z40" s="263">
        <f t="shared" si="7"/>
        <v>0.72750000000000004</v>
      </c>
      <c r="AA40" s="262">
        <v>44.287500000000001</v>
      </c>
      <c r="AB40" s="261">
        <v>0.13190172189461036</v>
      </c>
      <c r="AC40" s="260">
        <f t="shared" si="8"/>
        <v>0.72749999999999992</v>
      </c>
      <c r="AD40" s="259">
        <f t="shared" si="27"/>
        <v>9.7424999999999997</v>
      </c>
    </row>
    <row r="41" spans="1:30" ht="15">
      <c r="A41" s="377"/>
      <c r="B41" s="270" t="s">
        <v>21</v>
      </c>
      <c r="C41" s="269">
        <f t="shared" si="0"/>
        <v>0.75</v>
      </c>
      <c r="D41" s="251">
        <v>70.131</v>
      </c>
      <c r="E41" s="268">
        <v>0.20887157004100321</v>
      </c>
      <c r="F41" s="262">
        <v>46.359937500000001</v>
      </c>
      <c r="G41" s="267">
        <v>0.13807407469774807</v>
      </c>
      <c r="H41" s="266">
        <f t="shared" si="1"/>
        <v>0.33895228215767631</v>
      </c>
      <c r="I41" s="251">
        <v>93.507999999999996</v>
      </c>
      <c r="J41" s="61">
        <v>61.813249999999996</v>
      </c>
      <c r="K41" s="265">
        <f t="shared" si="22"/>
        <v>31.694749999999999</v>
      </c>
      <c r="L41" s="251">
        <v>83.374999999999929</v>
      </c>
      <c r="M41" s="61">
        <v>63.725000000000001</v>
      </c>
      <c r="N41" s="252">
        <f t="shared" si="23"/>
        <v>19.649999999999928</v>
      </c>
      <c r="O41" s="251">
        <v>13.025000000000064</v>
      </c>
      <c r="P41" s="61">
        <v>0</v>
      </c>
      <c r="Q41" s="252">
        <f t="shared" si="24"/>
        <v>13.025000000000064</v>
      </c>
      <c r="R41" s="251">
        <v>0</v>
      </c>
      <c r="S41" s="61">
        <v>0</v>
      </c>
      <c r="T41" s="252">
        <f t="shared" si="25"/>
        <v>0</v>
      </c>
      <c r="U41" s="251">
        <v>0</v>
      </c>
      <c r="V41" s="61">
        <v>0</v>
      </c>
      <c r="W41" s="252">
        <f t="shared" si="26"/>
        <v>0</v>
      </c>
      <c r="X41" s="63">
        <v>96.399999999999991</v>
      </c>
      <c r="Y41" s="264">
        <v>0.28710868734158512</v>
      </c>
      <c r="Z41" s="263">
        <f t="shared" si="7"/>
        <v>0.72750000000000004</v>
      </c>
      <c r="AA41" s="262">
        <v>63.725000000000001</v>
      </c>
      <c r="AB41" s="261">
        <v>0.18979254253985989</v>
      </c>
      <c r="AC41" s="260">
        <f t="shared" si="8"/>
        <v>0.72750000000000004</v>
      </c>
      <c r="AD41" s="259">
        <f t="shared" si="27"/>
        <v>32.67499999999999</v>
      </c>
    </row>
    <row r="42" spans="1:30" ht="15">
      <c r="A42" s="377"/>
      <c r="B42" s="270" t="s">
        <v>20</v>
      </c>
      <c r="C42" s="269">
        <f t="shared" si="0"/>
        <v>0.75</v>
      </c>
      <c r="D42" s="251">
        <v>101.18615625</v>
      </c>
      <c r="E42" s="268">
        <v>0.30136332466885923</v>
      </c>
      <c r="F42" s="262">
        <v>16.779787500000001</v>
      </c>
      <c r="G42" s="267">
        <v>4.9975339865100971E-2</v>
      </c>
      <c r="H42" s="266">
        <f t="shared" si="1"/>
        <v>0.83416913813247062</v>
      </c>
      <c r="I42" s="251">
        <v>134.91487499999999</v>
      </c>
      <c r="J42" s="61">
        <v>22.373049999999999</v>
      </c>
      <c r="K42" s="265">
        <f t="shared" si="22"/>
        <v>112.54182499999999</v>
      </c>
      <c r="L42" s="251">
        <v>73.437499999999915</v>
      </c>
      <c r="M42" s="61">
        <v>23.065000000000001</v>
      </c>
      <c r="N42" s="252">
        <f t="shared" si="23"/>
        <v>50.372499999999917</v>
      </c>
      <c r="O42" s="251">
        <v>65.650000000000077</v>
      </c>
      <c r="P42" s="61">
        <v>0</v>
      </c>
      <c r="Q42" s="252">
        <f t="shared" si="24"/>
        <v>65.650000000000077</v>
      </c>
      <c r="R42" s="251">
        <v>0</v>
      </c>
      <c r="S42" s="61">
        <v>0</v>
      </c>
      <c r="T42" s="252">
        <f t="shared" si="25"/>
        <v>0</v>
      </c>
      <c r="U42" s="251">
        <v>0</v>
      </c>
      <c r="V42" s="61">
        <v>0</v>
      </c>
      <c r="W42" s="252">
        <f t="shared" si="26"/>
        <v>0</v>
      </c>
      <c r="X42" s="63">
        <v>139.08749999999998</v>
      </c>
      <c r="Y42" s="264">
        <v>0.41424511981973772</v>
      </c>
      <c r="Z42" s="263">
        <f t="shared" si="7"/>
        <v>0.72750000000000015</v>
      </c>
      <c r="AA42" s="262">
        <v>23.065000000000001</v>
      </c>
      <c r="AB42" s="261">
        <v>6.8694625244125035E-2</v>
      </c>
      <c r="AC42" s="260">
        <f t="shared" si="8"/>
        <v>0.72750000000000004</v>
      </c>
      <c r="AD42" s="259">
        <f t="shared" si="27"/>
        <v>116.02249999999998</v>
      </c>
    </row>
    <row r="43" spans="1:30" ht="15">
      <c r="A43" s="377"/>
      <c r="B43" s="270" t="s">
        <v>19</v>
      </c>
      <c r="C43" s="269">
        <f t="shared" si="0"/>
        <v>0.75</v>
      </c>
      <c r="D43" s="251">
        <v>61.100906250000008</v>
      </c>
      <c r="E43" s="268">
        <v>0.18197718868069251</v>
      </c>
      <c r="F43" s="262">
        <v>60.904481250000003</v>
      </c>
      <c r="G43" s="267">
        <v>0.18139217494717494</v>
      </c>
      <c r="H43" s="266">
        <f t="shared" si="1"/>
        <v>3.2147641018009437E-3</v>
      </c>
      <c r="I43" s="251">
        <v>81.467875000000006</v>
      </c>
      <c r="J43" s="61">
        <v>81.205974999999995</v>
      </c>
      <c r="K43" s="265">
        <f t="shared" si="22"/>
        <v>0.26190000000001135</v>
      </c>
      <c r="L43" s="251">
        <v>0</v>
      </c>
      <c r="M43" s="61">
        <v>83.717500000000001</v>
      </c>
      <c r="N43" s="252">
        <f t="shared" si="23"/>
        <v>-83.717500000000001</v>
      </c>
      <c r="O43" s="251">
        <v>83.987500000000011</v>
      </c>
      <c r="P43" s="61">
        <v>0</v>
      </c>
      <c r="Q43" s="252">
        <f t="shared" si="24"/>
        <v>83.987500000000011</v>
      </c>
      <c r="R43" s="251">
        <v>0</v>
      </c>
      <c r="S43" s="61">
        <v>0</v>
      </c>
      <c r="T43" s="252">
        <f t="shared" si="25"/>
        <v>0</v>
      </c>
      <c r="U43" s="251">
        <v>0</v>
      </c>
      <c r="V43" s="61">
        <v>0</v>
      </c>
      <c r="W43" s="252">
        <f t="shared" si="26"/>
        <v>0</v>
      </c>
      <c r="X43" s="63">
        <v>83.987500000000011</v>
      </c>
      <c r="Y43" s="264">
        <v>0.25014046554047081</v>
      </c>
      <c r="Z43" s="263">
        <f t="shared" si="7"/>
        <v>0.72750000000000004</v>
      </c>
      <c r="AA43" s="262">
        <v>83.717500000000001</v>
      </c>
      <c r="AB43" s="261">
        <v>0.24933632295144323</v>
      </c>
      <c r="AC43" s="260">
        <f t="shared" si="8"/>
        <v>0.72750000000000004</v>
      </c>
      <c r="AD43" s="259">
        <f t="shared" si="27"/>
        <v>0.27000000000001023</v>
      </c>
    </row>
    <row r="44" spans="1:30" ht="15">
      <c r="A44" s="377"/>
      <c r="B44" s="258" t="s">
        <v>18</v>
      </c>
      <c r="C44" s="269">
        <f t="shared" si="0"/>
        <v>0.75</v>
      </c>
      <c r="D44" s="251">
        <v>37.569918749999999</v>
      </c>
      <c r="E44" s="268">
        <v>0.11189471012284759</v>
      </c>
      <c r="F44" s="262">
        <v>55.650112499999999</v>
      </c>
      <c r="G44" s="267">
        <v>0.1657430575755863</v>
      </c>
      <c r="H44" s="266">
        <f t="shared" si="1"/>
        <v>-0.48124122573461781</v>
      </c>
      <c r="I44" s="251">
        <v>50.093224999999997</v>
      </c>
      <c r="J44" s="61">
        <v>74.200149999999994</v>
      </c>
      <c r="K44" s="265">
        <f t="shared" si="22"/>
        <v>-24.106924999999997</v>
      </c>
      <c r="L44" s="251">
        <v>0</v>
      </c>
      <c r="M44" s="61">
        <v>64.684001452606111</v>
      </c>
      <c r="N44" s="252">
        <f t="shared" si="23"/>
        <v>-64.684001452606111</v>
      </c>
      <c r="O44" s="251">
        <v>51.642499999999998</v>
      </c>
      <c r="P44" s="61">
        <v>11.810998547393893</v>
      </c>
      <c r="Q44" s="252">
        <f t="shared" si="24"/>
        <v>39.831501452606105</v>
      </c>
      <c r="R44" s="251">
        <v>0</v>
      </c>
      <c r="S44" s="61">
        <v>0</v>
      </c>
      <c r="T44" s="252">
        <f t="shared" si="25"/>
        <v>0</v>
      </c>
      <c r="U44" s="251">
        <v>0</v>
      </c>
      <c r="V44" s="61">
        <v>0</v>
      </c>
      <c r="W44" s="252">
        <f t="shared" si="26"/>
        <v>0</v>
      </c>
      <c r="X44" s="63">
        <v>51.642499999999998</v>
      </c>
      <c r="Y44" s="264">
        <v>0.15380716168089015</v>
      </c>
      <c r="Z44" s="263">
        <f t="shared" si="7"/>
        <v>0.72750000000000004</v>
      </c>
      <c r="AA44" s="262">
        <v>76.495000000000005</v>
      </c>
      <c r="AB44" s="261">
        <v>0.22782550869496401</v>
      </c>
      <c r="AC44" s="260">
        <f t="shared" si="8"/>
        <v>0.72749999999999992</v>
      </c>
      <c r="AD44" s="259">
        <f t="shared" si="27"/>
        <v>-24.852500000000006</v>
      </c>
    </row>
    <row r="45" spans="1:30" ht="15">
      <c r="A45" s="377"/>
      <c r="B45" s="238" t="s">
        <v>17</v>
      </c>
      <c r="C45" s="249">
        <f t="shared" si="0"/>
        <v>0.75</v>
      </c>
      <c r="D45" s="231">
        <v>9.3410999999999991</v>
      </c>
      <c r="E45" s="248">
        <v>2.7820653105046479E-2</v>
      </c>
      <c r="F45" s="242">
        <v>14.420868749999999</v>
      </c>
      <c r="G45" s="247">
        <v>4.2949758269064116E-2</v>
      </c>
      <c r="H45" s="246">
        <f t="shared" si="1"/>
        <v>-0.54380841121495327</v>
      </c>
      <c r="I45" s="231">
        <v>12.454799999999999</v>
      </c>
      <c r="J45" s="72">
        <v>19.227824999999999</v>
      </c>
      <c r="K45" s="245">
        <f t="shared" si="22"/>
        <v>-6.7730250000000005</v>
      </c>
      <c r="L45" s="231">
        <v>0</v>
      </c>
      <c r="M45" s="72">
        <v>19.822500000000002</v>
      </c>
      <c r="N45" s="232">
        <f t="shared" si="23"/>
        <v>-19.822500000000002</v>
      </c>
      <c r="O45" s="231">
        <v>12.839999999999998</v>
      </c>
      <c r="P45" s="72">
        <v>0</v>
      </c>
      <c r="Q45" s="232">
        <f t="shared" si="24"/>
        <v>12.839999999999998</v>
      </c>
      <c r="R45" s="231">
        <v>0</v>
      </c>
      <c r="S45" s="72">
        <v>0</v>
      </c>
      <c r="T45" s="232">
        <f t="shared" si="25"/>
        <v>0</v>
      </c>
      <c r="U45" s="231">
        <v>0</v>
      </c>
      <c r="V45" s="72">
        <v>0</v>
      </c>
      <c r="W45" s="232">
        <f t="shared" si="26"/>
        <v>0</v>
      </c>
      <c r="X45" s="74">
        <v>12.839999999999998</v>
      </c>
      <c r="Y45" s="244">
        <v>3.8241447567074198E-2</v>
      </c>
      <c r="Z45" s="243">
        <f t="shared" si="7"/>
        <v>0.72750000000000004</v>
      </c>
      <c r="AA45" s="242">
        <v>19.822500000000002</v>
      </c>
      <c r="AB45" s="241">
        <v>5.9037468411084704E-2</v>
      </c>
      <c r="AC45" s="240">
        <f t="shared" si="8"/>
        <v>0.72749999999999992</v>
      </c>
      <c r="AD45" s="239">
        <f t="shared" si="27"/>
        <v>-6.9825000000000035</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0.74999999999999989</v>
      </c>
      <c r="D48" s="171">
        <f>SUM(D36:D47)</f>
        <v>332.00917499999997</v>
      </c>
      <c r="E48" s="188">
        <v>0.98882487987150014</v>
      </c>
      <c r="F48" s="182">
        <f>SUM(F36:F47)</f>
        <v>237.25411875</v>
      </c>
      <c r="G48" s="187">
        <v>0.70661533818150402</v>
      </c>
      <c r="H48" s="186">
        <f t="shared" si="1"/>
        <v>0.28539890878015639</v>
      </c>
      <c r="I48" s="171">
        <f t="shared" ref="I48:X48" si="28">SUM(I36:I47)</f>
        <v>442.6789</v>
      </c>
      <c r="J48" s="27">
        <f t="shared" si="28"/>
        <v>316.33882499999999</v>
      </c>
      <c r="K48" s="185">
        <f t="shared" si="28"/>
        <v>126.34007500000003</v>
      </c>
      <c r="L48" s="171">
        <f t="shared" si="28"/>
        <v>228.91749999999982</v>
      </c>
      <c r="M48" s="27">
        <f t="shared" si="28"/>
        <v>314.31150145260608</v>
      </c>
      <c r="N48" s="172">
        <f t="shared" si="28"/>
        <v>-85.394001452606275</v>
      </c>
      <c r="O48" s="171">
        <f t="shared" si="28"/>
        <v>227.45250000000013</v>
      </c>
      <c r="P48" s="27">
        <f t="shared" si="28"/>
        <v>11.810998547393893</v>
      </c>
      <c r="Q48" s="172">
        <f t="shared" si="28"/>
        <v>215.64150145260626</v>
      </c>
      <c r="R48" s="171">
        <f t="shared" si="28"/>
        <v>0</v>
      </c>
      <c r="S48" s="27">
        <f t="shared" si="28"/>
        <v>0</v>
      </c>
      <c r="T48" s="172">
        <f t="shared" si="28"/>
        <v>0</v>
      </c>
      <c r="U48" s="171">
        <f t="shared" si="28"/>
        <v>0</v>
      </c>
      <c r="V48" s="27">
        <f t="shared" si="28"/>
        <v>0</v>
      </c>
      <c r="W48" s="172">
        <f t="shared" si="28"/>
        <v>0</v>
      </c>
      <c r="X48" s="29">
        <f t="shared" si="28"/>
        <v>456.36999999999995</v>
      </c>
      <c r="Y48" s="184">
        <v>1.3592094568680415</v>
      </c>
      <c r="Z48" s="183">
        <f t="shared" si="7"/>
        <v>0.72750000000000004</v>
      </c>
      <c r="AA48" s="182">
        <f>SUM(AA36:AA47)</f>
        <v>326.1225</v>
      </c>
      <c r="AB48" s="181">
        <v>0.97129256107423223</v>
      </c>
      <c r="AC48" s="180">
        <f t="shared" si="8"/>
        <v>0.72750000000000004</v>
      </c>
      <c r="AD48" s="179">
        <f>SUM(AD36:AD47)</f>
        <v>130.24749999999995</v>
      </c>
    </row>
    <row r="49" spans="1:30" ht="15">
      <c r="A49" s="377"/>
      <c r="B49" s="158" t="s">
        <v>87</v>
      </c>
      <c r="C49" s="169">
        <f t="shared" si="0"/>
        <v>0.75</v>
      </c>
      <c r="D49" s="151">
        <f>SUM(D39:D45)</f>
        <v>331.78546875000001</v>
      </c>
      <c r="E49" s="168">
        <v>0.98815861423054996</v>
      </c>
      <c r="F49" s="162">
        <f>SUM(F39:F45)</f>
        <v>237.25411875</v>
      </c>
      <c r="G49" s="167">
        <v>0.70661533818150402</v>
      </c>
      <c r="H49" s="166">
        <f t="shared" si="1"/>
        <v>0.28491708921474579</v>
      </c>
      <c r="I49" s="151">
        <f t="shared" ref="I49:X49" si="29">SUM(I39:I45)</f>
        <v>442.38062500000001</v>
      </c>
      <c r="J49" s="16">
        <f t="shared" si="29"/>
        <v>316.33882499999999</v>
      </c>
      <c r="K49" s="165">
        <f t="shared" si="29"/>
        <v>126.04179999999998</v>
      </c>
      <c r="L49" s="151">
        <f t="shared" si="29"/>
        <v>228.91749999999982</v>
      </c>
      <c r="M49" s="16">
        <f t="shared" si="29"/>
        <v>314.31150145260608</v>
      </c>
      <c r="N49" s="152">
        <f t="shared" si="29"/>
        <v>-85.394001452606275</v>
      </c>
      <c r="O49" s="151">
        <f t="shared" si="29"/>
        <v>227.14500000000012</v>
      </c>
      <c r="P49" s="16">
        <f t="shared" si="29"/>
        <v>11.810998547393893</v>
      </c>
      <c r="Q49" s="152">
        <f t="shared" si="29"/>
        <v>215.33400145260626</v>
      </c>
      <c r="R49" s="151">
        <f t="shared" si="29"/>
        <v>0</v>
      </c>
      <c r="S49" s="16">
        <f t="shared" si="29"/>
        <v>0</v>
      </c>
      <c r="T49" s="152">
        <f t="shared" si="29"/>
        <v>0</v>
      </c>
      <c r="U49" s="151">
        <f t="shared" si="29"/>
        <v>0</v>
      </c>
      <c r="V49" s="16">
        <f t="shared" si="29"/>
        <v>0</v>
      </c>
      <c r="W49" s="152">
        <f t="shared" si="29"/>
        <v>0</v>
      </c>
      <c r="X49" s="18">
        <f t="shared" si="29"/>
        <v>456.06249999999994</v>
      </c>
      <c r="Y49" s="164">
        <v>1.358293627808316</v>
      </c>
      <c r="Z49" s="163">
        <f t="shared" si="7"/>
        <v>0.72750000000000015</v>
      </c>
      <c r="AA49" s="162">
        <f>SUM(AA39:AA45)</f>
        <v>326.1225</v>
      </c>
      <c r="AB49" s="161">
        <v>0.97129256107423223</v>
      </c>
      <c r="AC49" s="160">
        <f t="shared" si="8"/>
        <v>0.72750000000000004</v>
      </c>
      <c r="AD49" s="159">
        <f>SUM(AD39:AD45)</f>
        <v>129.93999999999994</v>
      </c>
    </row>
    <row r="50" spans="1:30" ht="15.75" thickBot="1">
      <c r="A50" s="378"/>
      <c r="B50" s="138" t="s">
        <v>86</v>
      </c>
      <c r="C50" s="149">
        <f t="shared" si="0"/>
        <v>0.75</v>
      </c>
      <c r="D50" s="131">
        <f>SUM(D36:D38,D46:D47)</f>
        <v>0.22370625</v>
      </c>
      <c r="E50" s="148">
        <v>6.6626564095029542E-4</v>
      </c>
      <c r="F50" s="142">
        <f>SUM(F36:F38,F46:F47)</f>
        <v>0</v>
      </c>
      <c r="G50" s="147">
        <v>0</v>
      </c>
      <c r="H50" s="146">
        <f t="shared" si="1"/>
        <v>1</v>
      </c>
      <c r="I50" s="131">
        <f t="shared" ref="I50:X50" si="30">SUM(I36:I38,I46:I47)</f>
        <v>0.29827500000000001</v>
      </c>
      <c r="J50" s="5">
        <f t="shared" si="30"/>
        <v>0</v>
      </c>
      <c r="K50" s="145">
        <f t="shared" si="30"/>
        <v>0.29827500000000001</v>
      </c>
      <c r="L50" s="131">
        <f t="shared" si="30"/>
        <v>0</v>
      </c>
      <c r="M50" s="5">
        <f t="shared" si="30"/>
        <v>0</v>
      </c>
      <c r="N50" s="132">
        <f t="shared" si="30"/>
        <v>0</v>
      </c>
      <c r="O50" s="131">
        <f t="shared" si="30"/>
        <v>0.3075</v>
      </c>
      <c r="P50" s="5">
        <f t="shared" si="30"/>
        <v>0</v>
      </c>
      <c r="Q50" s="132">
        <f t="shared" si="30"/>
        <v>0.3075</v>
      </c>
      <c r="R50" s="131">
        <f t="shared" si="30"/>
        <v>0</v>
      </c>
      <c r="S50" s="5">
        <f t="shared" si="30"/>
        <v>0</v>
      </c>
      <c r="T50" s="132">
        <f t="shared" si="30"/>
        <v>0</v>
      </c>
      <c r="U50" s="131">
        <f t="shared" si="30"/>
        <v>0</v>
      </c>
      <c r="V50" s="5">
        <f t="shared" si="30"/>
        <v>0</v>
      </c>
      <c r="W50" s="132">
        <f t="shared" si="30"/>
        <v>0</v>
      </c>
      <c r="X50" s="7">
        <f t="shared" si="30"/>
        <v>0.3075</v>
      </c>
      <c r="Y50" s="144">
        <v>9.1582905972549197E-4</v>
      </c>
      <c r="Z50" s="143">
        <f t="shared" si="7"/>
        <v>0.72750000000000004</v>
      </c>
      <c r="AA50" s="142">
        <f>SUM(AA36:AA38,AA46:AA47)</f>
        <v>0</v>
      </c>
      <c r="AB50" s="141">
        <v>0</v>
      </c>
      <c r="AC50" s="140">
        <f t="shared" si="8"/>
        <v>1</v>
      </c>
      <c r="AD50" s="139">
        <f>SUM(AD36:AD38,AD46:AD47)</f>
        <v>0.3075</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0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ReuseMudCr!A1</f>
        <v>FIIP DIVERSION: Project "Pump-Back" Irrigation on Mud Creek</v>
      </c>
      <c r="C1" s="124"/>
      <c r="D1" s="124"/>
      <c r="E1" s="124"/>
      <c r="F1" s="124"/>
      <c r="G1" s="124"/>
      <c r="H1" s="124"/>
      <c r="I1" s="124"/>
      <c r="J1" s="124"/>
      <c r="K1" s="124"/>
      <c r="L1" s="124"/>
      <c r="M1" s="124"/>
      <c r="N1" s="124"/>
      <c r="O1" s="124"/>
    </row>
    <row r="2" spans="2:15" ht="23.25">
      <c r="B2" s="125" t="str">
        <f>ReuseMudCr!A2</f>
        <v>336 Acres (100% Sprinkler / 0%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0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168</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218</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3.9564300000000001</v>
      </c>
      <c r="G9" s="227">
        <v>1.8091083049414518E-2</v>
      </c>
      <c r="H9" s="226">
        <f t="shared" si="1"/>
        <v>1</v>
      </c>
      <c r="I9" s="211">
        <v>0</v>
      </c>
      <c r="J9" s="49">
        <v>6.5940500000000011</v>
      </c>
      <c r="K9" s="225">
        <f t="shared" si="2"/>
        <v>-6.5940500000000011</v>
      </c>
      <c r="L9" s="211">
        <v>0</v>
      </c>
      <c r="M9" s="49">
        <v>0</v>
      </c>
      <c r="N9" s="212">
        <f t="shared" si="3"/>
        <v>0</v>
      </c>
      <c r="O9" s="211">
        <v>0</v>
      </c>
      <c r="P9" s="49">
        <v>7.6675000000000004</v>
      </c>
      <c r="Q9" s="212">
        <f t="shared" si="4"/>
        <v>-7.6675000000000004</v>
      </c>
      <c r="R9" s="211">
        <v>0</v>
      </c>
      <c r="S9" s="49">
        <v>0</v>
      </c>
      <c r="T9" s="212">
        <f t="shared" si="5"/>
        <v>0</v>
      </c>
      <c r="U9" s="211">
        <v>0</v>
      </c>
      <c r="V9" s="49">
        <v>0</v>
      </c>
      <c r="W9" s="212">
        <f t="shared" si="6"/>
        <v>0</v>
      </c>
      <c r="X9" s="51">
        <v>0</v>
      </c>
      <c r="Y9" s="224">
        <v>0</v>
      </c>
      <c r="Z9" s="223">
        <f t="shared" si="7"/>
        <v>1</v>
      </c>
      <c r="AA9" s="222">
        <v>7.6675000000000004</v>
      </c>
      <c r="AB9" s="221">
        <v>3.5060238467857593E-2</v>
      </c>
      <c r="AC9" s="220">
        <f t="shared" si="8"/>
        <v>0.51600000000000001</v>
      </c>
      <c r="AD9" s="219">
        <f t="shared" si="9"/>
        <v>-7.6675000000000004</v>
      </c>
    </row>
    <row r="10" spans="1:31" ht="15">
      <c r="A10" s="377"/>
      <c r="B10" s="270" t="s">
        <v>22</v>
      </c>
      <c r="C10" s="269">
        <f t="shared" si="0"/>
        <v>0.6399999999999999</v>
      </c>
      <c r="D10" s="251">
        <v>6.9358079999999989</v>
      </c>
      <c r="E10" s="268">
        <v>3.1714520045291739E-2</v>
      </c>
      <c r="F10" s="262">
        <v>6.3873920000000002</v>
      </c>
      <c r="G10" s="267">
        <v>2.9206845348247256E-2</v>
      </c>
      <c r="H10" s="266">
        <f t="shared" si="1"/>
        <v>7.9070239545269816E-2</v>
      </c>
      <c r="I10" s="251">
        <v>10.837199999999999</v>
      </c>
      <c r="J10" s="61">
        <v>9.9802999999999997</v>
      </c>
      <c r="K10" s="265">
        <f t="shared" si="2"/>
        <v>0.85689999999999955</v>
      </c>
      <c r="L10" s="251">
        <v>0</v>
      </c>
      <c r="M10" s="61">
        <v>0</v>
      </c>
      <c r="N10" s="252">
        <f t="shared" si="3"/>
        <v>0</v>
      </c>
      <c r="O10" s="251">
        <v>11.5</v>
      </c>
      <c r="P10" s="61">
        <v>8.9699999999999989</v>
      </c>
      <c r="Q10" s="252">
        <f t="shared" si="4"/>
        <v>2.5300000000000011</v>
      </c>
      <c r="R10" s="251">
        <v>150.845</v>
      </c>
      <c r="S10" s="61">
        <v>2.6349999999999998</v>
      </c>
      <c r="T10" s="252">
        <f t="shared" si="5"/>
        <v>148.21</v>
      </c>
      <c r="U10" s="251">
        <v>0</v>
      </c>
      <c r="V10" s="61">
        <v>0</v>
      </c>
      <c r="W10" s="252">
        <f t="shared" si="6"/>
        <v>0</v>
      </c>
      <c r="X10" s="63">
        <v>162.345</v>
      </c>
      <c r="Y10" s="264">
        <v>0.74233510454050755</v>
      </c>
      <c r="Z10" s="263">
        <f t="shared" si="7"/>
        <v>4.2722646216391012E-2</v>
      </c>
      <c r="AA10" s="262">
        <v>11.604999999999999</v>
      </c>
      <c r="AB10" s="261">
        <v>5.3064762623995738E-2</v>
      </c>
      <c r="AC10" s="260">
        <f t="shared" si="8"/>
        <v>0.55040000000000011</v>
      </c>
      <c r="AD10" s="259">
        <f t="shared" si="9"/>
        <v>150.74</v>
      </c>
    </row>
    <row r="11" spans="1:31" ht="15">
      <c r="A11" s="377"/>
      <c r="B11" s="270" t="s">
        <v>21</v>
      </c>
      <c r="C11" s="269">
        <f t="shared" si="0"/>
        <v>0.68999999999999984</v>
      </c>
      <c r="D11" s="251">
        <v>20.485409999999995</v>
      </c>
      <c r="E11" s="268">
        <v>9.3671126144354022E-2</v>
      </c>
      <c r="F11" s="262">
        <v>19.555497000000003</v>
      </c>
      <c r="G11" s="267">
        <v>8.9419026824580874E-2</v>
      </c>
      <c r="H11" s="266">
        <f t="shared" si="1"/>
        <v>4.5393916938933236E-2</v>
      </c>
      <c r="I11" s="251">
        <v>29.689</v>
      </c>
      <c r="J11" s="61">
        <v>28.341300000000007</v>
      </c>
      <c r="K11" s="265">
        <f t="shared" si="2"/>
        <v>1.3476999999999926</v>
      </c>
      <c r="L11" s="251">
        <v>0</v>
      </c>
      <c r="M11" s="61">
        <v>0</v>
      </c>
      <c r="N11" s="252">
        <f t="shared" si="3"/>
        <v>0</v>
      </c>
      <c r="O11" s="251">
        <v>32.664999999999999</v>
      </c>
      <c r="P11" s="61">
        <v>32.955000000000005</v>
      </c>
      <c r="Q11" s="252">
        <f t="shared" si="4"/>
        <v>-0.29000000000000625</v>
      </c>
      <c r="R11" s="251">
        <v>249.80250000000001</v>
      </c>
      <c r="S11" s="61">
        <v>0</v>
      </c>
      <c r="T11" s="252">
        <f t="shared" si="5"/>
        <v>249.80250000000001</v>
      </c>
      <c r="U11" s="251">
        <v>0</v>
      </c>
      <c r="V11" s="61">
        <v>0</v>
      </c>
      <c r="W11" s="252">
        <f t="shared" si="6"/>
        <v>0</v>
      </c>
      <c r="X11" s="63">
        <v>282.46750000000003</v>
      </c>
      <c r="Y11" s="264">
        <v>1.291604552907671</v>
      </c>
      <c r="Z11" s="263">
        <f t="shared" si="7"/>
        <v>7.2523069025640097E-2</v>
      </c>
      <c r="AA11" s="262">
        <v>32.955000000000005</v>
      </c>
      <c r="AB11" s="261">
        <v>0.15068929360394484</v>
      </c>
      <c r="AC11" s="260">
        <f t="shared" si="8"/>
        <v>0.59339999999999993</v>
      </c>
      <c r="AD11" s="259">
        <f t="shared" si="9"/>
        <v>249.51250000000002</v>
      </c>
    </row>
    <row r="12" spans="1:31" ht="15">
      <c r="A12" s="377"/>
      <c r="B12" s="270" t="s">
        <v>20</v>
      </c>
      <c r="C12" s="269">
        <f t="shared" si="0"/>
        <v>0.69000000000000006</v>
      </c>
      <c r="D12" s="251">
        <v>52.742910000000002</v>
      </c>
      <c r="E12" s="268">
        <v>0.24117104689778301</v>
      </c>
      <c r="F12" s="262">
        <v>50.501738250000002</v>
      </c>
      <c r="G12" s="267">
        <v>0.23092311523786441</v>
      </c>
      <c r="H12" s="266">
        <f t="shared" si="1"/>
        <v>4.2492379544473359E-2</v>
      </c>
      <c r="I12" s="251">
        <v>76.438999999999993</v>
      </c>
      <c r="J12" s="61">
        <v>73.190925000000007</v>
      </c>
      <c r="K12" s="265">
        <f t="shared" si="2"/>
        <v>3.2480749999999858</v>
      </c>
      <c r="L12" s="251">
        <v>0</v>
      </c>
      <c r="M12" s="61">
        <v>0</v>
      </c>
      <c r="N12" s="252">
        <f t="shared" si="3"/>
        <v>0</v>
      </c>
      <c r="O12" s="251">
        <v>27.0075</v>
      </c>
      <c r="P12" s="61">
        <v>61.22</v>
      </c>
      <c r="Q12" s="252">
        <f t="shared" si="4"/>
        <v>-34.212499999999999</v>
      </c>
      <c r="R12" s="251">
        <v>430.01500000000004</v>
      </c>
      <c r="S12" s="61">
        <v>22.907500000000006</v>
      </c>
      <c r="T12" s="252">
        <f t="shared" si="5"/>
        <v>407.10750000000002</v>
      </c>
      <c r="U12" s="251">
        <v>0</v>
      </c>
      <c r="V12" s="61">
        <v>0</v>
      </c>
      <c r="W12" s="252">
        <f t="shared" si="6"/>
        <v>0</v>
      </c>
      <c r="X12" s="63">
        <v>457.02250000000004</v>
      </c>
      <c r="Y12" s="264">
        <v>2.0897708294980699</v>
      </c>
      <c r="Z12" s="263">
        <f t="shared" si="7"/>
        <v>0.11540549972922558</v>
      </c>
      <c r="AA12" s="262">
        <v>84.127499999999998</v>
      </c>
      <c r="AB12" s="261">
        <v>0.38467951897028879</v>
      </c>
      <c r="AC12" s="260">
        <f t="shared" si="8"/>
        <v>0.60030000000000006</v>
      </c>
      <c r="AD12" s="259">
        <f t="shared" si="9"/>
        <v>372.89500000000004</v>
      </c>
    </row>
    <row r="13" spans="1:31" ht="15">
      <c r="A13" s="377"/>
      <c r="B13" s="270" t="s">
        <v>19</v>
      </c>
      <c r="C13" s="269">
        <f t="shared" si="0"/>
        <v>0.7400000000000001</v>
      </c>
      <c r="D13" s="251">
        <v>40.468824000000005</v>
      </c>
      <c r="E13" s="268">
        <v>0.18504683664215962</v>
      </c>
      <c r="F13" s="262">
        <v>39.196153500000001</v>
      </c>
      <c r="G13" s="267">
        <v>0.1792274520681775</v>
      </c>
      <c r="H13" s="266">
        <f t="shared" si="1"/>
        <v>3.1448171066201569E-2</v>
      </c>
      <c r="I13" s="251">
        <v>54.687600000000003</v>
      </c>
      <c r="J13" s="61">
        <v>52.967775000000003</v>
      </c>
      <c r="K13" s="265">
        <f t="shared" si="2"/>
        <v>1.7198250000000002</v>
      </c>
      <c r="L13" s="251">
        <v>0</v>
      </c>
      <c r="M13" s="61">
        <v>0</v>
      </c>
      <c r="N13" s="252">
        <f t="shared" si="3"/>
        <v>0</v>
      </c>
      <c r="O13" s="251">
        <v>2.8475000000000001</v>
      </c>
      <c r="P13" s="61">
        <v>35.344999999999999</v>
      </c>
      <c r="Q13" s="252">
        <f t="shared" si="4"/>
        <v>-32.497500000000002</v>
      </c>
      <c r="R13" s="251">
        <v>347.05749999999995</v>
      </c>
      <c r="S13" s="61">
        <v>25.537500000000001</v>
      </c>
      <c r="T13" s="252">
        <f t="shared" si="5"/>
        <v>321.51999999999992</v>
      </c>
      <c r="U13" s="251">
        <v>0</v>
      </c>
      <c r="V13" s="61">
        <v>0</v>
      </c>
      <c r="W13" s="252">
        <f t="shared" si="6"/>
        <v>0</v>
      </c>
      <c r="X13" s="63">
        <v>349.90499999999997</v>
      </c>
      <c r="Y13" s="264">
        <v>1.599967752343751</v>
      </c>
      <c r="Z13" s="263">
        <f t="shared" si="7"/>
        <v>0.1156566039353539</v>
      </c>
      <c r="AA13" s="262">
        <v>60.8825</v>
      </c>
      <c r="AB13" s="261">
        <v>0.27838995350757612</v>
      </c>
      <c r="AC13" s="260">
        <f t="shared" si="8"/>
        <v>0.64380000000000004</v>
      </c>
      <c r="AD13" s="259">
        <f t="shared" si="9"/>
        <v>289.02249999999998</v>
      </c>
    </row>
    <row r="14" spans="1:31" ht="15">
      <c r="A14" s="377"/>
      <c r="B14" s="258" t="s">
        <v>18</v>
      </c>
      <c r="C14" s="269">
        <f t="shared" si="0"/>
        <v>0.74</v>
      </c>
      <c r="D14" s="251">
        <v>11.412280000000001</v>
      </c>
      <c r="E14" s="268">
        <v>5.2183535475965034E-2</v>
      </c>
      <c r="F14" s="262">
        <v>14.681858999999999</v>
      </c>
      <c r="G14" s="267">
        <v>6.7133939053336963E-2</v>
      </c>
      <c r="H14" s="266">
        <f t="shared" si="1"/>
        <v>-0.28649656335105678</v>
      </c>
      <c r="I14" s="251">
        <v>15.422000000000002</v>
      </c>
      <c r="J14" s="61">
        <v>19.840350000000001</v>
      </c>
      <c r="K14" s="265">
        <f t="shared" si="2"/>
        <v>-4.4183499999999984</v>
      </c>
      <c r="L14" s="251">
        <v>0</v>
      </c>
      <c r="M14" s="61">
        <v>0</v>
      </c>
      <c r="N14" s="252">
        <f t="shared" si="3"/>
        <v>0</v>
      </c>
      <c r="O14" s="251">
        <v>1.7424999999999999</v>
      </c>
      <c r="P14" s="61">
        <v>22.805</v>
      </c>
      <c r="Q14" s="252">
        <f t="shared" si="4"/>
        <v>-21.0625</v>
      </c>
      <c r="R14" s="251">
        <v>61.002499999999991</v>
      </c>
      <c r="S14" s="61">
        <v>0</v>
      </c>
      <c r="T14" s="252">
        <f t="shared" si="5"/>
        <v>61.002499999999991</v>
      </c>
      <c r="U14" s="251">
        <v>0</v>
      </c>
      <c r="V14" s="61">
        <v>0</v>
      </c>
      <c r="W14" s="252">
        <f t="shared" si="6"/>
        <v>0</v>
      </c>
      <c r="X14" s="63">
        <v>62.74499999999999</v>
      </c>
      <c r="Y14" s="264">
        <v>0.28690637921952716</v>
      </c>
      <c r="Z14" s="263">
        <f t="shared" si="7"/>
        <v>0.18188349669296364</v>
      </c>
      <c r="AA14" s="262">
        <v>22.805</v>
      </c>
      <c r="AB14" s="261">
        <v>0.10427763133478871</v>
      </c>
      <c r="AC14" s="260">
        <f t="shared" si="8"/>
        <v>0.64379999999999993</v>
      </c>
      <c r="AD14" s="259">
        <f t="shared" si="9"/>
        <v>39.939999999999991</v>
      </c>
    </row>
    <row r="15" spans="1:31" ht="15">
      <c r="A15" s="377"/>
      <c r="B15" s="238" t="s">
        <v>17</v>
      </c>
      <c r="C15" s="249">
        <f t="shared" si="0"/>
        <v>1</v>
      </c>
      <c r="D15" s="231">
        <v>0</v>
      </c>
      <c r="E15" s="248">
        <v>0</v>
      </c>
      <c r="F15" s="242">
        <v>0.82991475000000003</v>
      </c>
      <c r="G15" s="247">
        <v>3.7948495654375504E-3</v>
      </c>
      <c r="H15" s="246">
        <f t="shared" si="1"/>
        <v>1</v>
      </c>
      <c r="I15" s="231">
        <v>0</v>
      </c>
      <c r="J15" s="72">
        <v>1.2027750000000001</v>
      </c>
      <c r="K15" s="245">
        <f t="shared" si="2"/>
        <v>-1.2027750000000001</v>
      </c>
      <c r="L15" s="231">
        <v>0</v>
      </c>
      <c r="M15" s="72">
        <v>0</v>
      </c>
      <c r="N15" s="232">
        <f t="shared" si="3"/>
        <v>0</v>
      </c>
      <c r="O15" s="231">
        <v>0</v>
      </c>
      <c r="P15" s="72">
        <v>1.3825000000000001</v>
      </c>
      <c r="Q15" s="232">
        <f t="shared" si="4"/>
        <v>-1.3825000000000001</v>
      </c>
      <c r="R15" s="231">
        <v>0</v>
      </c>
      <c r="S15" s="72">
        <v>0</v>
      </c>
      <c r="T15" s="232">
        <f t="shared" si="5"/>
        <v>0</v>
      </c>
      <c r="U15" s="231">
        <v>0</v>
      </c>
      <c r="V15" s="72">
        <v>0</v>
      </c>
      <c r="W15" s="232">
        <f t="shared" si="6"/>
        <v>0</v>
      </c>
      <c r="X15" s="74">
        <v>0</v>
      </c>
      <c r="Y15" s="244">
        <v>0</v>
      </c>
      <c r="Z15" s="243">
        <f t="shared" si="7"/>
        <v>1</v>
      </c>
      <c r="AA15" s="242">
        <v>1.3825000000000001</v>
      </c>
      <c r="AB15" s="241">
        <v>6.3215884814885066E-3</v>
      </c>
      <c r="AC15" s="240">
        <f t="shared" si="8"/>
        <v>0.60029999999999994</v>
      </c>
      <c r="AD15" s="239">
        <f t="shared" si="9"/>
        <v>-1.3825000000000001</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0.70584189853470369</v>
      </c>
      <c r="D18" s="171">
        <f>SUM(D6:D17)</f>
        <v>132.045232</v>
      </c>
      <c r="E18" s="188">
        <v>0.60378706520555336</v>
      </c>
      <c r="F18" s="182">
        <f>SUM(F6:F17)</f>
        <v>135.10898450000002</v>
      </c>
      <c r="G18" s="187">
        <v>0.61779631114705913</v>
      </c>
      <c r="H18" s="186">
        <f t="shared" si="1"/>
        <v>-2.3202295558843209E-2</v>
      </c>
      <c r="I18" s="171">
        <f t="shared" ref="I18:X18" si="10">SUM(I6:I17)</f>
        <v>187.07480000000001</v>
      </c>
      <c r="J18" s="27">
        <f t="shared" si="10"/>
        <v>192.11747500000004</v>
      </c>
      <c r="K18" s="185">
        <f t="shared" si="10"/>
        <v>-5.0426750000000213</v>
      </c>
      <c r="L18" s="171">
        <f t="shared" si="10"/>
        <v>0</v>
      </c>
      <c r="M18" s="27">
        <f t="shared" si="10"/>
        <v>0</v>
      </c>
      <c r="N18" s="172">
        <f t="shared" si="10"/>
        <v>0</v>
      </c>
      <c r="O18" s="171">
        <f t="shared" si="10"/>
        <v>75.762500000000003</v>
      </c>
      <c r="P18" s="27">
        <f t="shared" si="10"/>
        <v>170.345</v>
      </c>
      <c r="Q18" s="172">
        <f t="shared" si="10"/>
        <v>-94.582499999999996</v>
      </c>
      <c r="R18" s="171">
        <f t="shared" si="10"/>
        <v>1238.7225000000001</v>
      </c>
      <c r="S18" s="27">
        <f t="shared" si="10"/>
        <v>51.080000000000005</v>
      </c>
      <c r="T18" s="172">
        <f t="shared" si="10"/>
        <v>1187.6425000000002</v>
      </c>
      <c r="U18" s="171">
        <f t="shared" si="10"/>
        <v>0</v>
      </c>
      <c r="V18" s="27">
        <f t="shared" si="10"/>
        <v>0</v>
      </c>
      <c r="W18" s="172">
        <f t="shared" si="10"/>
        <v>0</v>
      </c>
      <c r="X18" s="29">
        <f t="shared" si="10"/>
        <v>1314.4849999999999</v>
      </c>
      <c r="Y18" s="184">
        <v>6.010584618509526</v>
      </c>
      <c r="Z18" s="183">
        <f t="shared" si="7"/>
        <v>0.10045396638227139</v>
      </c>
      <c r="AA18" s="182">
        <f>SUM(AA6:AA17)</f>
        <v>221.42500000000001</v>
      </c>
      <c r="AB18" s="181">
        <v>1.0124829869899403</v>
      </c>
      <c r="AC18" s="180">
        <f t="shared" si="8"/>
        <v>0.6101794490233714</v>
      </c>
      <c r="AD18" s="179">
        <f>SUM(AD6:AD17)</f>
        <v>1093.0600000000002</v>
      </c>
    </row>
    <row r="19" spans="1:30" ht="15">
      <c r="A19" s="377"/>
      <c r="B19" s="158" t="s">
        <v>87</v>
      </c>
      <c r="C19" s="169">
        <f t="shared" si="0"/>
        <v>0.70584189853470369</v>
      </c>
      <c r="D19" s="151">
        <f>SUM(D9:D15)</f>
        <v>132.045232</v>
      </c>
      <c r="E19" s="168">
        <v>0.60378706520555336</v>
      </c>
      <c r="F19" s="162">
        <f>SUM(F9:F15)</f>
        <v>135.10898450000002</v>
      </c>
      <c r="G19" s="167">
        <v>0.61779631114705913</v>
      </c>
      <c r="H19" s="166">
        <f t="shared" si="1"/>
        <v>-2.3202295558843209E-2</v>
      </c>
      <c r="I19" s="151">
        <f t="shared" ref="I19:X19" si="11">SUM(I9:I15)</f>
        <v>187.07480000000001</v>
      </c>
      <c r="J19" s="16">
        <f t="shared" si="11"/>
        <v>192.11747500000004</v>
      </c>
      <c r="K19" s="165">
        <f t="shared" si="11"/>
        <v>-5.0426750000000213</v>
      </c>
      <c r="L19" s="151">
        <f t="shared" si="11"/>
        <v>0</v>
      </c>
      <c r="M19" s="16">
        <f t="shared" si="11"/>
        <v>0</v>
      </c>
      <c r="N19" s="152">
        <f t="shared" si="11"/>
        <v>0</v>
      </c>
      <c r="O19" s="151">
        <f t="shared" si="11"/>
        <v>75.762500000000003</v>
      </c>
      <c r="P19" s="16">
        <f t="shared" si="11"/>
        <v>170.345</v>
      </c>
      <c r="Q19" s="152">
        <f t="shared" si="11"/>
        <v>-94.582499999999996</v>
      </c>
      <c r="R19" s="151">
        <f t="shared" si="11"/>
        <v>1238.7225000000001</v>
      </c>
      <c r="S19" s="16">
        <f t="shared" si="11"/>
        <v>51.080000000000005</v>
      </c>
      <c r="T19" s="152">
        <f t="shared" si="11"/>
        <v>1187.6425000000002</v>
      </c>
      <c r="U19" s="151">
        <f t="shared" si="11"/>
        <v>0</v>
      </c>
      <c r="V19" s="16">
        <f t="shared" si="11"/>
        <v>0</v>
      </c>
      <c r="W19" s="152">
        <f t="shared" si="11"/>
        <v>0</v>
      </c>
      <c r="X19" s="18">
        <f t="shared" si="11"/>
        <v>1314.4849999999999</v>
      </c>
      <c r="Y19" s="164">
        <v>6.010584618509526</v>
      </c>
      <c r="Z19" s="163">
        <f t="shared" si="7"/>
        <v>0.10045396638227139</v>
      </c>
      <c r="AA19" s="162">
        <f>SUM(AA9:AA15)</f>
        <v>221.42500000000001</v>
      </c>
      <c r="AB19" s="161">
        <v>1.0124829869899403</v>
      </c>
      <c r="AC19" s="160">
        <f t="shared" si="8"/>
        <v>0.6101794490233714</v>
      </c>
      <c r="AD19" s="159">
        <f>SUM(AD9:AD15)</f>
        <v>1093.0600000000002</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1</v>
      </c>
      <c r="D24" s="211">
        <v>0</v>
      </c>
      <c r="E24" s="228">
        <v>0</v>
      </c>
      <c r="F24" s="222">
        <v>4.5911100000000005</v>
      </c>
      <c r="G24" s="227">
        <v>2.0993206577393633E-2</v>
      </c>
      <c r="H24" s="226">
        <f t="shared" si="1"/>
        <v>1</v>
      </c>
      <c r="I24" s="211">
        <v>0</v>
      </c>
      <c r="J24" s="49">
        <v>7.6518500000000005</v>
      </c>
      <c r="K24" s="225">
        <f t="shared" si="13"/>
        <v>-7.6518500000000005</v>
      </c>
      <c r="L24" s="211">
        <v>0</v>
      </c>
      <c r="M24" s="49">
        <v>0</v>
      </c>
      <c r="N24" s="212">
        <f t="shared" si="14"/>
        <v>0</v>
      </c>
      <c r="O24" s="211">
        <v>0</v>
      </c>
      <c r="P24" s="49">
        <v>7.5475000000000003</v>
      </c>
      <c r="Q24" s="212">
        <f t="shared" si="15"/>
        <v>-7.5475000000000003</v>
      </c>
      <c r="R24" s="211">
        <v>0</v>
      </c>
      <c r="S24" s="49">
        <v>1.3499999999999999</v>
      </c>
      <c r="T24" s="212">
        <f t="shared" si="16"/>
        <v>-1.3499999999999999</v>
      </c>
      <c r="U24" s="211">
        <v>0</v>
      </c>
      <c r="V24" s="49">
        <v>9.2518585385429716E-17</v>
      </c>
      <c r="W24" s="212">
        <f t="shared" si="17"/>
        <v>-9.2518585385429716E-17</v>
      </c>
      <c r="X24" s="51">
        <v>0</v>
      </c>
      <c r="Y24" s="224">
        <v>0</v>
      </c>
      <c r="Z24" s="223">
        <f t="shared" si="7"/>
        <v>1</v>
      </c>
      <c r="AA24" s="222">
        <v>8.8975000000000009</v>
      </c>
      <c r="AB24" s="221">
        <v>4.0684508870917895E-2</v>
      </c>
      <c r="AC24" s="220">
        <f t="shared" si="8"/>
        <v>0.51600000000000001</v>
      </c>
      <c r="AD24" s="219">
        <f t="shared" si="18"/>
        <v>-8.8975000000000009</v>
      </c>
    </row>
    <row r="25" spans="1:30" ht="15">
      <c r="A25" s="377"/>
      <c r="B25" s="270" t="s">
        <v>22</v>
      </c>
      <c r="C25" s="269">
        <f t="shared" si="0"/>
        <v>0.64000000000000012</v>
      </c>
      <c r="D25" s="251">
        <v>11.269632000000001</v>
      </c>
      <c r="E25" s="268">
        <v>5.1531266431692077E-2</v>
      </c>
      <c r="F25" s="262">
        <v>10.982314666666667</v>
      </c>
      <c r="G25" s="267">
        <v>5.0217485639697856E-2</v>
      </c>
      <c r="H25" s="266">
        <f t="shared" si="1"/>
        <v>2.5494828343404118E-2</v>
      </c>
      <c r="I25" s="251">
        <v>17.608799999999999</v>
      </c>
      <c r="J25" s="61">
        <v>17.159866666666666</v>
      </c>
      <c r="K25" s="265">
        <f t="shared" si="13"/>
        <v>0.44893333333333274</v>
      </c>
      <c r="L25" s="251">
        <v>0</v>
      </c>
      <c r="M25" s="61">
        <v>0</v>
      </c>
      <c r="N25" s="252">
        <f t="shared" si="14"/>
        <v>0</v>
      </c>
      <c r="O25" s="251">
        <v>13.363333333333335</v>
      </c>
      <c r="P25" s="61">
        <v>17.119166666666668</v>
      </c>
      <c r="Q25" s="252">
        <f t="shared" si="15"/>
        <v>-3.7558333333333334</v>
      </c>
      <c r="R25" s="251">
        <v>156.67666666666665</v>
      </c>
      <c r="S25" s="61">
        <v>2.8341666666666661</v>
      </c>
      <c r="T25" s="252">
        <f t="shared" si="16"/>
        <v>153.84249999999997</v>
      </c>
      <c r="U25" s="251">
        <v>0</v>
      </c>
      <c r="V25" s="61">
        <v>0</v>
      </c>
      <c r="W25" s="252">
        <f t="shared" si="17"/>
        <v>0</v>
      </c>
      <c r="X25" s="63">
        <v>170.04</v>
      </c>
      <c r="Y25" s="264">
        <v>0.77752108889136029</v>
      </c>
      <c r="Z25" s="263">
        <f t="shared" si="7"/>
        <v>6.6276358503881458E-2</v>
      </c>
      <c r="AA25" s="262">
        <v>19.953333333333333</v>
      </c>
      <c r="AB25" s="261">
        <v>9.1238164316311501E-2</v>
      </c>
      <c r="AC25" s="260">
        <f t="shared" si="8"/>
        <v>0.5504</v>
      </c>
      <c r="AD25" s="259">
        <f t="shared" si="18"/>
        <v>150.08666666666664</v>
      </c>
    </row>
    <row r="26" spans="1:30" ht="15">
      <c r="A26" s="377"/>
      <c r="B26" s="270" t="s">
        <v>21</v>
      </c>
      <c r="C26" s="269">
        <f t="shared" si="0"/>
        <v>0.68999999999999984</v>
      </c>
      <c r="D26" s="251">
        <v>25.726051999999996</v>
      </c>
      <c r="E26" s="268">
        <v>0.11763436817169934</v>
      </c>
      <c r="F26" s="262">
        <v>25.226917500000003</v>
      </c>
      <c r="G26" s="267">
        <v>0.11535203695584871</v>
      </c>
      <c r="H26" s="266">
        <f t="shared" si="1"/>
        <v>1.9401908229058747E-2</v>
      </c>
      <c r="I26" s="251">
        <v>37.284133333333337</v>
      </c>
      <c r="J26" s="61">
        <v>36.560750000000006</v>
      </c>
      <c r="K26" s="265">
        <f t="shared" si="13"/>
        <v>0.72338333333333082</v>
      </c>
      <c r="L26" s="251">
        <v>0</v>
      </c>
      <c r="M26" s="61">
        <v>0</v>
      </c>
      <c r="N26" s="252">
        <f t="shared" si="14"/>
        <v>0</v>
      </c>
      <c r="O26" s="251">
        <v>14.660833333333331</v>
      </c>
      <c r="P26" s="61">
        <v>39.888333333333343</v>
      </c>
      <c r="Q26" s="252">
        <f t="shared" si="15"/>
        <v>-25.227500000000013</v>
      </c>
      <c r="R26" s="251">
        <v>276.4375</v>
      </c>
      <c r="S26" s="61">
        <v>2.6241666666666688</v>
      </c>
      <c r="T26" s="252">
        <f t="shared" si="16"/>
        <v>273.81333333333333</v>
      </c>
      <c r="U26" s="251">
        <v>0</v>
      </c>
      <c r="V26" s="61">
        <v>0</v>
      </c>
      <c r="W26" s="252">
        <f t="shared" si="17"/>
        <v>0</v>
      </c>
      <c r="X26" s="63">
        <v>291.09833333333336</v>
      </c>
      <c r="Y26" s="264">
        <v>1.3310697077616651</v>
      </c>
      <c r="Z26" s="263">
        <f t="shared" si="7"/>
        <v>8.8375813442193057E-2</v>
      </c>
      <c r="AA26" s="262">
        <v>42.51250000000001</v>
      </c>
      <c r="AB26" s="261">
        <v>0.19439170366674877</v>
      </c>
      <c r="AC26" s="260">
        <f t="shared" si="8"/>
        <v>0.59339999999999993</v>
      </c>
      <c r="AD26" s="259">
        <f t="shared" si="18"/>
        <v>248.58583333333334</v>
      </c>
    </row>
    <row r="27" spans="1:30" ht="15">
      <c r="A27" s="377"/>
      <c r="B27" s="270" t="s">
        <v>20</v>
      </c>
      <c r="C27" s="269">
        <f t="shared" si="0"/>
        <v>0.69</v>
      </c>
      <c r="D27" s="251">
        <v>65.076153999999988</v>
      </c>
      <c r="E27" s="268">
        <v>0.29756576169690574</v>
      </c>
      <c r="F27" s="262">
        <v>64.221094500000007</v>
      </c>
      <c r="G27" s="267">
        <v>0.29365593581177929</v>
      </c>
      <c r="H27" s="266">
        <f t="shared" si="1"/>
        <v>1.3139367455550336E-2</v>
      </c>
      <c r="I27" s="251">
        <v>94.313266666666664</v>
      </c>
      <c r="J27" s="61">
        <v>93.07405</v>
      </c>
      <c r="K27" s="265">
        <f t="shared" si="13"/>
        <v>1.239216666666664</v>
      </c>
      <c r="L27" s="251">
        <v>0</v>
      </c>
      <c r="M27" s="61">
        <v>0</v>
      </c>
      <c r="N27" s="252">
        <f t="shared" si="14"/>
        <v>0</v>
      </c>
      <c r="O27" s="251">
        <v>32.480833333333329</v>
      </c>
      <c r="P27" s="61">
        <v>59.901666666666664</v>
      </c>
      <c r="Q27" s="252">
        <f t="shared" si="15"/>
        <v>-27.420833333333334</v>
      </c>
      <c r="R27" s="251">
        <v>444.85333333333347</v>
      </c>
      <c r="S27" s="61">
        <v>47.080000000000013</v>
      </c>
      <c r="T27" s="252">
        <f t="shared" si="16"/>
        <v>397.77333333333343</v>
      </c>
      <c r="U27" s="251">
        <v>1.7763568394002505E-15</v>
      </c>
      <c r="V27" s="61">
        <v>9.2518585385429707E-18</v>
      </c>
      <c r="W27" s="252">
        <f t="shared" si="17"/>
        <v>1.7671049808617074E-15</v>
      </c>
      <c r="X27" s="63">
        <v>477.33416666666682</v>
      </c>
      <c r="Y27" s="264">
        <v>2.1826475007746229</v>
      </c>
      <c r="Z27" s="263">
        <f t="shared" si="7"/>
        <v>0.13633248684970864</v>
      </c>
      <c r="AA27" s="262">
        <v>106.98166666666668</v>
      </c>
      <c r="AB27" s="261">
        <v>0.48918196870194791</v>
      </c>
      <c r="AC27" s="260">
        <f t="shared" si="8"/>
        <v>0.60029999999999994</v>
      </c>
      <c r="AD27" s="259">
        <f t="shared" si="18"/>
        <v>370.35250000000013</v>
      </c>
    </row>
    <row r="28" spans="1:30" ht="15">
      <c r="A28" s="377"/>
      <c r="B28" s="270" t="s">
        <v>19</v>
      </c>
      <c r="C28" s="269">
        <f t="shared" si="0"/>
        <v>0.74</v>
      </c>
      <c r="D28" s="251">
        <v>44.40804133333333</v>
      </c>
      <c r="E28" s="268">
        <v>0.20305921343816671</v>
      </c>
      <c r="F28" s="262">
        <v>43.331495499999996</v>
      </c>
      <c r="G28" s="267">
        <v>0.1981366241146264</v>
      </c>
      <c r="H28" s="266">
        <f t="shared" si="1"/>
        <v>2.4242137257363409E-2</v>
      </c>
      <c r="I28" s="251">
        <v>60.010866666666665</v>
      </c>
      <c r="J28" s="61">
        <v>58.556074999999986</v>
      </c>
      <c r="K28" s="265">
        <f t="shared" si="13"/>
        <v>1.4547916666666794</v>
      </c>
      <c r="L28" s="251">
        <v>0</v>
      </c>
      <c r="M28" s="61">
        <v>0</v>
      </c>
      <c r="N28" s="252">
        <f t="shared" si="14"/>
        <v>0</v>
      </c>
      <c r="O28" s="251">
        <v>4.559166666666667</v>
      </c>
      <c r="P28" s="61">
        <v>5.1575000000000006</v>
      </c>
      <c r="Q28" s="252">
        <f t="shared" si="15"/>
        <v>-0.59833333333333361</v>
      </c>
      <c r="R28" s="251">
        <v>351.39499999999998</v>
      </c>
      <c r="S28" s="61">
        <v>62.148333333333319</v>
      </c>
      <c r="T28" s="252">
        <f t="shared" si="16"/>
        <v>289.24666666666667</v>
      </c>
      <c r="U28" s="251">
        <v>0</v>
      </c>
      <c r="V28" s="61">
        <v>3.7007434154171886E-16</v>
      </c>
      <c r="W28" s="252">
        <f t="shared" si="17"/>
        <v>-3.7007434154171886E-16</v>
      </c>
      <c r="X28" s="63">
        <v>355.95416666666665</v>
      </c>
      <c r="Y28" s="264">
        <v>1.6276280361214033</v>
      </c>
      <c r="Z28" s="263">
        <f t="shared" si="7"/>
        <v>0.12475775111496096</v>
      </c>
      <c r="AA28" s="262">
        <v>67.305833333333325</v>
      </c>
      <c r="AB28" s="261">
        <v>0.30776114339022431</v>
      </c>
      <c r="AC28" s="260">
        <f t="shared" si="8"/>
        <v>0.64380000000000004</v>
      </c>
      <c r="AD28" s="259">
        <f t="shared" si="18"/>
        <v>288.64833333333331</v>
      </c>
    </row>
    <row r="29" spans="1:30" ht="15">
      <c r="A29" s="377"/>
      <c r="B29" s="258" t="s">
        <v>18</v>
      </c>
      <c r="C29" s="269">
        <f t="shared" si="0"/>
        <v>0.74</v>
      </c>
      <c r="D29" s="251">
        <v>12.61265866666667</v>
      </c>
      <c r="E29" s="268">
        <v>5.7672360034825468E-2</v>
      </c>
      <c r="F29" s="262">
        <v>14.368543000000001</v>
      </c>
      <c r="G29" s="267">
        <v>6.5701277341462791E-2</v>
      </c>
      <c r="H29" s="266">
        <f t="shared" si="1"/>
        <v>-0.13921603523401968</v>
      </c>
      <c r="I29" s="251">
        <v>17.044133333333338</v>
      </c>
      <c r="J29" s="61">
        <v>19.41695</v>
      </c>
      <c r="K29" s="265">
        <f t="shared" si="13"/>
        <v>-2.3728166666666617</v>
      </c>
      <c r="L29" s="251">
        <v>0</v>
      </c>
      <c r="M29" s="61">
        <v>0</v>
      </c>
      <c r="N29" s="252">
        <f t="shared" si="14"/>
        <v>0</v>
      </c>
      <c r="O29" s="251">
        <v>2.4291666666666667</v>
      </c>
      <c r="P29" s="61">
        <v>7.1858333333333322</v>
      </c>
      <c r="Q29" s="252">
        <f t="shared" si="15"/>
        <v>-4.7566666666666659</v>
      </c>
      <c r="R29" s="251">
        <v>62.159166666666664</v>
      </c>
      <c r="S29" s="61">
        <v>15.1325</v>
      </c>
      <c r="T29" s="252">
        <f t="shared" si="16"/>
        <v>47.026666666666664</v>
      </c>
      <c r="U29" s="251">
        <v>0</v>
      </c>
      <c r="V29" s="61">
        <v>0</v>
      </c>
      <c r="W29" s="252">
        <f t="shared" si="17"/>
        <v>0</v>
      </c>
      <c r="X29" s="63">
        <v>64.588333333333324</v>
      </c>
      <c r="Y29" s="264">
        <v>0.29533516386151182</v>
      </c>
      <c r="Z29" s="263">
        <f t="shared" si="7"/>
        <v>0.19527766108430322</v>
      </c>
      <c r="AA29" s="262">
        <v>22.318333333333332</v>
      </c>
      <c r="AB29" s="261">
        <v>0.10205231025390304</v>
      </c>
      <c r="AC29" s="260">
        <f t="shared" si="8"/>
        <v>0.64380000000000004</v>
      </c>
      <c r="AD29" s="259">
        <f t="shared" si="18"/>
        <v>42.269999999999996</v>
      </c>
    </row>
    <row r="30" spans="1:30" ht="15">
      <c r="A30" s="377"/>
      <c r="B30" s="238" t="s">
        <v>17</v>
      </c>
      <c r="C30" s="249">
        <f t="shared" si="0"/>
        <v>1</v>
      </c>
      <c r="D30" s="231">
        <v>0</v>
      </c>
      <c r="E30" s="248">
        <v>0</v>
      </c>
      <c r="F30" s="242">
        <v>3.4057020000000002</v>
      </c>
      <c r="G30" s="247">
        <v>1.5572836553043305E-2</v>
      </c>
      <c r="H30" s="246">
        <f t="shared" si="1"/>
        <v>1</v>
      </c>
      <c r="I30" s="231">
        <v>0</v>
      </c>
      <c r="J30" s="72">
        <v>4.9358000000000013</v>
      </c>
      <c r="K30" s="245">
        <f t="shared" si="13"/>
        <v>-4.9358000000000013</v>
      </c>
      <c r="L30" s="231">
        <v>0</v>
      </c>
      <c r="M30" s="72">
        <v>0</v>
      </c>
      <c r="N30" s="232">
        <f t="shared" si="14"/>
        <v>0</v>
      </c>
      <c r="O30" s="231">
        <v>0</v>
      </c>
      <c r="P30" s="72">
        <v>4.0341666666666676</v>
      </c>
      <c r="Q30" s="232">
        <f t="shared" si="15"/>
        <v>-4.0341666666666676</v>
      </c>
      <c r="R30" s="231">
        <v>0</v>
      </c>
      <c r="S30" s="72">
        <v>1.6391666666666671</v>
      </c>
      <c r="T30" s="232">
        <f t="shared" si="16"/>
        <v>-1.6391666666666671</v>
      </c>
      <c r="U30" s="231">
        <v>0</v>
      </c>
      <c r="V30" s="72">
        <v>0</v>
      </c>
      <c r="W30" s="232">
        <f t="shared" si="17"/>
        <v>0</v>
      </c>
      <c r="X30" s="74">
        <v>0</v>
      </c>
      <c r="Y30" s="244">
        <v>0</v>
      </c>
      <c r="Z30" s="243">
        <f t="shared" si="7"/>
        <v>1</v>
      </c>
      <c r="AA30" s="242">
        <v>5.6733333333333347</v>
      </c>
      <c r="AB30" s="241">
        <v>2.5941756710050487E-2</v>
      </c>
      <c r="AC30" s="240">
        <f t="shared" si="8"/>
        <v>0.60029999999999994</v>
      </c>
      <c r="AD30" s="239">
        <f t="shared" si="18"/>
        <v>-5.6733333333333347</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0.70313663146840899</v>
      </c>
      <c r="D33" s="171">
        <f>SUM(D21:D32)</f>
        <v>159.09253799999999</v>
      </c>
      <c r="E33" s="188">
        <v>0.72746296977328939</v>
      </c>
      <c r="F33" s="182">
        <f>SUM(F21:F32)</f>
        <v>166.12717716666666</v>
      </c>
      <c r="G33" s="187">
        <v>0.75962940299385195</v>
      </c>
      <c r="H33" s="186">
        <f t="shared" si="1"/>
        <v>-4.4217279170357227E-2</v>
      </c>
      <c r="I33" s="171">
        <f t="shared" ref="I33:X33" si="19">SUM(I21:I32)</f>
        <v>226.2612</v>
      </c>
      <c r="J33" s="27">
        <f t="shared" si="19"/>
        <v>237.35534166666665</v>
      </c>
      <c r="K33" s="185">
        <f t="shared" si="19"/>
        <v>-11.094141666666657</v>
      </c>
      <c r="L33" s="171">
        <f t="shared" si="19"/>
        <v>0</v>
      </c>
      <c r="M33" s="27">
        <f t="shared" si="19"/>
        <v>0</v>
      </c>
      <c r="N33" s="172">
        <f t="shared" si="19"/>
        <v>0</v>
      </c>
      <c r="O33" s="171">
        <f t="shared" si="19"/>
        <v>67.493333333333325</v>
      </c>
      <c r="P33" s="27">
        <f t="shared" si="19"/>
        <v>140.83416666666668</v>
      </c>
      <c r="Q33" s="172">
        <f t="shared" si="19"/>
        <v>-73.340833333333336</v>
      </c>
      <c r="R33" s="171">
        <f t="shared" si="19"/>
        <v>1291.5216666666668</v>
      </c>
      <c r="S33" s="27">
        <f t="shared" si="19"/>
        <v>132.80833333333331</v>
      </c>
      <c r="T33" s="172">
        <f t="shared" si="19"/>
        <v>1158.7133333333334</v>
      </c>
      <c r="U33" s="171">
        <f t="shared" si="19"/>
        <v>1.7763568394002505E-15</v>
      </c>
      <c r="V33" s="27">
        <f t="shared" si="19"/>
        <v>4.7184478546569153E-16</v>
      </c>
      <c r="W33" s="172">
        <f t="shared" si="19"/>
        <v>1.3045120539345587E-15</v>
      </c>
      <c r="X33" s="29">
        <f t="shared" si="19"/>
        <v>1359.0150000000001</v>
      </c>
      <c r="Y33" s="184">
        <v>6.2142014974105635</v>
      </c>
      <c r="Z33" s="183">
        <f t="shared" si="7"/>
        <v>0.11706459310603634</v>
      </c>
      <c r="AA33" s="182">
        <f>SUM(AA21:AA32)</f>
        <v>273.64250000000004</v>
      </c>
      <c r="AB33" s="181">
        <v>1.2512515559101041</v>
      </c>
      <c r="AC33" s="180">
        <f t="shared" si="8"/>
        <v>0.60709567105499562</v>
      </c>
      <c r="AD33" s="179">
        <f>SUM(AD21:AD32)</f>
        <v>1085.3724999999999</v>
      </c>
    </row>
    <row r="34" spans="1:30" ht="15">
      <c r="A34" s="377"/>
      <c r="B34" s="158" t="s">
        <v>87</v>
      </c>
      <c r="C34" s="169">
        <f t="shared" si="0"/>
        <v>0.70313663146840899</v>
      </c>
      <c r="D34" s="151">
        <f>SUM(D24:D30)</f>
        <v>159.09253799999999</v>
      </c>
      <c r="E34" s="168">
        <v>0.72746296977328939</v>
      </c>
      <c r="F34" s="162">
        <f>SUM(F24:F30)</f>
        <v>166.12717716666666</v>
      </c>
      <c r="G34" s="167">
        <v>0.75962940299385195</v>
      </c>
      <c r="H34" s="166">
        <f t="shared" si="1"/>
        <v>-4.4217279170357227E-2</v>
      </c>
      <c r="I34" s="151">
        <f t="shared" ref="I34:X34" si="20">SUM(I24:I30)</f>
        <v>226.2612</v>
      </c>
      <c r="J34" s="16">
        <f t="shared" si="20"/>
        <v>237.35534166666665</v>
      </c>
      <c r="K34" s="165">
        <f t="shared" si="20"/>
        <v>-11.094141666666657</v>
      </c>
      <c r="L34" s="151">
        <f t="shared" si="20"/>
        <v>0</v>
      </c>
      <c r="M34" s="16">
        <f t="shared" si="20"/>
        <v>0</v>
      </c>
      <c r="N34" s="152">
        <f t="shared" si="20"/>
        <v>0</v>
      </c>
      <c r="O34" s="151">
        <f t="shared" si="20"/>
        <v>67.493333333333325</v>
      </c>
      <c r="P34" s="16">
        <f t="shared" si="20"/>
        <v>140.83416666666668</v>
      </c>
      <c r="Q34" s="152">
        <f t="shared" si="20"/>
        <v>-73.340833333333336</v>
      </c>
      <c r="R34" s="151">
        <f t="shared" si="20"/>
        <v>1291.5216666666668</v>
      </c>
      <c r="S34" s="16">
        <f t="shared" si="20"/>
        <v>132.80833333333331</v>
      </c>
      <c r="T34" s="152">
        <f t="shared" si="20"/>
        <v>1158.7133333333334</v>
      </c>
      <c r="U34" s="151">
        <f t="shared" si="20"/>
        <v>1.7763568394002505E-15</v>
      </c>
      <c r="V34" s="16">
        <f t="shared" si="20"/>
        <v>4.7184478546569153E-16</v>
      </c>
      <c r="W34" s="152">
        <f t="shared" si="20"/>
        <v>1.3045120539345587E-15</v>
      </c>
      <c r="X34" s="18">
        <f t="shared" si="20"/>
        <v>1359.0150000000001</v>
      </c>
      <c r="Y34" s="164">
        <v>6.2142014974105635</v>
      </c>
      <c r="Z34" s="163">
        <f t="shared" si="7"/>
        <v>0.11706459310603634</v>
      </c>
      <c r="AA34" s="162">
        <f>SUM(AA24:AA30)</f>
        <v>273.64250000000004</v>
      </c>
      <c r="AB34" s="161">
        <v>1.2512515559101041</v>
      </c>
      <c r="AC34" s="160">
        <f t="shared" si="8"/>
        <v>0.60709567105499562</v>
      </c>
      <c r="AD34" s="159">
        <f>SUM(AD24:AD30)</f>
        <v>1085.3724999999999</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1</v>
      </c>
      <c r="D39" s="211">
        <v>0</v>
      </c>
      <c r="E39" s="228">
        <v>0</v>
      </c>
      <c r="F39" s="222">
        <v>3.3346500000000008</v>
      </c>
      <c r="G39" s="227">
        <v>1.5247945772004088E-2</v>
      </c>
      <c r="H39" s="226">
        <f t="shared" si="1"/>
        <v>1</v>
      </c>
      <c r="I39" s="211">
        <v>0</v>
      </c>
      <c r="J39" s="49">
        <v>5.5577500000000013</v>
      </c>
      <c r="K39" s="225">
        <f t="shared" si="22"/>
        <v>-5.5577500000000013</v>
      </c>
      <c r="L39" s="211">
        <v>0</v>
      </c>
      <c r="M39" s="49">
        <v>0</v>
      </c>
      <c r="N39" s="212">
        <f t="shared" si="23"/>
        <v>0</v>
      </c>
      <c r="O39" s="211">
        <v>0</v>
      </c>
      <c r="P39" s="49">
        <v>6.4625000000000004</v>
      </c>
      <c r="Q39" s="212">
        <f t="shared" si="24"/>
        <v>-6.4625000000000004</v>
      </c>
      <c r="R39" s="211">
        <v>0</v>
      </c>
      <c r="S39" s="49">
        <v>0</v>
      </c>
      <c r="T39" s="212">
        <f t="shared" si="25"/>
        <v>0</v>
      </c>
      <c r="U39" s="211">
        <v>0</v>
      </c>
      <c r="V39" s="49">
        <v>0</v>
      </c>
      <c r="W39" s="212">
        <f t="shared" si="26"/>
        <v>0</v>
      </c>
      <c r="X39" s="51">
        <v>0</v>
      </c>
      <c r="Y39" s="224">
        <v>0</v>
      </c>
      <c r="Z39" s="223">
        <f t="shared" si="7"/>
        <v>1</v>
      </c>
      <c r="AA39" s="222">
        <v>6.4625000000000004</v>
      </c>
      <c r="AB39" s="221">
        <v>2.9550282503883887E-2</v>
      </c>
      <c r="AC39" s="220">
        <f t="shared" si="8"/>
        <v>0.51600000000000013</v>
      </c>
      <c r="AD39" s="219">
        <f t="shared" si="27"/>
        <v>-6.4625000000000004</v>
      </c>
    </row>
    <row r="40" spans="1:30" ht="15">
      <c r="A40" s="377"/>
      <c r="B40" s="270" t="s">
        <v>22</v>
      </c>
      <c r="C40" s="269">
        <f t="shared" si="0"/>
        <v>0.64</v>
      </c>
      <c r="D40" s="251">
        <v>11.314688</v>
      </c>
      <c r="E40" s="268">
        <v>5.1737288486391489E-2</v>
      </c>
      <c r="F40" s="262">
        <v>7.7069759999999992</v>
      </c>
      <c r="G40" s="267">
        <v>3.5240745539752878E-2</v>
      </c>
      <c r="H40" s="266">
        <f t="shared" si="1"/>
        <v>0.31885209737997205</v>
      </c>
      <c r="I40" s="251">
        <v>17.679200000000002</v>
      </c>
      <c r="J40" s="61">
        <v>12.042149999999998</v>
      </c>
      <c r="K40" s="265">
        <f t="shared" si="22"/>
        <v>5.6370500000000039</v>
      </c>
      <c r="L40" s="251">
        <v>0</v>
      </c>
      <c r="M40" s="61">
        <v>0</v>
      </c>
      <c r="N40" s="252">
        <f t="shared" si="23"/>
        <v>0</v>
      </c>
      <c r="O40" s="251">
        <v>4.2300000000000004</v>
      </c>
      <c r="P40" s="61">
        <v>14.002499999999996</v>
      </c>
      <c r="Q40" s="252">
        <f t="shared" si="24"/>
        <v>-9.7724999999999955</v>
      </c>
      <c r="R40" s="251">
        <v>165.89000000000001</v>
      </c>
      <c r="S40" s="61">
        <v>0</v>
      </c>
      <c r="T40" s="252">
        <f t="shared" si="25"/>
        <v>165.89000000000001</v>
      </c>
      <c r="U40" s="251">
        <v>0</v>
      </c>
      <c r="V40" s="61">
        <v>0</v>
      </c>
      <c r="W40" s="252">
        <f t="shared" si="26"/>
        <v>0</v>
      </c>
      <c r="X40" s="63">
        <v>170.12</v>
      </c>
      <c r="Y40" s="264">
        <v>0.77788689509643749</v>
      </c>
      <c r="Z40" s="263">
        <f t="shared" si="7"/>
        <v>6.6510039971784618E-2</v>
      </c>
      <c r="AA40" s="262">
        <v>14.002499999999996</v>
      </c>
      <c r="AB40" s="261">
        <v>6.4027517332399836E-2</v>
      </c>
      <c r="AC40" s="260">
        <f t="shared" si="8"/>
        <v>0.55040000000000011</v>
      </c>
      <c r="AD40" s="259">
        <f t="shared" si="27"/>
        <v>156.11750000000001</v>
      </c>
    </row>
    <row r="41" spans="1:30" ht="15">
      <c r="A41" s="377"/>
      <c r="B41" s="270" t="s">
        <v>21</v>
      </c>
      <c r="C41" s="269">
        <f t="shared" si="0"/>
        <v>0.69</v>
      </c>
      <c r="D41" s="251">
        <v>37.640328000000004</v>
      </c>
      <c r="E41" s="268">
        <v>0.17211331929421292</v>
      </c>
      <c r="F41" s="262">
        <v>31.936788</v>
      </c>
      <c r="G41" s="267">
        <v>0.14603344025789536</v>
      </c>
      <c r="H41" s="266">
        <f t="shared" si="1"/>
        <v>0.151527372450102</v>
      </c>
      <c r="I41" s="251">
        <v>54.551200000000009</v>
      </c>
      <c r="J41" s="61">
        <v>46.285200000000003</v>
      </c>
      <c r="K41" s="265">
        <f t="shared" si="22"/>
        <v>8.2660000000000053</v>
      </c>
      <c r="L41" s="251">
        <v>0</v>
      </c>
      <c r="M41" s="61">
        <v>0</v>
      </c>
      <c r="N41" s="252">
        <f t="shared" si="23"/>
        <v>0</v>
      </c>
      <c r="O41" s="251">
        <v>5.3</v>
      </c>
      <c r="P41" s="61">
        <v>22.432499999999997</v>
      </c>
      <c r="Q41" s="252">
        <f t="shared" si="24"/>
        <v>-17.132499999999997</v>
      </c>
      <c r="R41" s="251">
        <v>305.41999999999996</v>
      </c>
      <c r="S41" s="61">
        <v>31.38750000000001</v>
      </c>
      <c r="T41" s="252">
        <f t="shared" si="25"/>
        <v>274.03249999999997</v>
      </c>
      <c r="U41" s="251">
        <v>0</v>
      </c>
      <c r="V41" s="61">
        <v>0</v>
      </c>
      <c r="W41" s="252">
        <f t="shared" si="26"/>
        <v>0</v>
      </c>
      <c r="X41" s="63">
        <v>310.71999999999997</v>
      </c>
      <c r="Y41" s="264">
        <v>1.4207913005194277</v>
      </c>
      <c r="Z41" s="263">
        <f t="shared" si="7"/>
        <v>0.1211390576725026</v>
      </c>
      <c r="AA41" s="262">
        <v>53.820000000000007</v>
      </c>
      <c r="AB41" s="261">
        <v>0.24609612446561407</v>
      </c>
      <c r="AC41" s="260">
        <f t="shared" si="8"/>
        <v>0.59339999999999993</v>
      </c>
      <c r="AD41" s="259">
        <f t="shared" si="27"/>
        <v>256.89999999999998</v>
      </c>
    </row>
    <row r="42" spans="1:30" ht="15">
      <c r="A42" s="377"/>
      <c r="B42" s="270" t="s">
        <v>20</v>
      </c>
      <c r="C42" s="269">
        <f t="shared" si="0"/>
        <v>0.69</v>
      </c>
      <c r="D42" s="251">
        <v>53.884445999999997</v>
      </c>
      <c r="E42" s="268">
        <v>0.24639080879926903</v>
      </c>
      <c r="F42" s="262">
        <v>42.075026999999999</v>
      </c>
      <c r="G42" s="267">
        <v>0.19239132444232759</v>
      </c>
      <c r="H42" s="266">
        <f t="shared" si="1"/>
        <v>0.21916192661607764</v>
      </c>
      <c r="I42" s="251">
        <v>78.093400000000003</v>
      </c>
      <c r="J42" s="61">
        <v>60.978300000000004</v>
      </c>
      <c r="K42" s="265">
        <f t="shared" si="22"/>
        <v>17.115099999999998</v>
      </c>
      <c r="L42" s="251">
        <v>0</v>
      </c>
      <c r="M42" s="61">
        <v>0</v>
      </c>
      <c r="N42" s="252">
        <f t="shared" si="23"/>
        <v>0</v>
      </c>
      <c r="O42" s="251">
        <v>29.1875</v>
      </c>
      <c r="P42" s="61">
        <v>7.2625000000000011</v>
      </c>
      <c r="Q42" s="252">
        <f t="shared" si="24"/>
        <v>21.924999999999997</v>
      </c>
      <c r="R42" s="251">
        <v>429.71500000000003</v>
      </c>
      <c r="S42" s="61">
        <v>62.827500000000015</v>
      </c>
      <c r="T42" s="252">
        <f t="shared" si="25"/>
        <v>366.88750000000005</v>
      </c>
      <c r="U42" s="251">
        <v>0</v>
      </c>
      <c r="V42" s="61">
        <v>0</v>
      </c>
      <c r="W42" s="252">
        <f t="shared" si="26"/>
        <v>0</v>
      </c>
      <c r="X42" s="63">
        <v>458.90250000000003</v>
      </c>
      <c r="Y42" s="264">
        <v>2.0983672753173814</v>
      </c>
      <c r="Z42" s="263">
        <f t="shared" si="7"/>
        <v>0.11742024939938221</v>
      </c>
      <c r="AA42" s="262">
        <v>70.090000000000018</v>
      </c>
      <c r="AB42" s="261">
        <v>0.32049196142316783</v>
      </c>
      <c r="AC42" s="260">
        <f t="shared" si="8"/>
        <v>0.60029999999999983</v>
      </c>
      <c r="AD42" s="259">
        <f t="shared" si="27"/>
        <v>388.8125</v>
      </c>
    </row>
    <row r="43" spans="1:30" ht="15">
      <c r="A43" s="377"/>
      <c r="B43" s="270" t="s">
        <v>19</v>
      </c>
      <c r="C43" s="269">
        <f t="shared" si="0"/>
        <v>0.74</v>
      </c>
      <c r="D43" s="251">
        <v>52.423228000000002</v>
      </c>
      <c r="E43" s="268">
        <v>0.2397092761571398</v>
      </c>
      <c r="F43" s="262">
        <v>41.558899499999995</v>
      </c>
      <c r="G43" s="267">
        <v>0.19003129141594099</v>
      </c>
      <c r="H43" s="266">
        <f t="shared" si="1"/>
        <v>0.20724264633227099</v>
      </c>
      <c r="I43" s="251">
        <v>70.842200000000005</v>
      </c>
      <c r="J43" s="61">
        <v>56.160674999999991</v>
      </c>
      <c r="K43" s="265">
        <f t="shared" si="22"/>
        <v>14.681525000000015</v>
      </c>
      <c r="L43" s="251">
        <v>0</v>
      </c>
      <c r="M43" s="61">
        <v>0</v>
      </c>
      <c r="N43" s="252">
        <f t="shared" si="23"/>
        <v>0</v>
      </c>
      <c r="O43" s="251">
        <v>5.07</v>
      </c>
      <c r="P43" s="61">
        <v>7.5774999999999997</v>
      </c>
      <c r="Q43" s="252">
        <f t="shared" si="24"/>
        <v>-2.5074999999999994</v>
      </c>
      <c r="R43" s="251">
        <v>318.73249999999996</v>
      </c>
      <c r="S43" s="61">
        <v>56.974999999999987</v>
      </c>
      <c r="T43" s="252">
        <f t="shared" si="25"/>
        <v>261.75749999999999</v>
      </c>
      <c r="U43" s="251">
        <v>0</v>
      </c>
      <c r="V43" s="61">
        <v>0</v>
      </c>
      <c r="W43" s="252">
        <f t="shared" si="26"/>
        <v>0</v>
      </c>
      <c r="X43" s="63">
        <v>323.80249999999995</v>
      </c>
      <c r="Y43" s="264">
        <v>1.4806120464934409</v>
      </c>
      <c r="Z43" s="263">
        <f t="shared" si="7"/>
        <v>0.16189877471606923</v>
      </c>
      <c r="AA43" s="262">
        <v>64.552499999999981</v>
      </c>
      <c r="AB43" s="261">
        <v>0.29517131316548767</v>
      </c>
      <c r="AC43" s="260">
        <f t="shared" si="8"/>
        <v>0.64380000000000015</v>
      </c>
      <c r="AD43" s="259">
        <f t="shared" si="27"/>
        <v>259.25</v>
      </c>
    </row>
    <row r="44" spans="1:30" ht="15">
      <c r="A44" s="377"/>
      <c r="B44" s="258" t="s">
        <v>18</v>
      </c>
      <c r="C44" s="269">
        <f t="shared" si="0"/>
        <v>0.74</v>
      </c>
      <c r="D44" s="251">
        <v>16.434660000000001</v>
      </c>
      <c r="E44" s="268">
        <v>7.5148757579153638E-2</v>
      </c>
      <c r="F44" s="262">
        <v>14.54988</v>
      </c>
      <c r="G44" s="267">
        <v>6.6530454839088593E-2</v>
      </c>
      <c r="H44" s="266">
        <f t="shared" si="1"/>
        <v>0.11468323652573287</v>
      </c>
      <c r="I44" s="251">
        <v>22.209000000000003</v>
      </c>
      <c r="J44" s="61">
        <v>19.661999999999999</v>
      </c>
      <c r="K44" s="265">
        <f t="shared" si="22"/>
        <v>2.5470000000000041</v>
      </c>
      <c r="L44" s="251">
        <v>0</v>
      </c>
      <c r="M44" s="61">
        <v>0</v>
      </c>
      <c r="N44" s="252">
        <f t="shared" si="23"/>
        <v>0</v>
      </c>
      <c r="O44" s="251">
        <v>1.105</v>
      </c>
      <c r="P44" s="61">
        <v>1.7850000000000001</v>
      </c>
      <c r="Q44" s="252">
        <f t="shared" si="24"/>
        <v>-0.68000000000000016</v>
      </c>
      <c r="R44" s="251">
        <v>13.597499999999998</v>
      </c>
      <c r="S44" s="61">
        <v>20.814999999999998</v>
      </c>
      <c r="T44" s="252">
        <f t="shared" si="25"/>
        <v>-7.2174999999999994</v>
      </c>
      <c r="U44" s="251">
        <v>55.754999999999995</v>
      </c>
      <c r="V44" s="61">
        <v>0</v>
      </c>
      <c r="W44" s="252">
        <f t="shared" si="26"/>
        <v>55.754999999999995</v>
      </c>
      <c r="X44" s="63">
        <v>70.457499999999996</v>
      </c>
      <c r="Y44" s="264">
        <v>0.32217238367774065</v>
      </c>
      <c r="Z44" s="263">
        <f t="shared" si="7"/>
        <v>0.23325636021715221</v>
      </c>
      <c r="AA44" s="262">
        <v>22.599999999999998</v>
      </c>
      <c r="AB44" s="261">
        <v>0.10334025293427865</v>
      </c>
      <c r="AC44" s="260">
        <f t="shared" si="8"/>
        <v>0.64380000000000004</v>
      </c>
      <c r="AD44" s="259">
        <f t="shared" si="27"/>
        <v>47.857500000000002</v>
      </c>
    </row>
    <row r="45" spans="1:30" ht="15">
      <c r="A45" s="377"/>
      <c r="B45" s="238" t="s">
        <v>17</v>
      </c>
      <c r="C45" s="249">
        <f t="shared" si="0"/>
        <v>1</v>
      </c>
      <c r="D45" s="231">
        <v>0</v>
      </c>
      <c r="E45" s="248">
        <v>0</v>
      </c>
      <c r="F45" s="242">
        <v>5.7208589999999999</v>
      </c>
      <c r="G45" s="247">
        <v>2.6159071507139135E-2</v>
      </c>
      <c r="H45" s="246">
        <f t="shared" si="1"/>
        <v>1</v>
      </c>
      <c r="I45" s="231">
        <v>0</v>
      </c>
      <c r="J45" s="72">
        <v>8.2911000000000001</v>
      </c>
      <c r="K45" s="245">
        <f t="shared" si="22"/>
        <v>-8.2911000000000001</v>
      </c>
      <c r="L45" s="231">
        <v>0</v>
      </c>
      <c r="M45" s="72">
        <v>0</v>
      </c>
      <c r="N45" s="232">
        <f t="shared" si="23"/>
        <v>0</v>
      </c>
      <c r="O45" s="231">
        <v>0</v>
      </c>
      <c r="P45" s="72">
        <v>0.61250000000000004</v>
      </c>
      <c r="Q45" s="232">
        <f t="shared" si="24"/>
        <v>-0.61250000000000004</v>
      </c>
      <c r="R45" s="231">
        <v>0</v>
      </c>
      <c r="S45" s="72">
        <v>8.9175000000000004</v>
      </c>
      <c r="T45" s="232">
        <f t="shared" si="25"/>
        <v>-8.9175000000000004</v>
      </c>
      <c r="U45" s="231">
        <v>0</v>
      </c>
      <c r="V45" s="72">
        <v>0</v>
      </c>
      <c r="W45" s="232">
        <f t="shared" si="26"/>
        <v>0</v>
      </c>
      <c r="X45" s="74">
        <v>0</v>
      </c>
      <c r="Y45" s="244">
        <v>0</v>
      </c>
      <c r="Z45" s="243">
        <f t="shared" si="7"/>
        <v>1</v>
      </c>
      <c r="AA45" s="242">
        <v>9.5300000000000011</v>
      </c>
      <c r="AB45" s="241">
        <v>4.3576664179808662E-2</v>
      </c>
      <c r="AC45" s="240">
        <f t="shared" si="8"/>
        <v>0.60029999999999994</v>
      </c>
      <c r="AD45" s="239">
        <f t="shared" si="27"/>
        <v>-9.5300000000000011</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0.70548474576271192</v>
      </c>
      <c r="D48" s="171">
        <f>SUM(D36:D47)</f>
        <v>171.69735</v>
      </c>
      <c r="E48" s="188">
        <v>0.7850994503161669</v>
      </c>
      <c r="F48" s="182">
        <f>SUM(F36:F47)</f>
        <v>146.88307949999998</v>
      </c>
      <c r="G48" s="187">
        <v>0.67163427377414853</v>
      </c>
      <c r="H48" s="186">
        <f t="shared" si="1"/>
        <v>0.14452331675474328</v>
      </c>
      <c r="I48" s="171">
        <f t="shared" ref="I48:X48" si="28">SUM(I36:I47)</f>
        <v>243.375</v>
      </c>
      <c r="J48" s="27">
        <f t="shared" si="28"/>
        <v>208.97717500000002</v>
      </c>
      <c r="K48" s="185">
        <f t="shared" si="28"/>
        <v>34.397825000000026</v>
      </c>
      <c r="L48" s="171">
        <f t="shared" si="28"/>
        <v>0</v>
      </c>
      <c r="M48" s="27">
        <f t="shared" si="28"/>
        <v>0</v>
      </c>
      <c r="N48" s="172">
        <f t="shared" si="28"/>
        <v>0</v>
      </c>
      <c r="O48" s="171">
        <f t="shared" si="28"/>
        <v>44.892499999999998</v>
      </c>
      <c r="P48" s="27">
        <f t="shared" si="28"/>
        <v>60.134999999999991</v>
      </c>
      <c r="Q48" s="172">
        <f t="shared" si="28"/>
        <v>-15.242499999999996</v>
      </c>
      <c r="R48" s="171">
        <f t="shared" si="28"/>
        <v>1233.355</v>
      </c>
      <c r="S48" s="27">
        <f t="shared" si="28"/>
        <v>180.92250000000001</v>
      </c>
      <c r="T48" s="172">
        <f t="shared" si="28"/>
        <v>1052.4325000000001</v>
      </c>
      <c r="U48" s="171">
        <f t="shared" si="28"/>
        <v>55.754999999999995</v>
      </c>
      <c r="V48" s="27">
        <f t="shared" si="28"/>
        <v>0</v>
      </c>
      <c r="W48" s="172">
        <f t="shared" si="28"/>
        <v>55.754999999999995</v>
      </c>
      <c r="X48" s="29">
        <f t="shared" si="28"/>
        <v>1334.0025000000001</v>
      </c>
      <c r="Y48" s="184">
        <v>6.0998299011044281</v>
      </c>
      <c r="Z48" s="183">
        <f t="shared" si="7"/>
        <v>0.12870841696323657</v>
      </c>
      <c r="AA48" s="182">
        <f>SUM(AA36:AA47)</f>
        <v>241.05749999999998</v>
      </c>
      <c r="AB48" s="181">
        <v>1.1022541160046404</v>
      </c>
      <c r="AC48" s="180">
        <f t="shared" si="8"/>
        <v>0.60932797983883513</v>
      </c>
      <c r="AD48" s="179">
        <f>SUM(AD36:AD47)</f>
        <v>1092.9449999999999</v>
      </c>
    </row>
    <row r="49" spans="1:30" ht="15">
      <c r="A49" s="377"/>
      <c r="B49" s="158" t="s">
        <v>87</v>
      </c>
      <c r="C49" s="169">
        <f t="shared" si="0"/>
        <v>0.70548474576271192</v>
      </c>
      <c r="D49" s="151">
        <f>SUM(D39:D45)</f>
        <v>171.69735</v>
      </c>
      <c r="E49" s="168">
        <v>0.7850994503161669</v>
      </c>
      <c r="F49" s="162">
        <f>SUM(F39:F45)</f>
        <v>146.88307949999998</v>
      </c>
      <c r="G49" s="167">
        <v>0.67163427377414853</v>
      </c>
      <c r="H49" s="166">
        <f t="shared" si="1"/>
        <v>0.14452331675474328</v>
      </c>
      <c r="I49" s="151">
        <f t="shared" ref="I49:X49" si="29">SUM(I39:I45)</f>
        <v>243.375</v>
      </c>
      <c r="J49" s="16">
        <f t="shared" si="29"/>
        <v>208.97717500000002</v>
      </c>
      <c r="K49" s="165">
        <f t="shared" si="29"/>
        <v>34.397825000000026</v>
      </c>
      <c r="L49" s="151">
        <f t="shared" si="29"/>
        <v>0</v>
      </c>
      <c r="M49" s="16">
        <f t="shared" si="29"/>
        <v>0</v>
      </c>
      <c r="N49" s="152">
        <f t="shared" si="29"/>
        <v>0</v>
      </c>
      <c r="O49" s="151">
        <f t="shared" si="29"/>
        <v>44.892499999999998</v>
      </c>
      <c r="P49" s="16">
        <f t="shared" si="29"/>
        <v>60.134999999999991</v>
      </c>
      <c r="Q49" s="152">
        <f t="shared" si="29"/>
        <v>-15.242499999999996</v>
      </c>
      <c r="R49" s="151">
        <f t="shared" si="29"/>
        <v>1233.355</v>
      </c>
      <c r="S49" s="16">
        <f t="shared" si="29"/>
        <v>180.92250000000001</v>
      </c>
      <c r="T49" s="152">
        <f t="shared" si="29"/>
        <v>1052.4325000000001</v>
      </c>
      <c r="U49" s="151">
        <f t="shared" si="29"/>
        <v>55.754999999999995</v>
      </c>
      <c r="V49" s="16">
        <f t="shared" si="29"/>
        <v>0</v>
      </c>
      <c r="W49" s="152">
        <f t="shared" si="29"/>
        <v>55.754999999999995</v>
      </c>
      <c r="X49" s="18">
        <f t="shared" si="29"/>
        <v>1334.0025000000001</v>
      </c>
      <c r="Y49" s="164">
        <v>6.0998299011044281</v>
      </c>
      <c r="Z49" s="163">
        <f t="shared" si="7"/>
        <v>0.12870841696323657</v>
      </c>
      <c r="AA49" s="162">
        <f>SUM(AA39:AA45)</f>
        <v>241.05749999999998</v>
      </c>
      <c r="AB49" s="161">
        <v>1.1022541160046404</v>
      </c>
      <c r="AC49" s="160">
        <f t="shared" si="8"/>
        <v>0.60932797983883513</v>
      </c>
      <c r="AD49" s="159">
        <f>SUM(AD39:AD45)</f>
        <v>1092.9449999999999</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1.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54</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43.041322314049587</v>
      </c>
      <c r="D7" s="89"/>
      <c r="E7" s="85">
        <v>120.75</v>
      </c>
      <c r="F7" s="84"/>
      <c r="G7" s="84">
        <v>0</v>
      </c>
      <c r="H7" s="83">
        <v>81.287499999999994</v>
      </c>
      <c r="I7" s="88">
        <f t="shared" ref="I7:I18" si="0">H7-G7</f>
        <v>81.287499999999994</v>
      </c>
      <c r="J7" s="87">
        <v>114.08333333333333</v>
      </c>
      <c r="K7" s="84"/>
      <c r="L7" s="84">
        <v>30.175000000000001</v>
      </c>
      <c r="M7" s="83">
        <v>70.547499999999999</v>
      </c>
      <c r="N7" s="86">
        <f t="shared" ref="N7:N18" si="1">M7-L7</f>
        <v>40.372500000000002</v>
      </c>
      <c r="O7" s="85">
        <v>95.75</v>
      </c>
      <c r="P7" s="84"/>
      <c r="Q7" s="84">
        <v>39.987499999999997</v>
      </c>
      <c r="R7" s="83">
        <v>56.55</v>
      </c>
      <c r="S7" s="82">
        <f t="shared" ref="S7:S18" si="2">R7-Q7</f>
        <v>16.5625</v>
      </c>
    </row>
    <row r="8" spans="1:20">
      <c r="A8" s="70" t="s">
        <v>25</v>
      </c>
      <c r="B8" s="69"/>
      <c r="C8" s="68">
        <f>C24/43560*86400*28</f>
        <v>38.876033057851238</v>
      </c>
      <c r="D8" s="67"/>
      <c r="E8" s="63">
        <v>94</v>
      </c>
      <c r="F8" s="62"/>
      <c r="G8" s="62">
        <v>0</v>
      </c>
      <c r="H8" s="61">
        <v>74.482500000000002</v>
      </c>
      <c r="I8" s="66">
        <f t="shared" si="0"/>
        <v>74.482500000000002</v>
      </c>
      <c r="J8" s="65">
        <v>101</v>
      </c>
      <c r="K8" s="62"/>
      <c r="L8" s="62">
        <v>0</v>
      </c>
      <c r="M8" s="61">
        <v>68.819999999999993</v>
      </c>
      <c r="N8" s="64">
        <f t="shared" si="1"/>
        <v>68.819999999999993</v>
      </c>
      <c r="O8" s="63">
        <v>66.75</v>
      </c>
      <c r="P8" s="62"/>
      <c r="Q8" s="62">
        <v>1.4999999999999999E-2</v>
      </c>
      <c r="R8" s="61">
        <v>41.97</v>
      </c>
      <c r="S8" s="60">
        <f t="shared" si="2"/>
        <v>41.954999999999998</v>
      </c>
    </row>
    <row r="9" spans="1:20">
      <c r="A9" s="81" t="s">
        <v>24</v>
      </c>
      <c r="B9" s="80"/>
      <c r="C9" s="79">
        <f>C25/43560*86400*31</f>
        <v>61.487603305785122</v>
      </c>
      <c r="D9" s="78"/>
      <c r="E9" s="74">
        <v>128</v>
      </c>
      <c r="F9" s="73"/>
      <c r="G9" s="73">
        <v>4.5575000000000001</v>
      </c>
      <c r="H9" s="72">
        <v>113.4175</v>
      </c>
      <c r="I9" s="77">
        <f t="shared" si="0"/>
        <v>108.86</v>
      </c>
      <c r="J9" s="76">
        <v>103.25</v>
      </c>
      <c r="K9" s="73"/>
      <c r="L9" s="73">
        <v>8.1483333333333352</v>
      </c>
      <c r="M9" s="72">
        <v>82.99499999999999</v>
      </c>
      <c r="N9" s="75">
        <f t="shared" si="1"/>
        <v>74.84666666666665</v>
      </c>
      <c r="O9" s="74">
        <v>98</v>
      </c>
      <c r="P9" s="73"/>
      <c r="Q9" s="73">
        <v>7.6074999999999999</v>
      </c>
      <c r="R9" s="72">
        <v>75.784999999999997</v>
      </c>
      <c r="S9" s="71">
        <f t="shared" si="2"/>
        <v>68.177499999999995</v>
      </c>
    </row>
    <row r="10" spans="1:20">
      <c r="A10" s="58" t="s">
        <v>23</v>
      </c>
      <c r="B10" s="57"/>
      <c r="C10" s="56">
        <f>C26/43560*86400*30</f>
        <v>59.504132231404952</v>
      </c>
      <c r="D10" s="55"/>
      <c r="E10" s="51">
        <v>189</v>
      </c>
      <c r="F10" s="50"/>
      <c r="G10" s="50">
        <v>0</v>
      </c>
      <c r="H10" s="49">
        <v>59.5</v>
      </c>
      <c r="I10" s="54">
        <f t="shared" si="0"/>
        <v>59.5</v>
      </c>
      <c r="J10" s="53">
        <v>144.66666666666666</v>
      </c>
      <c r="K10" s="50"/>
      <c r="L10" s="50">
        <v>10.650833333333333</v>
      </c>
      <c r="M10" s="49">
        <v>59.879999999999995</v>
      </c>
      <c r="N10" s="52">
        <f t="shared" si="1"/>
        <v>49.229166666666664</v>
      </c>
      <c r="O10" s="51">
        <v>190.25</v>
      </c>
      <c r="P10" s="50"/>
      <c r="Q10" s="50">
        <v>12.24</v>
      </c>
      <c r="R10" s="49">
        <v>59.5</v>
      </c>
      <c r="S10" s="48">
        <f t="shared" si="2"/>
        <v>47.26</v>
      </c>
    </row>
    <row r="11" spans="1:20">
      <c r="A11" s="70" t="s">
        <v>22</v>
      </c>
      <c r="B11" s="69"/>
      <c r="C11" s="68">
        <f>C27/43560*86400*31</f>
        <v>319.73553719008271</v>
      </c>
      <c r="D11" s="67"/>
      <c r="E11" s="63">
        <v>1095.25</v>
      </c>
      <c r="F11" s="62"/>
      <c r="G11" s="62">
        <v>544.77499999999998</v>
      </c>
      <c r="H11" s="61">
        <v>319.74</v>
      </c>
      <c r="I11" s="66">
        <f t="shared" si="0"/>
        <v>-225.03499999999997</v>
      </c>
      <c r="J11" s="65">
        <v>691.33333333333337</v>
      </c>
      <c r="K11" s="62"/>
      <c r="L11" s="62">
        <v>441.71</v>
      </c>
      <c r="M11" s="61">
        <v>344.50749999999994</v>
      </c>
      <c r="N11" s="64">
        <f t="shared" si="1"/>
        <v>-97.202500000000043</v>
      </c>
      <c r="O11" s="63">
        <v>653.5</v>
      </c>
      <c r="P11" s="62"/>
      <c r="Q11" s="62">
        <v>573.75249999999994</v>
      </c>
      <c r="R11" s="61">
        <v>319.74</v>
      </c>
      <c r="S11" s="60">
        <f t="shared" si="2"/>
        <v>-254.01249999999993</v>
      </c>
    </row>
    <row r="12" spans="1:20">
      <c r="A12" s="70" t="s">
        <v>21</v>
      </c>
      <c r="B12" s="69"/>
      <c r="C12" s="68">
        <f>C28/43560*86400*30</f>
        <v>238.01652892561981</v>
      </c>
      <c r="D12" s="67"/>
      <c r="E12" s="63">
        <v>3001</v>
      </c>
      <c r="F12" s="62"/>
      <c r="G12" s="62">
        <v>724.74</v>
      </c>
      <c r="H12" s="61">
        <v>702.54</v>
      </c>
      <c r="I12" s="66">
        <f t="shared" si="0"/>
        <v>-22.200000000000045</v>
      </c>
      <c r="J12" s="65">
        <v>1373.1666666666667</v>
      </c>
      <c r="K12" s="62"/>
      <c r="L12" s="62">
        <v>516.3216666666666</v>
      </c>
      <c r="M12" s="61">
        <v>238.02</v>
      </c>
      <c r="N12" s="64">
        <f t="shared" si="1"/>
        <v>-278.30166666666662</v>
      </c>
      <c r="O12" s="63">
        <v>695.5</v>
      </c>
      <c r="P12" s="62"/>
      <c r="Q12" s="62">
        <v>567.34</v>
      </c>
      <c r="R12" s="61">
        <v>238.02</v>
      </c>
      <c r="S12" s="60">
        <f t="shared" si="2"/>
        <v>-329.32000000000005</v>
      </c>
    </row>
    <row r="13" spans="1:20">
      <c r="A13" s="70" t="s">
        <v>20</v>
      </c>
      <c r="B13" s="69"/>
      <c r="C13" s="68">
        <f>C29/43560*86400*31</f>
        <v>221.35537190082644</v>
      </c>
      <c r="D13" s="67"/>
      <c r="E13" s="63">
        <v>1784.75</v>
      </c>
      <c r="F13" s="62"/>
      <c r="G13" s="62">
        <v>895.60249999999996</v>
      </c>
      <c r="H13" s="61">
        <v>473.87500000000011</v>
      </c>
      <c r="I13" s="66">
        <f t="shared" si="0"/>
        <v>-421.72749999999985</v>
      </c>
      <c r="J13" s="65">
        <v>986.33333333333337</v>
      </c>
      <c r="K13" s="62"/>
      <c r="L13" s="62">
        <v>678.78000000000009</v>
      </c>
      <c r="M13" s="61">
        <v>251.68583333333342</v>
      </c>
      <c r="N13" s="64">
        <f t="shared" si="1"/>
        <v>-427.09416666666664</v>
      </c>
      <c r="O13" s="63">
        <v>464.5</v>
      </c>
      <c r="P13" s="62"/>
      <c r="Q13" s="62">
        <v>683.47249999999997</v>
      </c>
      <c r="R13" s="61">
        <v>221.36</v>
      </c>
      <c r="S13" s="60">
        <f t="shared" si="2"/>
        <v>-462.11249999999995</v>
      </c>
    </row>
    <row r="14" spans="1:20">
      <c r="A14" s="70" t="s">
        <v>19</v>
      </c>
      <c r="B14" s="69"/>
      <c r="C14" s="68">
        <f>C30/43560*86400*31</f>
        <v>172.16528925619835</v>
      </c>
      <c r="D14" s="67"/>
      <c r="E14" s="63">
        <v>742</v>
      </c>
      <c r="F14" s="62"/>
      <c r="G14" s="62">
        <v>185.17</v>
      </c>
      <c r="H14" s="61">
        <v>206.12749999999997</v>
      </c>
      <c r="I14" s="66">
        <f t="shared" si="0"/>
        <v>20.957499999999982</v>
      </c>
      <c r="J14" s="65">
        <v>560.58333333333337</v>
      </c>
      <c r="K14" s="62"/>
      <c r="L14" s="62">
        <v>445.20666666666665</v>
      </c>
      <c r="M14" s="61">
        <v>187.0616666666667</v>
      </c>
      <c r="N14" s="64">
        <f t="shared" si="1"/>
        <v>-258.14499999999998</v>
      </c>
      <c r="O14" s="63">
        <v>295.75</v>
      </c>
      <c r="P14" s="62"/>
      <c r="Q14" s="62">
        <v>126.465</v>
      </c>
      <c r="R14" s="61">
        <v>172.17</v>
      </c>
      <c r="S14" s="60">
        <f t="shared" si="2"/>
        <v>45.704999999999984</v>
      </c>
    </row>
    <row r="15" spans="1:20">
      <c r="A15" s="47" t="s">
        <v>18</v>
      </c>
      <c r="B15" s="46"/>
      <c r="C15" s="45">
        <f>C31/43560*86400*30</f>
        <v>119.0082644628099</v>
      </c>
      <c r="D15" s="44"/>
      <c r="E15" s="40">
        <v>406.5</v>
      </c>
      <c r="F15" s="39"/>
      <c r="G15" s="39">
        <v>0</v>
      </c>
      <c r="H15" s="38">
        <v>119.01</v>
      </c>
      <c r="I15" s="43">
        <f t="shared" si="0"/>
        <v>119.01</v>
      </c>
      <c r="J15" s="42">
        <v>334.25</v>
      </c>
      <c r="K15" s="39"/>
      <c r="L15" s="39">
        <v>153.83833333333331</v>
      </c>
      <c r="M15" s="38">
        <v>119.01</v>
      </c>
      <c r="N15" s="41">
        <f t="shared" si="1"/>
        <v>-34.828333333333305</v>
      </c>
      <c r="O15" s="40">
        <v>186.5</v>
      </c>
      <c r="P15" s="39"/>
      <c r="Q15" s="39">
        <v>0</v>
      </c>
      <c r="R15" s="38">
        <v>119.01</v>
      </c>
      <c r="S15" s="37">
        <f t="shared" si="2"/>
        <v>119.01</v>
      </c>
    </row>
    <row r="16" spans="1:20">
      <c r="A16" s="59" t="s">
        <v>17</v>
      </c>
      <c r="B16" s="24"/>
      <c r="C16" s="23">
        <f>C32/43560*86400*31</f>
        <v>110.67768595041322</v>
      </c>
      <c r="D16" s="22"/>
      <c r="E16" s="18">
        <v>290.75</v>
      </c>
      <c r="F16" s="17"/>
      <c r="G16" s="17">
        <v>0</v>
      </c>
      <c r="H16" s="16">
        <v>110.68</v>
      </c>
      <c r="I16" s="21">
        <f t="shared" si="0"/>
        <v>110.68</v>
      </c>
      <c r="J16" s="20">
        <v>246.16666666666666</v>
      </c>
      <c r="K16" s="17"/>
      <c r="L16" s="17">
        <v>10.424166666666666</v>
      </c>
      <c r="M16" s="16">
        <v>110.68000000000005</v>
      </c>
      <c r="N16" s="19">
        <f t="shared" si="1"/>
        <v>100.25583333333338</v>
      </c>
      <c r="O16" s="18">
        <v>150.75</v>
      </c>
      <c r="P16" s="17"/>
      <c r="Q16" s="17">
        <v>20.162500000000001</v>
      </c>
      <c r="R16" s="16">
        <v>110.68</v>
      </c>
      <c r="S16" s="15">
        <f t="shared" si="2"/>
        <v>90.517500000000013</v>
      </c>
    </row>
    <row r="17" spans="1:19">
      <c r="A17" s="58" t="s">
        <v>16</v>
      </c>
      <c r="B17" s="57"/>
      <c r="C17" s="56">
        <f>C33/43560*86400*30</f>
        <v>95.206611570247929</v>
      </c>
      <c r="D17" s="55"/>
      <c r="E17" s="51">
        <v>211</v>
      </c>
      <c r="F17" s="50"/>
      <c r="G17" s="50">
        <v>0</v>
      </c>
      <c r="H17" s="49">
        <v>95.21</v>
      </c>
      <c r="I17" s="54">
        <f t="shared" si="0"/>
        <v>95.21</v>
      </c>
      <c r="J17" s="53">
        <v>175</v>
      </c>
      <c r="K17" s="50"/>
      <c r="L17" s="50">
        <v>9.4408333333333339</v>
      </c>
      <c r="M17" s="49">
        <v>95.864166666666677</v>
      </c>
      <c r="N17" s="52">
        <f t="shared" si="1"/>
        <v>86.423333333333346</v>
      </c>
      <c r="O17" s="51">
        <v>133.75</v>
      </c>
      <c r="P17" s="50"/>
      <c r="Q17" s="50">
        <v>15.850000000000001</v>
      </c>
      <c r="R17" s="49">
        <v>95.21</v>
      </c>
      <c r="S17" s="48">
        <f t="shared" si="2"/>
        <v>79.359999999999985</v>
      </c>
    </row>
    <row r="18" spans="1:19" ht="13.5" thickBot="1">
      <c r="A18" s="47" t="s">
        <v>15</v>
      </c>
      <c r="B18" s="46"/>
      <c r="C18" s="45">
        <f>C34/43560*86400*31</f>
        <v>73.785123966942137</v>
      </c>
      <c r="D18" s="44"/>
      <c r="E18" s="40">
        <v>167.25</v>
      </c>
      <c r="F18" s="39"/>
      <c r="G18" s="39">
        <v>0</v>
      </c>
      <c r="H18" s="38">
        <v>111.74250000000001</v>
      </c>
      <c r="I18" s="43">
        <f t="shared" si="0"/>
        <v>111.74250000000001</v>
      </c>
      <c r="J18" s="42">
        <v>134.16666666666666</v>
      </c>
      <c r="K18" s="39"/>
      <c r="L18" s="39">
        <v>12.922499999999999</v>
      </c>
      <c r="M18" s="38">
        <v>89.811666666666653</v>
      </c>
      <c r="N18" s="41">
        <f t="shared" si="1"/>
        <v>76.889166666666654</v>
      </c>
      <c r="O18" s="40">
        <v>114.5</v>
      </c>
      <c r="P18" s="39"/>
      <c r="Q18" s="39">
        <v>33.384999999999998</v>
      </c>
      <c r="R18" s="38">
        <v>73.790000000000006</v>
      </c>
      <c r="S18" s="37">
        <f t="shared" si="2"/>
        <v>40.405000000000008</v>
      </c>
    </row>
    <row r="19" spans="1:19">
      <c r="A19" s="36" t="s">
        <v>14</v>
      </c>
      <c r="B19" s="35"/>
      <c r="C19" s="34">
        <f>SUM(C7:C18)</f>
        <v>1552.8595041322315</v>
      </c>
      <c r="D19" s="33"/>
      <c r="E19" s="29">
        <f>SUM(E7:E18)</f>
        <v>8230.25</v>
      </c>
      <c r="F19" s="28"/>
      <c r="G19" s="28">
        <f>SUM(G7:G18)</f>
        <v>2354.8450000000003</v>
      </c>
      <c r="H19" s="27">
        <f>SUM(H7:H18)</f>
        <v>2467.6125000000002</v>
      </c>
      <c r="I19" s="32">
        <f>SUM(I7:I18)</f>
        <v>112.76750000000011</v>
      </c>
      <c r="J19" s="31">
        <f>SUM(J7:J18)</f>
        <v>4964.0000000000009</v>
      </c>
      <c r="K19" s="28"/>
      <c r="L19" s="28">
        <f>SUM(L7:L18)</f>
        <v>2317.6183333333333</v>
      </c>
      <c r="M19" s="27">
        <f>SUM(M7:M18)</f>
        <v>1718.8833333333337</v>
      </c>
      <c r="N19" s="30">
        <f>SUM(N7:N18)</f>
        <v>-598.7349999999999</v>
      </c>
      <c r="O19" s="29">
        <f>SUM(O7:O18)</f>
        <v>3145.5</v>
      </c>
      <c r="P19" s="28"/>
      <c r="Q19" s="28">
        <f>SUM(Q7:Q18)</f>
        <v>2080.2774999999997</v>
      </c>
      <c r="R19" s="27">
        <f>SUM(R7:R18)</f>
        <v>1583.7850000000001</v>
      </c>
      <c r="S19" s="26">
        <f>SUM(S7:S18)</f>
        <v>-496.49250000000001</v>
      </c>
    </row>
    <row r="20" spans="1:19">
      <c r="A20" s="25" t="s">
        <v>13</v>
      </c>
      <c r="B20" s="24"/>
      <c r="C20" s="23">
        <f>SUM(C10:C15)</f>
        <v>1129.7851239669421</v>
      </c>
      <c r="D20" s="22"/>
      <c r="E20" s="18">
        <f>SUM(E10:E15)</f>
        <v>7218.5</v>
      </c>
      <c r="F20" s="17"/>
      <c r="G20" s="17">
        <f>SUM(G10:G15)</f>
        <v>2350.2874999999999</v>
      </c>
      <c r="H20" s="16">
        <f>SUM(H10:H15)</f>
        <v>1880.7925000000002</v>
      </c>
      <c r="I20" s="21">
        <f>SUM(I10:I15)</f>
        <v>-469.49499999999989</v>
      </c>
      <c r="J20" s="20">
        <f>SUM(J10:J15)</f>
        <v>4090.3333333333339</v>
      </c>
      <c r="K20" s="17"/>
      <c r="L20" s="17">
        <f>SUM(L10:L15)</f>
        <v>2246.5074999999997</v>
      </c>
      <c r="M20" s="16">
        <f>SUM(M10:M15)</f>
        <v>1200.165</v>
      </c>
      <c r="N20" s="19">
        <f>SUM(N10:N15)</f>
        <v>-1046.3425</v>
      </c>
      <c r="O20" s="18">
        <f>SUM(O10:O15)</f>
        <v>2486</v>
      </c>
      <c r="P20" s="17"/>
      <c r="Q20" s="17">
        <f>SUM(Q10:Q15)</f>
        <v>1963.2699999999998</v>
      </c>
      <c r="R20" s="16">
        <f>SUM(R10:R15)</f>
        <v>1129.8</v>
      </c>
      <c r="S20" s="15">
        <f>SUM(S10:S15)</f>
        <v>-833.47</v>
      </c>
    </row>
    <row r="21" spans="1:19" ht="13.5" thickBot="1">
      <c r="A21" s="14" t="s">
        <v>12</v>
      </c>
      <c r="B21" s="13"/>
      <c r="C21" s="12">
        <f>SUM(C7:C9,C16:C18)</f>
        <v>423.0743801652892</v>
      </c>
      <c r="D21" s="11"/>
      <c r="E21" s="7">
        <f>SUM(E7:E9,E16:E18)</f>
        <v>1011.75</v>
      </c>
      <c r="F21" s="6"/>
      <c r="G21" s="6">
        <f>SUM(G7:G9,G16:G18)</f>
        <v>4.5575000000000001</v>
      </c>
      <c r="H21" s="5">
        <f>SUM(H7:H9,H16:H18)</f>
        <v>586.81999999999994</v>
      </c>
      <c r="I21" s="10">
        <f>SUM(I7:I9,I16:I18)</f>
        <v>582.26250000000005</v>
      </c>
      <c r="J21" s="9">
        <f>SUM(J7:J9,J16:J18)</f>
        <v>873.66666666666663</v>
      </c>
      <c r="K21" s="6"/>
      <c r="L21" s="6">
        <f>SUM(L7:L9,L16:L18)</f>
        <v>71.110833333333332</v>
      </c>
      <c r="M21" s="5">
        <f>SUM(M7:M9,M16:M18)</f>
        <v>518.71833333333336</v>
      </c>
      <c r="N21" s="8">
        <f>SUM(N7:N9,N16:N18)</f>
        <v>447.60750000000002</v>
      </c>
      <c r="O21" s="7">
        <f>SUM(O7:O9,O16:O18)</f>
        <v>659.5</v>
      </c>
      <c r="P21" s="6"/>
      <c r="Q21" s="6">
        <f>SUM(Q7:Q9,Q16:Q18)</f>
        <v>117.00749999999999</v>
      </c>
      <c r="R21" s="5">
        <f>SUM(R7:R9,R16:R18)</f>
        <v>453.98500000000001</v>
      </c>
      <c r="S21" s="4">
        <f>SUM(S7:S9,S16:S18)</f>
        <v>336.97750000000002</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v>0.7</v>
      </c>
      <c r="D23" s="89"/>
      <c r="E23" s="85">
        <f>E7*43560/86400/31</f>
        <v>1.9638104838709676</v>
      </c>
      <c r="F23" s="84"/>
      <c r="G23" s="84">
        <f>G7*43560/86400/31</f>
        <v>0</v>
      </c>
      <c r="H23" s="83">
        <f>H7*43560/86400/31</f>
        <v>1.322014448924731</v>
      </c>
      <c r="I23" s="88">
        <f>I7*43560/86400/31</f>
        <v>1.322014448924731</v>
      </c>
      <c r="J23" s="87">
        <f>J7*43560/86400/31</f>
        <v>1.8553875448028674</v>
      </c>
      <c r="K23" s="84"/>
      <c r="L23" s="84">
        <f>L7*43560/86400/31</f>
        <v>0.49074932795698922</v>
      </c>
      <c r="M23" s="83">
        <f>M7*43560/86400/31</f>
        <v>1.1473450940860215</v>
      </c>
      <c r="N23" s="86">
        <f>N7*43560/86400/31</f>
        <v>0.65659576612903237</v>
      </c>
      <c r="O23" s="85">
        <f>O7*43560/86400/31</f>
        <v>1.5572244623655913</v>
      </c>
      <c r="P23" s="84"/>
      <c r="Q23" s="84">
        <f>Q7*43560/86400/31</f>
        <v>0.65033434139784929</v>
      </c>
      <c r="R23" s="83">
        <f>R7*43560/86400/31</f>
        <v>0.91969758064516127</v>
      </c>
      <c r="S23" s="82">
        <f>S7*43560/86400/31</f>
        <v>0.26936323924731181</v>
      </c>
    </row>
    <row r="24" spans="1:19">
      <c r="A24" s="70" t="s">
        <v>25</v>
      </c>
      <c r="B24" s="69"/>
      <c r="C24" s="68">
        <v>0.7</v>
      </c>
      <c r="D24" s="67"/>
      <c r="E24" s="63">
        <f>E8*43560/86400/28</f>
        <v>1.6925595238095237</v>
      </c>
      <c r="F24" s="62"/>
      <c r="G24" s="62">
        <f>G8*43560/86400/28</f>
        <v>0</v>
      </c>
      <c r="H24" s="61">
        <f>H8*43560/86400/28</f>
        <v>1.3411283482142857</v>
      </c>
      <c r="I24" s="66">
        <f>I8*43560/86400/28</f>
        <v>1.3411283482142857</v>
      </c>
      <c r="J24" s="65">
        <f>J8*43560/86400/28</f>
        <v>1.8186011904761905</v>
      </c>
      <c r="K24" s="62"/>
      <c r="L24" s="62">
        <f>L8*43560/86400/28</f>
        <v>0</v>
      </c>
      <c r="M24" s="61">
        <f>M8*43560/86400/28</f>
        <v>1.2391696428571426</v>
      </c>
      <c r="N24" s="64">
        <f>N8*43560/86400/28</f>
        <v>1.2391696428571426</v>
      </c>
      <c r="O24" s="63">
        <f>O8*43560/86400/28</f>
        <v>1.2018973214285715</v>
      </c>
      <c r="P24" s="62"/>
      <c r="Q24" s="62">
        <f>Q8*43560/86400/28</f>
        <v>2.7008928571428572E-4</v>
      </c>
      <c r="R24" s="61">
        <f>R8*43560/86400/28</f>
        <v>0.75570982142857146</v>
      </c>
      <c r="S24" s="60">
        <f>S8*43560/86400/28</f>
        <v>0.75543973214285709</v>
      </c>
    </row>
    <row r="25" spans="1:19">
      <c r="A25" s="81" t="s">
        <v>24</v>
      </c>
      <c r="B25" s="80"/>
      <c r="C25" s="79">
        <v>1</v>
      </c>
      <c r="D25" s="78"/>
      <c r="E25" s="74">
        <f>E9*43560/86400/31</f>
        <v>2.0817204301075267</v>
      </c>
      <c r="F25" s="73"/>
      <c r="G25" s="73">
        <f>G9*43560/86400/31</f>
        <v>7.4120631720430111E-2</v>
      </c>
      <c r="H25" s="72">
        <f>H9*43560/86400/31</f>
        <v>1.8445588037634408</v>
      </c>
      <c r="I25" s="77">
        <f>I9*43560/86400/31</f>
        <v>1.7704381720430105</v>
      </c>
      <c r="J25" s="76">
        <f>J9*43560/86400/31</f>
        <v>1.6792002688172043</v>
      </c>
      <c r="K25" s="73"/>
      <c r="L25" s="73">
        <f>L9*43560/86400/31</f>
        <v>0.13251993727598571</v>
      </c>
      <c r="M25" s="72">
        <f>M9*43560/86400/31</f>
        <v>1.3497842741935482</v>
      </c>
      <c r="N25" s="75">
        <f>N9*43560/86400/31</f>
        <v>1.2172643369175626</v>
      </c>
      <c r="O25" s="74">
        <f>O9*43560/86400/31</f>
        <v>1.5938172043010752</v>
      </c>
      <c r="P25" s="73"/>
      <c r="Q25" s="73">
        <f>Q9*43560/86400/31</f>
        <v>0.12372412634408603</v>
      </c>
      <c r="R25" s="72">
        <f>R9*43560/86400/31</f>
        <v>1.2325248655913978</v>
      </c>
      <c r="S25" s="71">
        <f>S9*43560/86400/31</f>
        <v>1.1088007392473118</v>
      </c>
    </row>
    <row r="26" spans="1:19">
      <c r="A26" s="58" t="s">
        <v>23</v>
      </c>
      <c r="B26" s="57"/>
      <c r="C26" s="56">
        <v>1</v>
      </c>
      <c r="D26" s="55"/>
      <c r="E26" s="51">
        <f>E10*43560/86400/30</f>
        <v>3.17625</v>
      </c>
      <c r="F26" s="50"/>
      <c r="G26" s="50">
        <f>G10*43560/86400/30</f>
        <v>0</v>
      </c>
      <c r="H26" s="49">
        <f>H10*43560/86400/30</f>
        <v>0.99993055555555554</v>
      </c>
      <c r="I26" s="54">
        <f>I10*43560/86400/30</f>
        <v>0.99993055555555554</v>
      </c>
      <c r="J26" s="53">
        <f>J10*43560/86400/30</f>
        <v>2.4312037037037038</v>
      </c>
      <c r="K26" s="50"/>
      <c r="L26" s="50">
        <f>L10*43560/86400/30</f>
        <v>0.1789931712962963</v>
      </c>
      <c r="M26" s="49">
        <f>M10*43560/86400/30</f>
        <v>1.0063166666666665</v>
      </c>
      <c r="N26" s="52">
        <f>N10*43560/86400/30</f>
        <v>0.82732349537037042</v>
      </c>
      <c r="O26" s="51">
        <f>O10*43560/86400/30</f>
        <v>3.1972569444444447</v>
      </c>
      <c r="P26" s="50"/>
      <c r="Q26" s="50">
        <f>Q10*43560/86400/30</f>
        <v>0.20570000000000002</v>
      </c>
      <c r="R26" s="49">
        <f>R10*43560/86400/30</f>
        <v>0.99993055555555554</v>
      </c>
      <c r="S26" s="48">
        <f>S10*43560/86400/30</f>
        <v>0.79423055555555555</v>
      </c>
    </row>
    <row r="27" spans="1:19">
      <c r="A27" s="70" t="s">
        <v>22</v>
      </c>
      <c r="B27" s="69"/>
      <c r="C27" s="68">
        <v>5.2</v>
      </c>
      <c r="D27" s="67"/>
      <c r="E27" s="63">
        <f>E11*43560/86400/31</f>
        <v>17.812533602150538</v>
      </c>
      <c r="F27" s="62"/>
      <c r="G27" s="62">
        <f>G11*43560/86400/31</f>
        <v>8.8599159946236554</v>
      </c>
      <c r="H27" s="61">
        <f>H11*43560/86400/31</f>
        <v>5.2000725806451609</v>
      </c>
      <c r="I27" s="66">
        <f>I11*43560/86400/31</f>
        <v>-3.6598434139784937</v>
      </c>
      <c r="J27" s="65">
        <f>J11*43560/86400/31</f>
        <v>11.243458781362007</v>
      </c>
      <c r="K27" s="62"/>
      <c r="L27" s="62">
        <f>L11*43560/86400/31</f>
        <v>7.1837244623655909</v>
      </c>
      <c r="M27" s="61">
        <f>M11*43560/86400/31</f>
        <v>5.6028773521505366</v>
      </c>
      <c r="N27" s="64">
        <f>N11*43560/86400/31</f>
        <v>-1.5808471102150545</v>
      </c>
      <c r="O27" s="63">
        <f>O11*43560/86400/31</f>
        <v>10.628158602150538</v>
      </c>
      <c r="P27" s="62"/>
      <c r="Q27" s="62">
        <f>Q11*43560/86400/31</f>
        <v>9.331189852150537</v>
      </c>
      <c r="R27" s="61">
        <f>R11*43560/86400/31</f>
        <v>5.2000725806451609</v>
      </c>
      <c r="S27" s="60">
        <f>S11*43560/86400/31</f>
        <v>-4.1311172715053752</v>
      </c>
    </row>
    <row r="28" spans="1:19">
      <c r="A28" s="70" t="s">
        <v>21</v>
      </c>
      <c r="B28" s="69"/>
      <c r="C28" s="68">
        <v>4</v>
      </c>
      <c r="D28" s="67"/>
      <c r="E28" s="63">
        <f>E12*43560/86400/30</f>
        <v>50.433472222222221</v>
      </c>
      <c r="F28" s="62"/>
      <c r="G28" s="62">
        <f>G12*43560/86400/30</f>
        <v>12.179658333333334</v>
      </c>
      <c r="H28" s="61">
        <f>H12*43560/86400/30</f>
        <v>11.806575</v>
      </c>
      <c r="I28" s="66">
        <f>I12*43560/86400/30</f>
        <v>-0.37308333333333404</v>
      </c>
      <c r="J28" s="65">
        <f>J12*43560/86400/30</f>
        <v>23.076828703703704</v>
      </c>
      <c r="K28" s="62"/>
      <c r="L28" s="62">
        <f>L12*43560/86400/30</f>
        <v>8.6770724537037029</v>
      </c>
      <c r="M28" s="61">
        <f>M12*43560/86400/30</f>
        <v>4.0000583333333335</v>
      </c>
      <c r="N28" s="64">
        <f>N12*43560/86400/30</f>
        <v>-4.6770141203703695</v>
      </c>
      <c r="O28" s="63">
        <f>O12*43560/86400/30</f>
        <v>11.688263888888889</v>
      </c>
      <c r="P28" s="62"/>
      <c r="Q28" s="62">
        <f>Q12*43560/86400/30</f>
        <v>9.5344638888888902</v>
      </c>
      <c r="R28" s="61">
        <f>R12*43560/86400/30</f>
        <v>4.0000583333333335</v>
      </c>
      <c r="S28" s="60">
        <f>S12*43560/86400/30</f>
        <v>-5.5344055555555567</v>
      </c>
    </row>
    <row r="29" spans="1:19">
      <c r="A29" s="70" t="s">
        <v>20</v>
      </c>
      <c r="B29" s="69"/>
      <c r="C29" s="68">
        <v>3.6</v>
      </c>
      <c r="D29" s="67"/>
      <c r="E29" s="63">
        <f>E13*43560/86400/31</f>
        <v>29.026176075268818</v>
      </c>
      <c r="F29" s="62"/>
      <c r="G29" s="62">
        <f t="shared" ref="G29:J30" si="3">G13*43560/86400/31</f>
        <v>14.565578293010752</v>
      </c>
      <c r="H29" s="61">
        <f t="shared" si="3"/>
        <v>7.7068380376344097</v>
      </c>
      <c r="I29" s="66">
        <f t="shared" si="3"/>
        <v>-6.8587402553763424</v>
      </c>
      <c r="J29" s="65">
        <f t="shared" si="3"/>
        <v>16.041173835125448</v>
      </c>
      <c r="K29" s="62"/>
      <c r="L29" s="62">
        <f t="shared" ref="L29:O30" si="4">L13*43560/86400/31</f>
        <v>11.039298387096776</v>
      </c>
      <c r="M29" s="61">
        <f t="shared" si="4"/>
        <v>4.0932776657706107</v>
      </c>
      <c r="N29" s="64">
        <f t="shared" si="4"/>
        <v>-6.946020721326164</v>
      </c>
      <c r="O29" s="63">
        <f t="shared" si="4"/>
        <v>7.5543682795698928</v>
      </c>
      <c r="P29" s="62"/>
      <c r="Q29" s="62">
        <f t="shared" ref="Q29:S30" si="5">Q13*43560/86400/31</f>
        <v>11.115614583333333</v>
      </c>
      <c r="R29" s="61">
        <f t="shared" si="5"/>
        <v>3.6000752688172049</v>
      </c>
      <c r="S29" s="60">
        <f t="shared" si="5"/>
        <v>-7.5155393145161282</v>
      </c>
    </row>
    <row r="30" spans="1:19">
      <c r="A30" s="70" t="s">
        <v>19</v>
      </c>
      <c r="B30" s="69"/>
      <c r="C30" s="68">
        <v>2.8</v>
      </c>
      <c r="D30" s="67"/>
      <c r="E30" s="63">
        <f>E14*43560/86400/31</f>
        <v>12.067473118279569</v>
      </c>
      <c r="F30" s="62"/>
      <c r="G30" s="62">
        <f t="shared" si="3"/>
        <v>3.0115013440860214</v>
      </c>
      <c r="H30" s="61">
        <f t="shared" si="3"/>
        <v>3.3523424059139777</v>
      </c>
      <c r="I30" s="66">
        <f t="shared" si="3"/>
        <v>0.3408410618279567</v>
      </c>
      <c r="J30" s="65">
        <f t="shared" si="3"/>
        <v>9.1170138888888896</v>
      </c>
      <c r="K30" s="62"/>
      <c r="L30" s="62">
        <f t="shared" si="4"/>
        <v>7.2405922939068095</v>
      </c>
      <c r="M30" s="61">
        <f t="shared" si="4"/>
        <v>3.0422663530465957</v>
      </c>
      <c r="N30" s="64">
        <f t="shared" si="4"/>
        <v>-4.1983259408602143</v>
      </c>
      <c r="O30" s="63">
        <f t="shared" si="4"/>
        <v>4.8099126344086018</v>
      </c>
      <c r="P30" s="62"/>
      <c r="Q30" s="62">
        <f t="shared" si="5"/>
        <v>2.056756048387097</v>
      </c>
      <c r="R30" s="61">
        <f t="shared" si="5"/>
        <v>2.8000766129032257</v>
      </c>
      <c r="S30" s="60">
        <f t="shared" si="5"/>
        <v>0.74332056451612882</v>
      </c>
    </row>
    <row r="31" spans="1:19">
      <c r="A31" s="47" t="s">
        <v>18</v>
      </c>
      <c r="B31" s="46"/>
      <c r="C31" s="45">
        <v>2</v>
      </c>
      <c r="D31" s="44"/>
      <c r="E31" s="40">
        <f>E15*43560/86400/30</f>
        <v>6.831458333333333</v>
      </c>
      <c r="F31" s="39"/>
      <c r="G31" s="39">
        <f>G15*43560/86400/30</f>
        <v>0</v>
      </c>
      <c r="H31" s="38">
        <f>H15*43560/86400/30</f>
        <v>2.0000291666666667</v>
      </c>
      <c r="I31" s="43">
        <f>I15*43560/86400/30</f>
        <v>2.0000291666666667</v>
      </c>
      <c r="J31" s="42">
        <f>J15*43560/86400/30</f>
        <v>5.6172569444444447</v>
      </c>
      <c r="K31" s="39"/>
      <c r="L31" s="39">
        <f>L15*43560/86400/30</f>
        <v>2.5853386574074069</v>
      </c>
      <c r="M31" s="38">
        <f>M15*43560/86400/30</f>
        <v>2.0000291666666667</v>
      </c>
      <c r="N31" s="41">
        <f>N15*43560/86400/30</f>
        <v>-0.58530949074074035</v>
      </c>
      <c r="O31" s="40">
        <f>O15*43560/86400/30</f>
        <v>3.1342361111111114</v>
      </c>
      <c r="P31" s="39"/>
      <c r="Q31" s="39">
        <f>Q15*43560/86400/30</f>
        <v>0</v>
      </c>
      <c r="R31" s="38">
        <f>R15*43560/86400/30</f>
        <v>2.0000291666666667</v>
      </c>
      <c r="S31" s="37">
        <f>S15*43560/86400/30</f>
        <v>2.0000291666666667</v>
      </c>
    </row>
    <row r="32" spans="1:19">
      <c r="A32" s="59" t="s">
        <v>17</v>
      </c>
      <c r="B32" s="24"/>
      <c r="C32" s="23">
        <v>1.8</v>
      </c>
      <c r="D32" s="22"/>
      <c r="E32" s="18">
        <f>E16*43560/86400/31</f>
        <v>4.7285954301075268</v>
      </c>
      <c r="F32" s="17"/>
      <c r="G32" s="17">
        <f>G16*43560/86400/31</f>
        <v>0</v>
      </c>
      <c r="H32" s="16">
        <f>H16*43560/86400/31</f>
        <v>1.8000376344086024</v>
      </c>
      <c r="I32" s="21">
        <f>I16*43560/86400/31</f>
        <v>1.8000376344086024</v>
      </c>
      <c r="J32" s="20">
        <f>J16*43560/86400/31</f>
        <v>4.0035170250896055</v>
      </c>
      <c r="K32" s="17"/>
      <c r="L32" s="17">
        <f>L16*43560/86400/31</f>
        <v>0.16953281810035842</v>
      </c>
      <c r="M32" s="16">
        <f>M16*43560/86400/31</f>
        <v>1.8000376344086031</v>
      </c>
      <c r="N32" s="19">
        <f>N16*43560/86400/31</f>
        <v>1.6305048163082447</v>
      </c>
      <c r="O32" s="18">
        <f>O16*43560/86400/31</f>
        <v>2.4517137096774193</v>
      </c>
      <c r="P32" s="17"/>
      <c r="Q32" s="17">
        <f>Q16*43560/86400/31</f>
        <v>0.32791162634408605</v>
      </c>
      <c r="R32" s="16">
        <f>R16*43560/86400/31</f>
        <v>1.8000376344086024</v>
      </c>
      <c r="S32" s="15">
        <f>S16*43560/86400/31</f>
        <v>1.4721260080645164</v>
      </c>
    </row>
    <row r="33" spans="1:19">
      <c r="A33" s="58" t="s">
        <v>16</v>
      </c>
      <c r="B33" s="57"/>
      <c r="C33" s="56">
        <v>1.6</v>
      </c>
      <c r="D33" s="55"/>
      <c r="E33" s="51">
        <f>E17*43560/86400/30</f>
        <v>3.5459722222222223</v>
      </c>
      <c r="F33" s="50"/>
      <c r="G33" s="50">
        <f>G17*43560/86400/30</f>
        <v>0</v>
      </c>
      <c r="H33" s="49">
        <f>H17*43560/86400/30</f>
        <v>1.6000569444444441</v>
      </c>
      <c r="I33" s="54">
        <f>I17*43560/86400/30</f>
        <v>1.6000569444444441</v>
      </c>
      <c r="J33" s="53">
        <f>J17*43560/86400/30</f>
        <v>2.9409722222222223</v>
      </c>
      <c r="K33" s="50"/>
      <c r="L33" s="50">
        <f>L17*43560/86400/30</f>
        <v>0.15865844907407406</v>
      </c>
      <c r="M33" s="49">
        <f>M17*43560/86400/30</f>
        <v>1.6110505787037039</v>
      </c>
      <c r="N33" s="52">
        <f>N17*43560/86400/30</f>
        <v>1.4523921296296298</v>
      </c>
      <c r="O33" s="51">
        <f>O17*43560/86400/30</f>
        <v>2.2477430555555555</v>
      </c>
      <c r="P33" s="50"/>
      <c r="Q33" s="50">
        <f>Q17*43560/86400/30</f>
        <v>0.26636805555555559</v>
      </c>
      <c r="R33" s="49">
        <f>R17*43560/86400/30</f>
        <v>1.6000569444444441</v>
      </c>
      <c r="S33" s="48">
        <f>S17*43560/86400/30</f>
        <v>1.3336888888888887</v>
      </c>
    </row>
    <row r="34" spans="1:19" ht="13.5" thickBot="1">
      <c r="A34" s="47" t="s">
        <v>15</v>
      </c>
      <c r="B34" s="46"/>
      <c r="C34" s="45">
        <v>1.2</v>
      </c>
      <c r="D34" s="44"/>
      <c r="E34" s="40">
        <f>E18*43560/86400/31</f>
        <v>2.7200604838709679</v>
      </c>
      <c r="F34" s="39"/>
      <c r="G34" s="39">
        <f>G18*43560/86400/31</f>
        <v>0</v>
      </c>
      <c r="H34" s="38">
        <f>H18*43560/86400/31</f>
        <v>1.817317540322581</v>
      </c>
      <c r="I34" s="43">
        <f>I18*43560/86400/31</f>
        <v>1.817317540322581</v>
      </c>
      <c r="J34" s="42">
        <f>J18*43560/86400/31</f>
        <v>2.1820116487455197</v>
      </c>
      <c r="K34" s="39"/>
      <c r="L34" s="39">
        <f>L18*43560/86400/31</f>
        <v>0.21016431451612905</v>
      </c>
      <c r="M34" s="38">
        <f>M18*43560/86400/31</f>
        <v>1.4606467293906809</v>
      </c>
      <c r="N34" s="41">
        <f>N18*43560/86400/31</f>
        <v>1.2504824148745519</v>
      </c>
      <c r="O34" s="40">
        <f>O18*43560/86400/31</f>
        <v>1.8621639784946236</v>
      </c>
      <c r="P34" s="39"/>
      <c r="Q34" s="39">
        <f>Q18*43560/86400/31</f>
        <v>0.54295497311827956</v>
      </c>
      <c r="R34" s="38">
        <f>R18*43560/86400/31</f>
        <v>1.2000793010752691</v>
      </c>
      <c r="S34" s="37">
        <f>S18*43560/86400/31</f>
        <v>0.65712432795698938</v>
      </c>
    </row>
    <row r="35" spans="1:19">
      <c r="A35" s="36" t="s">
        <v>14</v>
      </c>
      <c r="B35" s="35"/>
      <c r="C35" s="34">
        <f>AVERAGE(C23:C34)</f>
        <v>2.1333333333333333</v>
      </c>
      <c r="D35" s="33"/>
      <c r="E35" s="29">
        <f>E19*43560/86400/365</f>
        <v>11.368267694063928</v>
      </c>
      <c r="F35" s="28"/>
      <c r="G35" s="28">
        <f>G19*43560/86400/365</f>
        <v>3.2526968607305942</v>
      </c>
      <c r="H35" s="27">
        <f>H19*43560/86400/365</f>
        <v>3.4084601883561647</v>
      </c>
      <c r="I35" s="32">
        <f>I19*43560/86400/365</f>
        <v>0.15576332762557091</v>
      </c>
      <c r="J35" s="31">
        <f>J19*43560/86400/365</f>
        <v>6.8566666666666682</v>
      </c>
      <c r="K35" s="28"/>
      <c r="L35" s="28">
        <f>L19*43560/86400/365</f>
        <v>3.2012764649923899</v>
      </c>
      <c r="M35" s="27">
        <f>M19*43560/86400/365</f>
        <v>2.374256659056317</v>
      </c>
      <c r="N35" s="30">
        <f>N19*43560/86400/365</f>
        <v>-0.82701980593607294</v>
      </c>
      <c r="O35" s="29">
        <f>O19*43560/86400/365</f>
        <v>4.3448116438356168</v>
      </c>
      <c r="P35" s="28"/>
      <c r="Q35" s="28">
        <f>Q19*43560/86400/365</f>
        <v>2.8734426655251135</v>
      </c>
      <c r="R35" s="27">
        <f>R19*43560/86400/365</f>
        <v>2.1876482305936076</v>
      </c>
      <c r="S35" s="26">
        <f>S19*43560/86400/365</f>
        <v>-0.68579443493150694</v>
      </c>
    </row>
    <row r="36" spans="1:19">
      <c r="A36" s="25" t="s">
        <v>13</v>
      </c>
      <c r="B36" s="24"/>
      <c r="C36" s="23">
        <f>AVERAGE(C26:C31)</f>
        <v>3.0999999999999996</v>
      </c>
      <c r="D36" s="22"/>
      <c r="E36" s="18">
        <f>E20*43560/86400/183</f>
        <v>19.887033242258649</v>
      </c>
      <c r="F36" s="17"/>
      <c r="G36" s="17">
        <f>G20*43560/86400/183</f>
        <v>6.4750634676684875</v>
      </c>
      <c r="H36" s="16">
        <f>H20*43560/86400/183</f>
        <v>5.1816004667577422</v>
      </c>
      <c r="I36" s="21">
        <f>I20*43560/86400/183</f>
        <v>-1.2934630009107466</v>
      </c>
      <c r="J36" s="20">
        <f>J20*43560/86400/183</f>
        <v>11.268905585913783</v>
      </c>
      <c r="K36" s="17"/>
      <c r="L36" s="17">
        <f>L20*43560/86400/183</f>
        <v>6.1891486224954457</v>
      </c>
      <c r="M36" s="16">
        <f>M20*43560/86400/183</f>
        <v>3.3064655054644807</v>
      </c>
      <c r="N36" s="19">
        <f>N20*43560/86400/183</f>
        <v>-2.882683117030965</v>
      </c>
      <c r="O36" s="18">
        <f>O20*43560/86400/183</f>
        <v>6.8489526411657558</v>
      </c>
      <c r="P36" s="17"/>
      <c r="Q36" s="17">
        <f>Q20*43560/86400/183</f>
        <v>5.4088267304189426</v>
      </c>
      <c r="R36" s="16">
        <f>R20*43560/86400/183</f>
        <v>3.112609289617486</v>
      </c>
      <c r="S36" s="15">
        <f>S20*43560/86400/183</f>
        <v>-2.2962174408014575</v>
      </c>
    </row>
    <row r="37" spans="1:19" ht="13.5" thickBot="1">
      <c r="A37" s="14" t="s">
        <v>12</v>
      </c>
      <c r="B37" s="13"/>
      <c r="C37" s="12">
        <f>AVERAGE(C32:C34,C23:C25)</f>
        <v>1.1666666666666667</v>
      </c>
      <c r="D37" s="11"/>
      <c r="E37" s="7">
        <f>E21*43560/86400/182</f>
        <v>2.8026957417582419</v>
      </c>
      <c r="F37" s="6"/>
      <c r="G37" s="6">
        <f>G21*43560/86400/182</f>
        <v>1.2624942765567767E-2</v>
      </c>
      <c r="H37" s="5">
        <f>H21*43560/86400/182</f>
        <v>1.6255773809523806</v>
      </c>
      <c r="I37" s="10">
        <f>I21*43560/86400/182</f>
        <v>1.6129524381868134</v>
      </c>
      <c r="J37" s="9">
        <f>J21*43560/86400/182</f>
        <v>2.4201846764346762</v>
      </c>
      <c r="K37" s="6"/>
      <c r="L37" s="6">
        <f>L21*43560/86400/182</f>
        <v>0.19698742750305248</v>
      </c>
      <c r="M37" s="5">
        <f>M21*43560/86400/182</f>
        <v>1.4369257860195361</v>
      </c>
      <c r="N37" s="8">
        <f>N21*43560/86400/182</f>
        <v>1.2399383585164836</v>
      </c>
      <c r="O37" s="7">
        <f>O21*43560/86400/182</f>
        <v>1.8269116300366299</v>
      </c>
      <c r="P37" s="6"/>
      <c r="Q37" s="6">
        <f>Q21*43560/86400/182</f>
        <v>0.32412791895604393</v>
      </c>
      <c r="R37" s="5">
        <f>R21*43560/86400/182</f>
        <v>1.257604967948718</v>
      </c>
      <c r="S37" s="4">
        <f>S21*43560/86400/182</f>
        <v>0.93347704899267392</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11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PolsonZ!A1</f>
        <v>FIIP DIVERSION: Polson Z Canal</v>
      </c>
      <c r="C1" s="124"/>
      <c r="D1" s="124"/>
      <c r="E1" s="124"/>
      <c r="F1" s="124"/>
      <c r="G1" s="124"/>
      <c r="H1" s="124"/>
      <c r="I1" s="124"/>
      <c r="J1" s="124"/>
      <c r="K1" s="124"/>
      <c r="L1" s="124"/>
      <c r="M1" s="124"/>
      <c r="N1" s="124"/>
      <c r="O1" s="124"/>
    </row>
    <row r="2" spans="2:15" ht="23.25">
      <c r="B2" s="125" t="str">
        <f>PolsonZ!A2</f>
        <v>219 Acres (82% Sprinkler / 18%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11.xml><?xml version="1.0" encoding="utf-8"?>
<worksheet xmlns="http://schemas.openxmlformats.org/spreadsheetml/2006/main" xmlns:r="http://schemas.openxmlformats.org/officeDocument/2006/relationships">
  <sheetPr>
    <pageSetUpPr fitToPage="1"/>
  </sheetPr>
  <dimension ref="A1:AN7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9" width="12.7109375" bestFit="1" customWidth="1"/>
    <col min="30" max="30" width="8.85546875" bestFit="1" customWidth="1"/>
    <col min="31" max="32" width="12.7109375" bestFit="1" customWidth="1"/>
    <col min="33" max="33" width="8.85546875" bestFit="1" customWidth="1"/>
    <col min="34" max="34" width="6.42578125" bestFit="1" customWidth="1"/>
    <col min="35" max="35" width="9.140625" bestFit="1" customWidth="1"/>
    <col min="36" max="36" width="8.85546875" bestFit="1" customWidth="1"/>
    <col min="37" max="37" width="6.42578125" bestFit="1" customWidth="1"/>
    <col min="38" max="38" width="12.7109375" bestFit="1" customWidth="1"/>
    <col min="39" max="39" width="13.42578125" bestFit="1" customWidth="1"/>
    <col min="40" max="40" width="1.7109375" bestFit="1" customWidth="1"/>
  </cols>
  <sheetData>
    <row r="1" spans="1:40" ht="18.75">
      <c r="A1" s="345" t="s">
        <v>170</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row>
    <row r="2" spans="1:40" ht="16.5" thickBot="1">
      <c r="A2" s="344" t="s">
        <v>219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row>
    <row r="3" spans="1:40"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114</v>
      </c>
      <c r="V3" s="336"/>
      <c r="W3" s="338"/>
      <c r="X3" s="337" t="s">
        <v>113</v>
      </c>
      <c r="Y3" s="336"/>
      <c r="Z3" s="338"/>
      <c r="AA3" s="337" t="s">
        <v>112</v>
      </c>
      <c r="AB3" s="336"/>
      <c r="AC3" s="338"/>
      <c r="AD3" s="337" t="s">
        <v>111</v>
      </c>
      <c r="AE3" s="336"/>
      <c r="AF3" s="338"/>
      <c r="AG3" s="388" t="s">
        <v>110</v>
      </c>
      <c r="AH3" s="389"/>
      <c r="AI3" s="401" t="s">
        <v>109</v>
      </c>
      <c r="AJ3" s="403" t="s">
        <v>108</v>
      </c>
      <c r="AK3" s="389"/>
      <c r="AL3" s="394" t="s">
        <v>107</v>
      </c>
      <c r="AM3" s="396" t="s">
        <v>93</v>
      </c>
    </row>
    <row r="4" spans="1:40"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30" t="s">
        <v>32</v>
      </c>
      <c r="AB4" s="329" t="s">
        <v>94</v>
      </c>
      <c r="AC4" s="331" t="s">
        <v>93</v>
      </c>
      <c r="AD4" s="330" t="s">
        <v>32</v>
      </c>
      <c r="AE4" s="329" t="s">
        <v>94</v>
      </c>
      <c r="AF4" s="331" t="s">
        <v>93</v>
      </c>
      <c r="AG4" s="390"/>
      <c r="AH4" s="391"/>
      <c r="AI4" s="402"/>
      <c r="AJ4" s="404"/>
      <c r="AK4" s="391"/>
      <c r="AL4" s="395"/>
      <c r="AM4" s="397"/>
      <c r="AN4" s="104" t="s">
        <v>95</v>
      </c>
    </row>
    <row r="5" spans="1:40"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16" t="s">
        <v>28</v>
      </c>
      <c r="AB5" s="315" t="s">
        <v>28</v>
      </c>
      <c r="AC5" s="317" t="s">
        <v>28</v>
      </c>
      <c r="AD5" s="316" t="s">
        <v>28</v>
      </c>
      <c r="AE5" s="315" t="s">
        <v>28</v>
      </c>
      <c r="AF5" s="317" t="s">
        <v>28</v>
      </c>
      <c r="AG5" s="325" t="s">
        <v>28</v>
      </c>
      <c r="AH5" s="324" t="s">
        <v>92</v>
      </c>
      <c r="AI5" s="324" t="s">
        <v>91</v>
      </c>
      <c r="AJ5" s="323" t="s">
        <v>28</v>
      </c>
      <c r="AK5" s="323" t="s">
        <v>92</v>
      </c>
      <c r="AL5" s="315" t="s">
        <v>91</v>
      </c>
      <c r="AM5" s="322" t="s">
        <v>28</v>
      </c>
    </row>
    <row r="6" spans="1:40"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1.2925</v>
      </c>
      <c r="P6" s="83">
        <v>0</v>
      </c>
      <c r="Q6" s="274">
        <f t="shared" ref="Q6:Q17" si="4">O6-P6</f>
        <v>1.2925</v>
      </c>
      <c r="R6" s="273">
        <v>0</v>
      </c>
      <c r="S6" s="83">
        <v>0</v>
      </c>
      <c r="T6" s="274">
        <f t="shared" ref="T6:T17" si="5">R6-S6</f>
        <v>0</v>
      </c>
      <c r="U6" s="273">
        <v>0</v>
      </c>
      <c r="V6" s="83">
        <v>0</v>
      </c>
      <c r="W6" s="274">
        <f t="shared" ref="W6:W17" si="6">U6-V6</f>
        <v>0</v>
      </c>
      <c r="X6" s="273">
        <v>17.984999999999999</v>
      </c>
      <c r="Y6" s="83">
        <v>0</v>
      </c>
      <c r="Z6" s="274">
        <f t="shared" ref="Z6:Z17" si="7">X6-Y6</f>
        <v>17.984999999999999</v>
      </c>
      <c r="AA6" s="273">
        <v>0</v>
      </c>
      <c r="AB6" s="83">
        <v>0</v>
      </c>
      <c r="AC6" s="274">
        <f t="shared" ref="AC6:AC17" si="8">AA6-AB6</f>
        <v>0</v>
      </c>
      <c r="AD6" s="273">
        <v>0</v>
      </c>
      <c r="AE6" s="83">
        <v>0</v>
      </c>
      <c r="AF6" s="274">
        <f t="shared" ref="AF6:AF17" si="9">AD6-AE6</f>
        <v>0</v>
      </c>
      <c r="AG6" s="85">
        <v>19.2775</v>
      </c>
      <c r="AH6" s="286">
        <v>5.0941415575629222E-4</v>
      </c>
      <c r="AI6" s="285">
        <f t="shared" ref="AI6:AI50" si="10">IFERROR(D6/AG6,1)</f>
        <v>0</v>
      </c>
      <c r="AJ6" s="284">
        <v>0</v>
      </c>
      <c r="AK6" s="283">
        <v>0</v>
      </c>
      <c r="AL6" s="282">
        <f t="shared" ref="AL6:AL50" si="11">IFERROR(F6/AJ6,1)</f>
        <v>1</v>
      </c>
      <c r="AM6" s="281">
        <f t="shared" ref="AM6:AM17" si="12">AG6-AJ6</f>
        <v>19.2775</v>
      </c>
    </row>
    <row r="7" spans="1:40"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1.0575000000000001</v>
      </c>
      <c r="P7" s="61">
        <v>0</v>
      </c>
      <c r="Q7" s="252">
        <f t="shared" si="4"/>
        <v>1.0575000000000001</v>
      </c>
      <c r="R7" s="251">
        <v>0</v>
      </c>
      <c r="S7" s="61">
        <v>0</v>
      </c>
      <c r="T7" s="252">
        <f t="shared" si="5"/>
        <v>0</v>
      </c>
      <c r="U7" s="251">
        <v>0</v>
      </c>
      <c r="V7" s="61">
        <v>0</v>
      </c>
      <c r="W7" s="252">
        <f t="shared" si="6"/>
        <v>0</v>
      </c>
      <c r="X7" s="251">
        <v>14.717499999999745</v>
      </c>
      <c r="Y7" s="61">
        <v>0</v>
      </c>
      <c r="Z7" s="252">
        <f t="shared" si="7"/>
        <v>14.717499999999745</v>
      </c>
      <c r="AA7" s="251">
        <v>0</v>
      </c>
      <c r="AB7" s="61">
        <v>0</v>
      </c>
      <c r="AC7" s="252">
        <f t="shared" si="8"/>
        <v>0</v>
      </c>
      <c r="AD7" s="251">
        <v>0</v>
      </c>
      <c r="AE7" s="61">
        <v>0</v>
      </c>
      <c r="AF7" s="252">
        <f t="shared" si="9"/>
        <v>0</v>
      </c>
      <c r="AG7" s="63">
        <v>15.774999999999746</v>
      </c>
      <c r="AH7" s="264">
        <v>4.1685946347064614E-4</v>
      </c>
      <c r="AI7" s="263">
        <f t="shared" si="10"/>
        <v>0</v>
      </c>
      <c r="AJ7" s="262">
        <v>0</v>
      </c>
      <c r="AK7" s="261">
        <v>0</v>
      </c>
      <c r="AL7" s="260">
        <f t="shared" si="11"/>
        <v>1</v>
      </c>
      <c r="AM7" s="259">
        <f t="shared" si="12"/>
        <v>15.774999999999746</v>
      </c>
    </row>
    <row r="8" spans="1:40" ht="15">
      <c r="A8" s="377"/>
      <c r="B8" s="271" t="s">
        <v>24</v>
      </c>
      <c r="C8" s="249">
        <f t="shared" si="0"/>
        <v>0.63218649034487939</v>
      </c>
      <c r="D8" s="231">
        <v>0.42068850000000002</v>
      </c>
      <c r="E8" s="248">
        <v>1.1116829312093422E-5</v>
      </c>
      <c r="F8" s="242">
        <v>0</v>
      </c>
      <c r="G8" s="247">
        <v>0</v>
      </c>
      <c r="H8" s="246">
        <f t="shared" si="1"/>
        <v>1</v>
      </c>
      <c r="I8" s="231">
        <v>0.6654500000000001</v>
      </c>
      <c r="J8" s="72">
        <v>0</v>
      </c>
      <c r="K8" s="245">
        <f t="shared" si="2"/>
        <v>0.6654500000000001</v>
      </c>
      <c r="L8" s="231">
        <v>0</v>
      </c>
      <c r="M8" s="72">
        <v>0</v>
      </c>
      <c r="N8" s="232">
        <f t="shared" si="3"/>
        <v>0</v>
      </c>
      <c r="O8" s="231">
        <v>51.372500000000002</v>
      </c>
      <c r="P8" s="72">
        <v>0</v>
      </c>
      <c r="Q8" s="232">
        <f t="shared" si="4"/>
        <v>51.372500000000002</v>
      </c>
      <c r="R8" s="231">
        <v>89.374999999999986</v>
      </c>
      <c r="S8" s="72">
        <v>0</v>
      </c>
      <c r="T8" s="232">
        <f t="shared" si="5"/>
        <v>89.374999999999986</v>
      </c>
      <c r="U8" s="231">
        <v>0</v>
      </c>
      <c r="V8" s="72">
        <v>0</v>
      </c>
      <c r="W8" s="232">
        <f t="shared" si="6"/>
        <v>0</v>
      </c>
      <c r="X8" s="231">
        <v>2.1499999999999773</v>
      </c>
      <c r="Y8" s="72">
        <v>0</v>
      </c>
      <c r="Z8" s="232">
        <f t="shared" si="7"/>
        <v>2.1499999999999773</v>
      </c>
      <c r="AA8" s="231">
        <v>0</v>
      </c>
      <c r="AB8" s="72">
        <v>0</v>
      </c>
      <c r="AC8" s="232">
        <f t="shared" si="8"/>
        <v>0</v>
      </c>
      <c r="AD8" s="231">
        <v>0</v>
      </c>
      <c r="AE8" s="72">
        <v>0</v>
      </c>
      <c r="AF8" s="232">
        <f t="shared" si="9"/>
        <v>0</v>
      </c>
      <c r="AG8" s="74">
        <v>142.89749999999998</v>
      </c>
      <c r="AH8" s="244">
        <v>3.7761125313025422E-3</v>
      </c>
      <c r="AI8" s="243">
        <f t="shared" si="10"/>
        <v>2.9439878234398787E-3</v>
      </c>
      <c r="AJ8" s="242">
        <v>0</v>
      </c>
      <c r="AK8" s="241">
        <v>0</v>
      </c>
      <c r="AL8" s="240">
        <f t="shared" si="11"/>
        <v>1</v>
      </c>
      <c r="AM8" s="239">
        <f t="shared" si="12"/>
        <v>142.89749999999998</v>
      </c>
    </row>
    <row r="9" spans="1:40" ht="15">
      <c r="A9" s="377"/>
      <c r="B9" s="218" t="s">
        <v>23</v>
      </c>
      <c r="C9" s="229">
        <f t="shared" si="0"/>
        <v>0.59319932255441987</v>
      </c>
      <c r="D9" s="211">
        <v>437.13079099999999</v>
      </c>
      <c r="E9" s="228">
        <v>1.1551322155484125E-2</v>
      </c>
      <c r="F9" s="222">
        <v>402.87926674999994</v>
      </c>
      <c r="G9" s="227">
        <v>1.0646214579044825E-2</v>
      </c>
      <c r="H9" s="226">
        <f t="shared" si="1"/>
        <v>7.8355322835174171E-2</v>
      </c>
      <c r="I9" s="211">
        <v>736.90372591397852</v>
      </c>
      <c r="J9" s="49">
        <v>678.07546807159019</v>
      </c>
      <c r="K9" s="225">
        <f t="shared" si="2"/>
        <v>58.828257842388325</v>
      </c>
      <c r="L9" s="211">
        <v>0</v>
      </c>
      <c r="M9" s="49">
        <v>0</v>
      </c>
      <c r="N9" s="212">
        <f t="shared" si="3"/>
        <v>0</v>
      </c>
      <c r="O9" s="211">
        <v>131.60000000000002</v>
      </c>
      <c r="P9" s="49">
        <v>107.05000000000001</v>
      </c>
      <c r="Q9" s="212">
        <f t="shared" si="4"/>
        <v>24.550000000000011</v>
      </c>
      <c r="R9" s="211">
        <v>824.8125</v>
      </c>
      <c r="S9" s="49">
        <v>882.55499999999995</v>
      </c>
      <c r="T9" s="212">
        <f t="shared" si="5"/>
        <v>-57.74249999999995</v>
      </c>
      <c r="U9" s="211">
        <v>0</v>
      </c>
      <c r="V9" s="49">
        <v>0</v>
      </c>
      <c r="W9" s="212">
        <f t="shared" si="6"/>
        <v>0</v>
      </c>
      <c r="X9" s="211">
        <v>168.19999999999987</v>
      </c>
      <c r="Y9" s="49">
        <v>6.2900000000000205</v>
      </c>
      <c r="Z9" s="212">
        <f t="shared" si="7"/>
        <v>161.90999999999985</v>
      </c>
      <c r="AA9" s="211">
        <v>0</v>
      </c>
      <c r="AB9" s="49">
        <v>0</v>
      </c>
      <c r="AC9" s="212">
        <f t="shared" si="8"/>
        <v>0</v>
      </c>
      <c r="AD9" s="211">
        <v>0</v>
      </c>
      <c r="AE9" s="49">
        <v>0</v>
      </c>
      <c r="AF9" s="212">
        <f t="shared" si="9"/>
        <v>0</v>
      </c>
      <c r="AG9" s="51">
        <v>1124.6125</v>
      </c>
      <c r="AH9" s="224">
        <v>2.971824807368555E-2</v>
      </c>
      <c r="AI9" s="223">
        <f t="shared" si="10"/>
        <v>0.38869458680212071</v>
      </c>
      <c r="AJ9" s="222">
        <v>995.89499999999998</v>
      </c>
      <c r="AK9" s="221">
        <v>2.6316846616922233E-2</v>
      </c>
      <c r="AL9" s="220">
        <f t="shared" si="11"/>
        <v>0.40453990305202853</v>
      </c>
      <c r="AM9" s="219">
        <f t="shared" si="12"/>
        <v>128.71749999999997</v>
      </c>
    </row>
    <row r="10" spans="1:40" ht="15">
      <c r="A10" s="377"/>
      <c r="B10" s="270" t="s">
        <v>22</v>
      </c>
      <c r="C10" s="269">
        <f t="shared" si="0"/>
        <v>0.63379850398172399</v>
      </c>
      <c r="D10" s="251">
        <v>2395.8714884999999</v>
      </c>
      <c r="E10" s="268">
        <v>6.3311676909080461E-2</v>
      </c>
      <c r="F10" s="262">
        <v>1886.6123924999997</v>
      </c>
      <c r="G10" s="267">
        <v>4.9854341028930937E-2</v>
      </c>
      <c r="H10" s="266">
        <f t="shared" si="1"/>
        <v>0.21255693322634581</v>
      </c>
      <c r="I10" s="251">
        <v>3780.1785164344387</v>
      </c>
      <c r="J10" s="61">
        <v>2975.208501140195</v>
      </c>
      <c r="K10" s="265">
        <f t="shared" si="2"/>
        <v>804.97001529424369</v>
      </c>
      <c r="L10" s="251">
        <v>0</v>
      </c>
      <c r="M10" s="61">
        <v>0</v>
      </c>
      <c r="N10" s="252">
        <f t="shared" si="3"/>
        <v>0</v>
      </c>
      <c r="O10" s="251">
        <v>423.1225</v>
      </c>
      <c r="P10" s="61">
        <v>356.85750000000002</v>
      </c>
      <c r="Q10" s="252">
        <f t="shared" si="4"/>
        <v>66.264999999999986</v>
      </c>
      <c r="R10" s="251">
        <v>4021.2125000000001</v>
      </c>
      <c r="S10" s="61">
        <v>2628.9775</v>
      </c>
      <c r="T10" s="252">
        <f t="shared" si="5"/>
        <v>1392.2350000000001</v>
      </c>
      <c r="U10" s="251">
        <v>0</v>
      </c>
      <c r="V10" s="61">
        <v>0</v>
      </c>
      <c r="W10" s="252">
        <f t="shared" si="6"/>
        <v>0</v>
      </c>
      <c r="X10" s="251">
        <v>268.14999999999975</v>
      </c>
      <c r="Y10" s="61">
        <v>745.55499999999961</v>
      </c>
      <c r="Z10" s="252">
        <f t="shared" si="7"/>
        <v>-477.40499999999986</v>
      </c>
      <c r="AA10" s="251">
        <v>0</v>
      </c>
      <c r="AB10" s="61">
        <v>0</v>
      </c>
      <c r="AC10" s="252">
        <f t="shared" si="8"/>
        <v>0</v>
      </c>
      <c r="AD10" s="251">
        <v>0</v>
      </c>
      <c r="AE10" s="61">
        <v>0</v>
      </c>
      <c r="AF10" s="252">
        <f t="shared" si="9"/>
        <v>0</v>
      </c>
      <c r="AG10" s="63">
        <v>4712.4849999999997</v>
      </c>
      <c r="AH10" s="264">
        <v>0.1245289362100475</v>
      </c>
      <c r="AI10" s="263">
        <f t="shared" si="10"/>
        <v>0.50840936119690572</v>
      </c>
      <c r="AJ10" s="262">
        <v>3731.3899999999994</v>
      </c>
      <c r="AK10" s="261">
        <v>9.8603184369755278E-2</v>
      </c>
      <c r="AL10" s="260">
        <f t="shared" si="11"/>
        <v>0.50560579100549663</v>
      </c>
      <c r="AM10" s="259">
        <f t="shared" si="12"/>
        <v>981.09500000000025</v>
      </c>
    </row>
    <row r="11" spans="1:40" ht="15">
      <c r="A11" s="377"/>
      <c r="B11" s="270" t="s">
        <v>21</v>
      </c>
      <c r="C11" s="269">
        <f t="shared" si="0"/>
        <v>0.68364773670657109</v>
      </c>
      <c r="D11" s="251">
        <v>5703.3763557499988</v>
      </c>
      <c r="E11" s="268">
        <v>0.15071355991309995</v>
      </c>
      <c r="F11" s="262">
        <v>5254.5257122500007</v>
      </c>
      <c r="G11" s="267">
        <v>0.13885253687784085</v>
      </c>
      <c r="H11" s="266">
        <f t="shared" si="1"/>
        <v>7.8699110053903135E-2</v>
      </c>
      <c r="I11" s="251">
        <v>8342.5659876029822</v>
      </c>
      <c r="J11" s="61">
        <v>7675.8161612435542</v>
      </c>
      <c r="K11" s="265">
        <f t="shared" si="2"/>
        <v>666.74982635942797</v>
      </c>
      <c r="L11" s="251">
        <v>0</v>
      </c>
      <c r="M11" s="61">
        <v>0</v>
      </c>
      <c r="N11" s="252">
        <f t="shared" si="3"/>
        <v>0</v>
      </c>
      <c r="O11" s="251">
        <v>1007.8</v>
      </c>
      <c r="P11" s="61">
        <v>922.33249999999987</v>
      </c>
      <c r="Q11" s="252">
        <f t="shared" si="4"/>
        <v>85.467500000000086</v>
      </c>
      <c r="R11" s="251">
        <v>9180.4575000000023</v>
      </c>
      <c r="S11" s="61">
        <v>8610.8000000000011</v>
      </c>
      <c r="T11" s="252">
        <f t="shared" si="5"/>
        <v>569.65750000000116</v>
      </c>
      <c r="U11" s="251">
        <v>0</v>
      </c>
      <c r="V11" s="61">
        <v>0</v>
      </c>
      <c r="W11" s="252">
        <f t="shared" si="6"/>
        <v>0</v>
      </c>
      <c r="X11" s="251">
        <v>133.55000000000001</v>
      </c>
      <c r="Y11" s="61">
        <v>2.544999999999602</v>
      </c>
      <c r="Z11" s="252">
        <f t="shared" si="7"/>
        <v>131.00500000000042</v>
      </c>
      <c r="AA11" s="251">
        <v>0</v>
      </c>
      <c r="AB11" s="61">
        <v>0</v>
      </c>
      <c r="AC11" s="252">
        <f t="shared" si="8"/>
        <v>0</v>
      </c>
      <c r="AD11" s="251">
        <v>0</v>
      </c>
      <c r="AE11" s="61">
        <v>0</v>
      </c>
      <c r="AF11" s="252">
        <f t="shared" si="9"/>
        <v>0</v>
      </c>
      <c r="AG11" s="63">
        <v>10321.807500000001</v>
      </c>
      <c r="AH11" s="264">
        <v>0.27275709264642539</v>
      </c>
      <c r="AI11" s="263">
        <f t="shared" si="10"/>
        <v>0.55255597004206858</v>
      </c>
      <c r="AJ11" s="262">
        <v>9535.6775000000016</v>
      </c>
      <c r="AK11" s="261">
        <v>0.2519833538233815</v>
      </c>
      <c r="AL11" s="260">
        <f t="shared" si="11"/>
        <v>0.55103853001005954</v>
      </c>
      <c r="AM11" s="259">
        <f t="shared" si="12"/>
        <v>786.1299999999992</v>
      </c>
    </row>
    <row r="12" spans="1:40" ht="15">
      <c r="A12" s="377"/>
      <c r="B12" s="270" t="s">
        <v>20</v>
      </c>
      <c r="C12" s="269">
        <f t="shared" si="0"/>
        <v>0.6843075736641302</v>
      </c>
      <c r="D12" s="251">
        <v>9861.6109715000002</v>
      </c>
      <c r="E12" s="268">
        <v>0.26059625093729277</v>
      </c>
      <c r="F12" s="262">
        <v>9806.3568620000005</v>
      </c>
      <c r="G12" s="267">
        <v>0.25913614327620565</v>
      </c>
      <c r="H12" s="266">
        <f t="shared" si="1"/>
        <v>5.6029496255412779E-3</v>
      </c>
      <c r="I12" s="251">
        <v>14411.07968262857</v>
      </c>
      <c r="J12" s="61">
        <v>14326.351117518529</v>
      </c>
      <c r="K12" s="265">
        <f t="shared" si="2"/>
        <v>84.728565110041018</v>
      </c>
      <c r="L12" s="251">
        <v>0</v>
      </c>
      <c r="M12" s="61">
        <v>0</v>
      </c>
      <c r="N12" s="252">
        <f t="shared" si="3"/>
        <v>0</v>
      </c>
      <c r="O12" s="251">
        <v>1639.0474999999999</v>
      </c>
      <c r="P12" s="61">
        <v>1691.42</v>
      </c>
      <c r="Q12" s="252">
        <f t="shared" si="4"/>
        <v>-52.372500000000173</v>
      </c>
      <c r="R12" s="251">
        <v>10527.235000000001</v>
      </c>
      <c r="S12" s="61">
        <v>5341.36</v>
      </c>
      <c r="T12" s="252">
        <f t="shared" si="5"/>
        <v>5185.8750000000009</v>
      </c>
      <c r="U12" s="251">
        <v>0</v>
      </c>
      <c r="V12" s="61">
        <v>0</v>
      </c>
      <c r="W12" s="252">
        <f t="shared" si="6"/>
        <v>0</v>
      </c>
      <c r="X12" s="251">
        <v>5432.8899999999976</v>
      </c>
      <c r="Y12" s="61">
        <v>10615.525000000001</v>
      </c>
      <c r="Z12" s="252">
        <f t="shared" si="7"/>
        <v>-5182.6350000000039</v>
      </c>
      <c r="AA12" s="251">
        <v>0</v>
      </c>
      <c r="AB12" s="61">
        <v>0</v>
      </c>
      <c r="AC12" s="252">
        <f t="shared" si="8"/>
        <v>0</v>
      </c>
      <c r="AD12" s="251">
        <v>0</v>
      </c>
      <c r="AE12" s="61">
        <v>0</v>
      </c>
      <c r="AF12" s="252">
        <f t="shared" si="9"/>
        <v>0</v>
      </c>
      <c r="AG12" s="63">
        <v>17599.172500000001</v>
      </c>
      <c r="AH12" s="264">
        <v>0.46506381019825471</v>
      </c>
      <c r="AI12" s="263">
        <f t="shared" si="10"/>
        <v>0.56034515097229709</v>
      </c>
      <c r="AJ12" s="262">
        <v>17648.305</v>
      </c>
      <c r="AK12" s="261">
        <v>0.46636215236913703</v>
      </c>
      <c r="AL12" s="260">
        <f t="shared" si="11"/>
        <v>0.55565431705764379</v>
      </c>
      <c r="AM12" s="259">
        <f t="shared" si="12"/>
        <v>-49.132499999999709</v>
      </c>
    </row>
    <row r="13" spans="1:40" ht="15">
      <c r="A13" s="377"/>
      <c r="B13" s="270" t="s">
        <v>19</v>
      </c>
      <c r="C13" s="269">
        <f t="shared" si="0"/>
        <v>0.7326820083350235</v>
      </c>
      <c r="D13" s="251">
        <v>7053.6074605000003</v>
      </c>
      <c r="E13" s="268">
        <v>0.18639385239408077</v>
      </c>
      <c r="F13" s="262">
        <v>7097.9894407499996</v>
      </c>
      <c r="G13" s="267">
        <v>0.18756666054227741</v>
      </c>
      <c r="H13" s="266">
        <f t="shared" si="1"/>
        <v>-6.2920967035005994E-3</v>
      </c>
      <c r="I13" s="251">
        <v>9627.1061391679395</v>
      </c>
      <c r="J13" s="61">
        <v>9679.2036619057872</v>
      </c>
      <c r="K13" s="265">
        <f t="shared" si="2"/>
        <v>-52.097522737847612</v>
      </c>
      <c r="L13" s="251">
        <v>0</v>
      </c>
      <c r="M13" s="61">
        <v>0</v>
      </c>
      <c r="N13" s="252">
        <f t="shared" si="3"/>
        <v>0</v>
      </c>
      <c r="O13" s="251">
        <v>1244.7199999999998</v>
      </c>
      <c r="P13" s="61">
        <v>1257.92</v>
      </c>
      <c r="Q13" s="252">
        <f t="shared" si="4"/>
        <v>-13.200000000000273</v>
      </c>
      <c r="R13" s="251">
        <v>5695.8</v>
      </c>
      <c r="S13" s="61">
        <v>6015.1125000000002</v>
      </c>
      <c r="T13" s="252">
        <f t="shared" si="5"/>
        <v>-319.3125</v>
      </c>
      <c r="U13" s="251">
        <v>0</v>
      </c>
      <c r="V13" s="61">
        <v>0</v>
      </c>
      <c r="W13" s="252">
        <f t="shared" si="6"/>
        <v>0</v>
      </c>
      <c r="X13" s="251">
        <v>4720.5424999999996</v>
      </c>
      <c r="Y13" s="61">
        <v>4600.5150000000003</v>
      </c>
      <c r="Z13" s="252">
        <f t="shared" si="7"/>
        <v>120.02749999999924</v>
      </c>
      <c r="AA13" s="251">
        <v>0</v>
      </c>
      <c r="AB13" s="61">
        <v>0</v>
      </c>
      <c r="AC13" s="252">
        <f t="shared" si="8"/>
        <v>0</v>
      </c>
      <c r="AD13" s="251">
        <v>0</v>
      </c>
      <c r="AE13" s="61">
        <v>0</v>
      </c>
      <c r="AF13" s="252">
        <f t="shared" si="9"/>
        <v>0</v>
      </c>
      <c r="AG13" s="63">
        <v>11661.0625</v>
      </c>
      <c r="AH13" s="264">
        <v>0.30814733801887478</v>
      </c>
      <c r="AI13" s="263">
        <f t="shared" si="10"/>
        <v>0.604885486249645</v>
      </c>
      <c r="AJ13" s="262">
        <v>11873.547500000001</v>
      </c>
      <c r="AK13" s="261">
        <v>0.31376232269088655</v>
      </c>
      <c r="AL13" s="260">
        <f t="shared" si="11"/>
        <v>0.59779854679067057</v>
      </c>
      <c r="AM13" s="259">
        <f t="shared" si="12"/>
        <v>-212.48500000000058</v>
      </c>
    </row>
    <row r="14" spans="1:40" ht="15">
      <c r="A14" s="377"/>
      <c r="B14" s="258" t="s">
        <v>18</v>
      </c>
      <c r="C14" s="269">
        <f t="shared" si="0"/>
        <v>0.73576518670185909</v>
      </c>
      <c r="D14" s="251">
        <v>2823.97272875</v>
      </c>
      <c r="E14" s="268">
        <v>7.462439027337435E-2</v>
      </c>
      <c r="F14" s="262">
        <v>4051.483886999999</v>
      </c>
      <c r="G14" s="267">
        <v>0.10706176858515291</v>
      </c>
      <c r="H14" s="266">
        <f t="shared" si="1"/>
        <v>-0.4346752876729596</v>
      </c>
      <c r="I14" s="251">
        <v>3838.143989128841</v>
      </c>
      <c r="J14" s="61">
        <v>5527.8736040503245</v>
      </c>
      <c r="K14" s="265">
        <f t="shared" si="2"/>
        <v>-1689.7296149214835</v>
      </c>
      <c r="L14" s="251">
        <v>0</v>
      </c>
      <c r="M14" s="61">
        <v>0</v>
      </c>
      <c r="N14" s="252">
        <f t="shared" si="3"/>
        <v>0</v>
      </c>
      <c r="O14" s="251">
        <v>682.19500000000005</v>
      </c>
      <c r="P14" s="61">
        <v>808.5</v>
      </c>
      <c r="Q14" s="252">
        <f t="shared" si="4"/>
        <v>-126.30499999999995</v>
      </c>
      <c r="R14" s="251">
        <v>2904.2424999999998</v>
      </c>
      <c r="S14" s="61">
        <v>3981.6375000000003</v>
      </c>
      <c r="T14" s="252">
        <f t="shared" si="5"/>
        <v>-1077.3950000000004</v>
      </c>
      <c r="U14" s="251">
        <v>0</v>
      </c>
      <c r="V14" s="61">
        <v>0</v>
      </c>
      <c r="W14" s="252">
        <f t="shared" si="6"/>
        <v>0</v>
      </c>
      <c r="X14" s="251">
        <v>2376.5100000000002</v>
      </c>
      <c r="Y14" s="61">
        <v>2040.1499999999999</v>
      </c>
      <c r="Z14" s="252">
        <f t="shared" si="7"/>
        <v>336.36000000000035</v>
      </c>
      <c r="AA14" s="251">
        <v>0</v>
      </c>
      <c r="AB14" s="61">
        <v>0</v>
      </c>
      <c r="AC14" s="252">
        <f t="shared" si="8"/>
        <v>0</v>
      </c>
      <c r="AD14" s="251">
        <v>0</v>
      </c>
      <c r="AE14" s="61">
        <v>0</v>
      </c>
      <c r="AF14" s="252">
        <f t="shared" si="9"/>
        <v>0</v>
      </c>
      <c r="AG14" s="63">
        <v>5962.9475000000002</v>
      </c>
      <c r="AH14" s="264">
        <v>0.15757281112860036</v>
      </c>
      <c r="AI14" s="263">
        <f t="shared" si="10"/>
        <v>0.47358671676213815</v>
      </c>
      <c r="AJ14" s="262">
        <v>6830.2875000000004</v>
      </c>
      <c r="AK14" s="261">
        <v>0.1804925504063995</v>
      </c>
      <c r="AL14" s="260">
        <f t="shared" si="11"/>
        <v>0.59316447323776611</v>
      </c>
      <c r="AM14" s="259">
        <f t="shared" si="12"/>
        <v>-867.34000000000015</v>
      </c>
    </row>
    <row r="15" spans="1:40" ht="15">
      <c r="A15" s="377"/>
      <c r="B15" s="238" t="s">
        <v>17</v>
      </c>
      <c r="C15" s="249">
        <f t="shared" si="0"/>
        <v>0.69640753292517532</v>
      </c>
      <c r="D15" s="231">
        <v>109.76070724999998</v>
      </c>
      <c r="E15" s="248">
        <v>2.9004620940979008E-3</v>
      </c>
      <c r="F15" s="242">
        <v>211.94480799999997</v>
      </c>
      <c r="G15" s="247">
        <v>5.6007099176007824E-3</v>
      </c>
      <c r="H15" s="246">
        <f t="shared" si="1"/>
        <v>-0.93097159548413899</v>
      </c>
      <c r="I15" s="231">
        <v>157.60987936038464</v>
      </c>
      <c r="J15" s="72">
        <v>307.78245775614022</v>
      </c>
      <c r="K15" s="245">
        <f t="shared" si="2"/>
        <v>-150.17257839575558</v>
      </c>
      <c r="L15" s="231">
        <v>0</v>
      </c>
      <c r="M15" s="72">
        <v>0</v>
      </c>
      <c r="N15" s="232">
        <f t="shared" si="3"/>
        <v>0</v>
      </c>
      <c r="O15" s="231">
        <v>123.9575</v>
      </c>
      <c r="P15" s="72">
        <v>158.60500000000002</v>
      </c>
      <c r="Q15" s="232">
        <f t="shared" si="4"/>
        <v>-34.647500000000022</v>
      </c>
      <c r="R15" s="231">
        <v>27.577499999999997</v>
      </c>
      <c r="S15" s="72">
        <v>280.74749999999995</v>
      </c>
      <c r="T15" s="232">
        <f t="shared" si="5"/>
        <v>-253.16999999999996</v>
      </c>
      <c r="U15" s="231">
        <v>0</v>
      </c>
      <c r="V15" s="72">
        <v>0</v>
      </c>
      <c r="W15" s="232">
        <f t="shared" si="6"/>
        <v>0</v>
      </c>
      <c r="X15" s="231">
        <v>105.7825</v>
      </c>
      <c r="Y15" s="72">
        <v>0.82499999999998863</v>
      </c>
      <c r="Z15" s="232">
        <f t="shared" si="7"/>
        <v>104.95750000000001</v>
      </c>
      <c r="AA15" s="231">
        <v>0</v>
      </c>
      <c r="AB15" s="72">
        <v>0</v>
      </c>
      <c r="AC15" s="232">
        <f t="shared" si="8"/>
        <v>0</v>
      </c>
      <c r="AD15" s="231">
        <v>0</v>
      </c>
      <c r="AE15" s="72">
        <v>0</v>
      </c>
      <c r="AF15" s="232">
        <f t="shared" si="9"/>
        <v>0</v>
      </c>
      <c r="AG15" s="74">
        <v>257.3175</v>
      </c>
      <c r="AH15" s="244">
        <v>6.7996979392462575E-3</v>
      </c>
      <c r="AI15" s="243">
        <f t="shared" si="10"/>
        <v>0.42655749123164954</v>
      </c>
      <c r="AJ15" s="242">
        <v>440.17749999999995</v>
      </c>
      <c r="AK15" s="241">
        <v>1.1631832423820066E-2</v>
      </c>
      <c r="AL15" s="240">
        <f t="shared" si="11"/>
        <v>0.4814985045805385</v>
      </c>
      <c r="AM15" s="239">
        <f t="shared" si="12"/>
        <v>-182.85999999999996</v>
      </c>
    </row>
    <row r="16" spans="1:40"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152.84499999999997</v>
      </c>
      <c r="P16" s="49">
        <v>0</v>
      </c>
      <c r="Q16" s="212">
        <f t="shared" si="4"/>
        <v>152.84499999999997</v>
      </c>
      <c r="R16" s="211">
        <v>195.6925</v>
      </c>
      <c r="S16" s="49">
        <v>0</v>
      </c>
      <c r="T16" s="212">
        <f t="shared" si="5"/>
        <v>195.6925</v>
      </c>
      <c r="U16" s="211">
        <v>0</v>
      </c>
      <c r="V16" s="49">
        <v>0</v>
      </c>
      <c r="W16" s="212">
        <f t="shared" si="6"/>
        <v>0</v>
      </c>
      <c r="X16" s="211">
        <v>1.0400000000000205</v>
      </c>
      <c r="Y16" s="49">
        <v>0</v>
      </c>
      <c r="Z16" s="212">
        <f t="shared" si="7"/>
        <v>1.0400000000000205</v>
      </c>
      <c r="AA16" s="211">
        <v>0</v>
      </c>
      <c r="AB16" s="49">
        <v>0</v>
      </c>
      <c r="AC16" s="212">
        <f t="shared" si="8"/>
        <v>0</v>
      </c>
      <c r="AD16" s="211">
        <v>0</v>
      </c>
      <c r="AE16" s="49">
        <v>0</v>
      </c>
      <c r="AF16" s="212">
        <f t="shared" si="9"/>
        <v>0</v>
      </c>
      <c r="AG16" s="51">
        <v>349.57749999999999</v>
      </c>
      <c r="AH16" s="224">
        <v>9.2376981991386456E-3</v>
      </c>
      <c r="AI16" s="223">
        <f t="shared" si="10"/>
        <v>0</v>
      </c>
      <c r="AJ16" s="222">
        <v>0</v>
      </c>
      <c r="AK16" s="221">
        <v>0</v>
      </c>
      <c r="AL16" s="220">
        <f t="shared" si="11"/>
        <v>1</v>
      </c>
      <c r="AM16" s="219">
        <f t="shared" si="12"/>
        <v>349.57749999999999</v>
      </c>
    </row>
    <row r="17" spans="1:39"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27.515000000000004</v>
      </c>
      <c r="P17" s="38">
        <v>0</v>
      </c>
      <c r="Q17" s="192">
        <f t="shared" si="4"/>
        <v>27.515000000000004</v>
      </c>
      <c r="R17" s="191">
        <v>0</v>
      </c>
      <c r="S17" s="38">
        <v>0</v>
      </c>
      <c r="T17" s="192">
        <f t="shared" si="5"/>
        <v>0</v>
      </c>
      <c r="U17" s="191">
        <v>0</v>
      </c>
      <c r="V17" s="38">
        <v>0</v>
      </c>
      <c r="W17" s="192">
        <f t="shared" si="6"/>
        <v>0</v>
      </c>
      <c r="X17" s="191">
        <v>0</v>
      </c>
      <c r="Y17" s="38">
        <v>0</v>
      </c>
      <c r="Z17" s="192">
        <f t="shared" si="7"/>
        <v>0</v>
      </c>
      <c r="AA17" s="191">
        <v>0</v>
      </c>
      <c r="AB17" s="38">
        <v>0</v>
      </c>
      <c r="AC17" s="192">
        <f t="shared" si="8"/>
        <v>0</v>
      </c>
      <c r="AD17" s="191">
        <v>0</v>
      </c>
      <c r="AE17" s="38">
        <v>0</v>
      </c>
      <c r="AF17" s="192">
        <f t="shared" si="9"/>
        <v>0</v>
      </c>
      <c r="AG17" s="40">
        <v>27.515000000000004</v>
      </c>
      <c r="AH17" s="204">
        <v>7.2709275038954134E-4</v>
      </c>
      <c r="AI17" s="203">
        <f t="shared" si="10"/>
        <v>0</v>
      </c>
      <c r="AJ17" s="202">
        <v>0</v>
      </c>
      <c r="AK17" s="201">
        <v>0</v>
      </c>
      <c r="AL17" s="200">
        <f t="shared" si="11"/>
        <v>1</v>
      </c>
      <c r="AM17" s="199">
        <f t="shared" si="12"/>
        <v>27.515000000000004</v>
      </c>
    </row>
    <row r="18" spans="1:39" ht="15">
      <c r="A18" s="377"/>
      <c r="B18" s="178" t="s">
        <v>14</v>
      </c>
      <c r="C18" s="189">
        <f t="shared" si="0"/>
        <v>0.69412567420558824</v>
      </c>
      <c r="D18" s="171">
        <f>SUM(D6:D17)</f>
        <v>28385.751191749994</v>
      </c>
      <c r="E18" s="188">
        <v>0.75010263150582235</v>
      </c>
      <c r="F18" s="182">
        <f>SUM(F6:F17)</f>
        <v>28711.792369249997</v>
      </c>
      <c r="G18" s="187">
        <v>0.75871837480705329</v>
      </c>
      <c r="H18" s="186">
        <f t="shared" si="1"/>
        <v>-1.1486085934367072E-2</v>
      </c>
      <c r="I18" s="171">
        <f t="shared" ref="I18:AG18" si="13">SUM(I6:I17)</f>
        <v>40894.253370237129</v>
      </c>
      <c r="J18" s="27">
        <f t="shared" si="13"/>
        <v>41170.310971686122</v>
      </c>
      <c r="K18" s="185">
        <f t="shared" si="13"/>
        <v>-276.05760144898585</v>
      </c>
      <c r="L18" s="171">
        <f t="shared" si="13"/>
        <v>0</v>
      </c>
      <c r="M18" s="27">
        <f t="shared" si="13"/>
        <v>0</v>
      </c>
      <c r="N18" s="172">
        <f t="shared" si="13"/>
        <v>0</v>
      </c>
      <c r="O18" s="171">
        <f t="shared" si="13"/>
        <v>5486.5249999999996</v>
      </c>
      <c r="P18" s="27">
        <f t="shared" si="13"/>
        <v>5302.6849999999995</v>
      </c>
      <c r="Q18" s="172">
        <f t="shared" si="13"/>
        <v>183.83999999999966</v>
      </c>
      <c r="R18" s="171">
        <f t="shared" si="13"/>
        <v>33466.404999999999</v>
      </c>
      <c r="S18" s="27">
        <f t="shared" si="13"/>
        <v>27741.190000000002</v>
      </c>
      <c r="T18" s="172">
        <f t="shared" si="13"/>
        <v>5725.215000000002</v>
      </c>
      <c r="U18" s="171">
        <f t="shared" si="13"/>
        <v>0</v>
      </c>
      <c r="V18" s="27">
        <f t="shared" si="13"/>
        <v>0</v>
      </c>
      <c r="W18" s="172">
        <f t="shared" si="13"/>
        <v>0</v>
      </c>
      <c r="X18" s="171">
        <f t="shared" si="13"/>
        <v>13241.517499999998</v>
      </c>
      <c r="Y18" s="27">
        <f t="shared" si="13"/>
        <v>18011.405000000002</v>
      </c>
      <c r="Z18" s="172">
        <f t="shared" si="13"/>
        <v>-4769.8875000000035</v>
      </c>
      <c r="AA18" s="171">
        <f t="shared" si="13"/>
        <v>0</v>
      </c>
      <c r="AB18" s="27">
        <f t="shared" si="13"/>
        <v>0</v>
      </c>
      <c r="AC18" s="172">
        <f t="shared" si="13"/>
        <v>0</v>
      </c>
      <c r="AD18" s="171">
        <f t="shared" si="13"/>
        <v>0</v>
      </c>
      <c r="AE18" s="27">
        <f t="shared" si="13"/>
        <v>0</v>
      </c>
      <c r="AF18" s="172">
        <f t="shared" si="13"/>
        <v>0</v>
      </c>
      <c r="AG18" s="29">
        <f t="shared" si="13"/>
        <v>52194.447499999995</v>
      </c>
      <c r="AH18" s="184">
        <v>1.3792551113151921</v>
      </c>
      <c r="AI18" s="183">
        <f t="shared" si="10"/>
        <v>0.54384618577962718</v>
      </c>
      <c r="AJ18" s="182">
        <f>SUM(AJ6:AJ17)</f>
        <v>51055.28</v>
      </c>
      <c r="AK18" s="181">
        <v>1.349152242700302</v>
      </c>
      <c r="AL18" s="180">
        <f t="shared" si="11"/>
        <v>0.56236675950557902</v>
      </c>
      <c r="AM18" s="179">
        <f>SUM(AM6:AM17)</f>
        <v>1139.1674999999989</v>
      </c>
    </row>
    <row r="19" spans="1:39" ht="15">
      <c r="A19" s="377"/>
      <c r="B19" s="158" t="s">
        <v>87</v>
      </c>
      <c r="C19" s="169">
        <f t="shared" si="0"/>
        <v>0.69412668212472661</v>
      </c>
      <c r="D19" s="151">
        <f>SUM(D9:D15)</f>
        <v>28385.330503249999</v>
      </c>
      <c r="E19" s="168">
        <v>0.75009151467651036</v>
      </c>
      <c r="F19" s="162">
        <f>SUM(F9:F15)</f>
        <v>28711.792369249997</v>
      </c>
      <c r="G19" s="167">
        <v>0.75871837480705329</v>
      </c>
      <c r="H19" s="166">
        <f t="shared" si="1"/>
        <v>-1.1501076796080261E-2</v>
      </c>
      <c r="I19" s="151">
        <f t="shared" ref="I19:AG19" si="14">SUM(I9:I15)</f>
        <v>40893.587920237129</v>
      </c>
      <c r="J19" s="16">
        <f t="shared" si="14"/>
        <v>41170.310971686122</v>
      </c>
      <c r="K19" s="165">
        <f t="shared" si="14"/>
        <v>-276.72305144898581</v>
      </c>
      <c r="L19" s="151">
        <f t="shared" si="14"/>
        <v>0</v>
      </c>
      <c r="M19" s="16">
        <f t="shared" si="14"/>
        <v>0</v>
      </c>
      <c r="N19" s="152">
        <f t="shared" si="14"/>
        <v>0</v>
      </c>
      <c r="O19" s="151">
        <f t="shared" si="14"/>
        <v>5252.4424999999992</v>
      </c>
      <c r="P19" s="16">
        <f t="shared" si="14"/>
        <v>5302.6849999999995</v>
      </c>
      <c r="Q19" s="152">
        <f t="shared" si="14"/>
        <v>-50.242500000000334</v>
      </c>
      <c r="R19" s="151">
        <f t="shared" si="14"/>
        <v>33181.337500000001</v>
      </c>
      <c r="S19" s="16">
        <f t="shared" si="14"/>
        <v>27741.190000000002</v>
      </c>
      <c r="T19" s="152">
        <f t="shared" si="14"/>
        <v>5440.1475000000019</v>
      </c>
      <c r="U19" s="151">
        <f t="shared" si="14"/>
        <v>0</v>
      </c>
      <c r="V19" s="16">
        <f t="shared" si="14"/>
        <v>0</v>
      </c>
      <c r="W19" s="152">
        <f t="shared" si="14"/>
        <v>0</v>
      </c>
      <c r="X19" s="151">
        <f t="shared" si="14"/>
        <v>13205.624999999996</v>
      </c>
      <c r="Y19" s="16">
        <f t="shared" si="14"/>
        <v>18011.405000000002</v>
      </c>
      <c r="Z19" s="152">
        <f t="shared" si="14"/>
        <v>-4805.7800000000034</v>
      </c>
      <c r="AA19" s="151">
        <f t="shared" si="14"/>
        <v>0</v>
      </c>
      <c r="AB19" s="16">
        <f t="shared" si="14"/>
        <v>0</v>
      </c>
      <c r="AC19" s="152">
        <f t="shared" si="14"/>
        <v>0</v>
      </c>
      <c r="AD19" s="151">
        <f t="shared" si="14"/>
        <v>0</v>
      </c>
      <c r="AE19" s="16">
        <f t="shared" si="14"/>
        <v>0</v>
      </c>
      <c r="AF19" s="152">
        <f t="shared" si="14"/>
        <v>0</v>
      </c>
      <c r="AG19" s="18">
        <f t="shared" si="14"/>
        <v>51639.404999999999</v>
      </c>
      <c r="AH19" s="164">
        <v>1.3645879342151346</v>
      </c>
      <c r="AI19" s="163">
        <f t="shared" si="10"/>
        <v>0.54968353146690985</v>
      </c>
      <c r="AJ19" s="162">
        <f>SUM(AJ9:AJ15)</f>
        <v>51055.28</v>
      </c>
      <c r="AK19" s="161">
        <v>1.349152242700302</v>
      </c>
      <c r="AL19" s="160">
        <f t="shared" si="11"/>
        <v>0.56236675950557902</v>
      </c>
      <c r="AM19" s="159">
        <f>SUM(AM9:AM15)</f>
        <v>584.12499999999909</v>
      </c>
    </row>
    <row r="20" spans="1:39" ht="15.75" thickBot="1">
      <c r="A20" s="379"/>
      <c r="B20" s="301" t="s">
        <v>86</v>
      </c>
      <c r="C20" s="313">
        <f t="shared" si="0"/>
        <v>0.63218649034487939</v>
      </c>
      <c r="D20" s="294">
        <f>SUM(D6:D8,D16:D17)</f>
        <v>0.42068850000000002</v>
      </c>
      <c r="E20" s="312">
        <v>1.1116829312093422E-5</v>
      </c>
      <c r="F20" s="305">
        <f>SUM(F6:F8,F16:F17)</f>
        <v>0</v>
      </c>
      <c r="G20" s="311">
        <v>0</v>
      </c>
      <c r="H20" s="310">
        <f t="shared" si="1"/>
        <v>1</v>
      </c>
      <c r="I20" s="294">
        <f t="shared" ref="I20:AG20" si="15">SUM(I6:I8,I16:I17)</f>
        <v>0.6654500000000001</v>
      </c>
      <c r="J20" s="293">
        <f t="shared" si="15"/>
        <v>0</v>
      </c>
      <c r="K20" s="309">
        <f t="shared" si="15"/>
        <v>0.6654500000000001</v>
      </c>
      <c r="L20" s="294">
        <f t="shared" si="15"/>
        <v>0</v>
      </c>
      <c r="M20" s="293">
        <f t="shared" si="15"/>
        <v>0</v>
      </c>
      <c r="N20" s="295">
        <f t="shared" si="15"/>
        <v>0</v>
      </c>
      <c r="O20" s="294">
        <f t="shared" si="15"/>
        <v>234.08249999999998</v>
      </c>
      <c r="P20" s="293">
        <f t="shared" si="15"/>
        <v>0</v>
      </c>
      <c r="Q20" s="295">
        <f t="shared" si="15"/>
        <v>234.08249999999998</v>
      </c>
      <c r="R20" s="294">
        <f t="shared" si="15"/>
        <v>285.0675</v>
      </c>
      <c r="S20" s="293">
        <f t="shared" si="15"/>
        <v>0</v>
      </c>
      <c r="T20" s="295">
        <f t="shared" si="15"/>
        <v>285.0675</v>
      </c>
      <c r="U20" s="294">
        <f t="shared" si="15"/>
        <v>0</v>
      </c>
      <c r="V20" s="293">
        <f t="shared" si="15"/>
        <v>0</v>
      </c>
      <c r="W20" s="295">
        <f t="shared" si="15"/>
        <v>0</v>
      </c>
      <c r="X20" s="294">
        <f t="shared" si="15"/>
        <v>35.892499999999742</v>
      </c>
      <c r="Y20" s="293">
        <f t="shared" si="15"/>
        <v>0</v>
      </c>
      <c r="Z20" s="295">
        <f t="shared" si="15"/>
        <v>35.892499999999742</v>
      </c>
      <c r="AA20" s="294">
        <f t="shared" si="15"/>
        <v>0</v>
      </c>
      <c r="AB20" s="293">
        <f t="shared" si="15"/>
        <v>0</v>
      </c>
      <c r="AC20" s="295">
        <f t="shared" si="15"/>
        <v>0</v>
      </c>
      <c r="AD20" s="294">
        <f t="shared" si="15"/>
        <v>0</v>
      </c>
      <c r="AE20" s="293">
        <f t="shared" si="15"/>
        <v>0</v>
      </c>
      <c r="AF20" s="295">
        <f t="shared" si="15"/>
        <v>0</v>
      </c>
      <c r="AG20" s="308">
        <f t="shared" si="15"/>
        <v>555.04249999999968</v>
      </c>
      <c r="AH20" s="307">
        <v>1.4667177100057667E-2</v>
      </c>
      <c r="AI20" s="306">
        <f t="shared" si="10"/>
        <v>7.579392569037511E-4</v>
      </c>
      <c r="AJ20" s="305">
        <f>SUM(AJ6:AJ8,AJ16:AJ17)</f>
        <v>0</v>
      </c>
      <c r="AK20" s="304">
        <v>0</v>
      </c>
      <c r="AL20" s="303">
        <f t="shared" si="11"/>
        <v>1</v>
      </c>
      <c r="AM20" s="302">
        <f>SUM(AM6:AM8,AM16:AM17)</f>
        <v>555.04249999999968</v>
      </c>
    </row>
    <row r="21" spans="1:39" ht="15.75" thickTop="1">
      <c r="A21" s="376" t="s">
        <v>89</v>
      </c>
      <c r="B21" s="280" t="s">
        <v>26</v>
      </c>
      <c r="C21" s="291">
        <f t="shared" si="0"/>
        <v>1</v>
      </c>
      <c r="D21" s="273">
        <v>0</v>
      </c>
      <c r="E21" s="290">
        <v>0</v>
      </c>
      <c r="F21" s="284">
        <v>0</v>
      </c>
      <c r="G21" s="289">
        <v>0</v>
      </c>
      <c r="H21" s="288">
        <f t="shared" si="1"/>
        <v>1</v>
      </c>
      <c r="I21" s="273">
        <v>0</v>
      </c>
      <c r="J21" s="83">
        <v>0</v>
      </c>
      <c r="K21" s="287">
        <f t="shared" ref="K21:K32" si="16">I21-J21</f>
        <v>0</v>
      </c>
      <c r="L21" s="273">
        <v>0</v>
      </c>
      <c r="M21" s="83">
        <v>0</v>
      </c>
      <c r="N21" s="274">
        <f t="shared" ref="N21:N32" si="17">L21-M21</f>
        <v>0</v>
      </c>
      <c r="O21" s="273">
        <v>20.208333333333332</v>
      </c>
      <c r="P21" s="83">
        <v>1.2958333333333334</v>
      </c>
      <c r="Q21" s="274">
        <f t="shared" ref="Q21:Q32" si="18">O21-P21</f>
        <v>18.912499999999998</v>
      </c>
      <c r="R21" s="273">
        <v>2.6833333333333331</v>
      </c>
      <c r="S21" s="83">
        <v>0</v>
      </c>
      <c r="T21" s="274">
        <f t="shared" ref="T21:T32" si="19">R21-S21</f>
        <v>2.6833333333333331</v>
      </c>
      <c r="U21" s="273">
        <v>0</v>
      </c>
      <c r="V21" s="83">
        <v>0</v>
      </c>
      <c r="W21" s="274">
        <f t="shared" ref="W21:W32" si="20">U21-V21</f>
        <v>0</v>
      </c>
      <c r="X21" s="273">
        <v>2.3816666666666606</v>
      </c>
      <c r="Y21" s="83">
        <v>0</v>
      </c>
      <c r="Z21" s="274">
        <f t="shared" ref="Z21:Z32" si="21">X21-Y21</f>
        <v>2.3816666666666606</v>
      </c>
      <c r="AA21" s="273">
        <v>0</v>
      </c>
      <c r="AB21" s="83">
        <v>0</v>
      </c>
      <c r="AC21" s="274">
        <f t="shared" ref="AC21:AC32" si="22">AA21-AB21</f>
        <v>0</v>
      </c>
      <c r="AD21" s="273">
        <v>0</v>
      </c>
      <c r="AE21" s="83">
        <v>0</v>
      </c>
      <c r="AF21" s="274">
        <f t="shared" ref="AF21:AF32" si="23">AD21-AE21</f>
        <v>0</v>
      </c>
      <c r="AG21" s="85">
        <v>25.273333333333326</v>
      </c>
      <c r="AH21" s="286">
        <v>6.6785598563856075E-4</v>
      </c>
      <c r="AI21" s="285">
        <f t="shared" si="10"/>
        <v>0</v>
      </c>
      <c r="AJ21" s="284">
        <v>1.2958333333333334</v>
      </c>
      <c r="AK21" s="283">
        <v>3.4242813825180763E-5</v>
      </c>
      <c r="AL21" s="282">
        <f t="shared" si="11"/>
        <v>0</v>
      </c>
      <c r="AM21" s="281">
        <f t="shared" ref="AM21:AM32" si="24">AG21-AJ21</f>
        <v>23.977499999999992</v>
      </c>
    </row>
    <row r="22" spans="1:39" ht="15">
      <c r="A22" s="377"/>
      <c r="B22" s="270" t="s">
        <v>25</v>
      </c>
      <c r="C22" s="269">
        <f t="shared" si="0"/>
        <v>1</v>
      </c>
      <c r="D22" s="251">
        <v>0</v>
      </c>
      <c r="E22" s="268">
        <v>0</v>
      </c>
      <c r="F22" s="262">
        <v>0</v>
      </c>
      <c r="G22" s="267">
        <v>0</v>
      </c>
      <c r="H22" s="266">
        <f t="shared" si="1"/>
        <v>1</v>
      </c>
      <c r="I22" s="251">
        <v>0</v>
      </c>
      <c r="J22" s="61">
        <v>0</v>
      </c>
      <c r="K22" s="265">
        <f t="shared" si="16"/>
        <v>0</v>
      </c>
      <c r="L22" s="251">
        <v>0</v>
      </c>
      <c r="M22" s="61">
        <v>0</v>
      </c>
      <c r="N22" s="252">
        <f t="shared" si="17"/>
        <v>0</v>
      </c>
      <c r="O22" s="251">
        <v>15.059999999999997</v>
      </c>
      <c r="P22" s="61">
        <v>0.96499999999999997</v>
      </c>
      <c r="Q22" s="252">
        <f t="shared" si="18"/>
        <v>14.094999999999997</v>
      </c>
      <c r="R22" s="251">
        <v>4.5424999999999978</v>
      </c>
      <c r="S22" s="61">
        <v>0</v>
      </c>
      <c r="T22" s="252">
        <f t="shared" si="19"/>
        <v>4.5424999999999978</v>
      </c>
      <c r="U22" s="251">
        <v>0</v>
      </c>
      <c r="V22" s="61">
        <v>0</v>
      </c>
      <c r="W22" s="252">
        <f t="shared" si="20"/>
        <v>0</v>
      </c>
      <c r="X22" s="251">
        <v>1.999999999998181E-2</v>
      </c>
      <c r="Y22" s="61">
        <v>0</v>
      </c>
      <c r="Z22" s="252">
        <f t="shared" si="21"/>
        <v>1.999999999998181E-2</v>
      </c>
      <c r="AA22" s="251">
        <v>0</v>
      </c>
      <c r="AB22" s="61">
        <v>0</v>
      </c>
      <c r="AC22" s="252">
        <f t="shared" si="22"/>
        <v>0</v>
      </c>
      <c r="AD22" s="251">
        <v>0</v>
      </c>
      <c r="AE22" s="61">
        <v>0</v>
      </c>
      <c r="AF22" s="252">
        <f t="shared" si="23"/>
        <v>0</v>
      </c>
      <c r="AG22" s="63">
        <v>19.622499999999977</v>
      </c>
      <c r="AH22" s="264">
        <v>5.1853089204138673E-4</v>
      </c>
      <c r="AI22" s="263">
        <f t="shared" si="10"/>
        <v>0</v>
      </c>
      <c r="AJ22" s="262">
        <v>0.96499999999999997</v>
      </c>
      <c r="AK22" s="261">
        <v>2.5500436276243935E-5</v>
      </c>
      <c r="AL22" s="260">
        <f t="shared" si="11"/>
        <v>0</v>
      </c>
      <c r="AM22" s="259">
        <f t="shared" si="24"/>
        <v>18.657499999999978</v>
      </c>
    </row>
    <row r="23" spans="1:39" ht="15">
      <c r="A23" s="377"/>
      <c r="B23" s="271" t="s">
        <v>24</v>
      </c>
      <c r="C23" s="249">
        <f t="shared" si="0"/>
        <v>0.62647730779293276</v>
      </c>
      <c r="D23" s="231">
        <v>2.8043438333333337</v>
      </c>
      <c r="E23" s="248">
        <v>7.4105690380384625E-5</v>
      </c>
      <c r="F23" s="242">
        <v>0</v>
      </c>
      <c r="G23" s="247">
        <v>0</v>
      </c>
      <c r="H23" s="246">
        <f t="shared" si="1"/>
        <v>1</v>
      </c>
      <c r="I23" s="231">
        <v>4.4763693727598559</v>
      </c>
      <c r="J23" s="72">
        <v>0</v>
      </c>
      <c r="K23" s="245">
        <f t="shared" si="16"/>
        <v>4.4763693727598559</v>
      </c>
      <c r="L23" s="231">
        <v>0</v>
      </c>
      <c r="M23" s="72">
        <v>0</v>
      </c>
      <c r="N23" s="232">
        <f t="shared" si="17"/>
        <v>0</v>
      </c>
      <c r="O23" s="231">
        <v>51.48749999999999</v>
      </c>
      <c r="P23" s="72">
        <v>0.65249999999999997</v>
      </c>
      <c r="Q23" s="232">
        <f t="shared" si="18"/>
        <v>50.834999999999987</v>
      </c>
      <c r="R23" s="231">
        <v>82.385000000000005</v>
      </c>
      <c r="S23" s="72">
        <v>0</v>
      </c>
      <c r="T23" s="232">
        <f t="shared" si="19"/>
        <v>82.385000000000005</v>
      </c>
      <c r="U23" s="231">
        <v>0</v>
      </c>
      <c r="V23" s="72">
        <v>0</v>
      </c>
      <c r="W23" s="232">
        <f t="shared" si="20"/>
        <v>0</v>
      </c>
      <c r="X23" s="231">
        <v>3.3199999999999701</v>
      </c>
      <c r="Y23" s="72">
        <v>0</v>
      </c>
      <c r="Z23" s="232">
        <f t="shared" si="21"/>
        <v>3.3199999999999701</v>
      </c>
      <c r="AA23" s="231">
        <v>0</v>
      </c>
      <c r="AB23" s="72">
        <v>0</v>
      </c>
      <c r="AC23" s="232">
        <f t="shared" si="22"/>
        <v>0</v>
      </c>
      <c r="AD23" s="231">
        <v>0</v>
      </c>
      <c r="AE23" s="72">
        <v>0</v>
      </c>
      <c r="AF23" s="232">
        <f t="shared" si="23"/>
        <v>0</v>
      </c>
      <c r="AG23" s="74">
        <v>137.19249999999997</v>
      </c>
      <c r="AH23" s="244">
        <v>3.6253560660664042E-3</v>
      </c>
      <c r="AI23" s="243">
        <f t="shared" si="10"/>
        <v>2.0440941256506983E-2</v>
      </c>
      <c r="AJ23" s="242">
        <v>0.65249999999999997</v>
      </c>
      <c r="AK23" s="241">
        <v>1.7242522974351469E-5</v>
      </c>
      <c r="AL23" s="240">
        <f t="shared" si="11"/>
        <v>0</v>
      </c>
      <c r="AM23" s="239">
        <f t="shared" si="24"/>
        <v>136.53999999999996</v>
      </c>
    </row>
    <row r="24" spans="1:39" ht="15">
      <c r="A24" s="377"/>
      <c r="B24" s="218" t="s">
        <v>23</v>
      </c>
      <c r="C24" s="229">
        <f t="shared" si="0"/>
        <v>0.59386037796465696</v>
      </c>
      <c r="D24" s="211">
        <v>618.06223350000005</v>
      </c>
      <c r="E24" s="228">
        <v>1.6332493885786583E-2</v>
      </c>
      <c r="F24" s="222">
        <v>825.27707541666678</v>
      </c>
      <c r="G24" s="227">
        <v>2.1808212924256654E-2</v>
      </c>
      <c r="H24" s="226">
        <f t="shared" si="1"/>
        <v>-0.3352653352450255</v>
      </c>
      <c r="I24" s="211">
        <v>1040.7534437948029</v>
      </c>
      <c r="J24" s="49">
        <v>1397.0068382508018</v>
      </c>
      <c r="K24" s="225">
        <f t="shared" si="16"/>
        <v>-356.25339445599889</v>
      </c>
      <c r="L24" s="211">
        <v>0</v>
      </c>
      <c r="M24" s="49">
        <v>0</v>
      </c>
      <c r="N24" s="212">
        <f t="shared" si="17"/>
        <v>0</v>
      </c>
      <c r="O24" s="211">
        <v>151.85416666666663</v>
      </c>
      <c r="P24" s="49">
        <v>153.58583333333334</v>
      </c>
      <c r="Q24" s="212">
        <f t="shared" si="18"/>
        <v>-1.7316666666667118</v>
      </c>
      <c r="R24" s="211">
        <v>776.01166666666666</v>
      </c>
      <c r="S24" s="49">
        <v>1565.5066666666669</v>
      </c>
      <c r="T24" s="212">
        <f t="shared" si="19"/>
        <v>-789.49500000000023</v>
      </c>
      <c r="U24" s="211">
        <v>0</v>
      </c>
      <c r="V24" s="49">
        <v>0</v>
      </c>
      <c r="W24" s="212">
        <f t="shared" si="20"/>
        <v>0</v>
      </c>
      <c r="X24" s="211">
        <v>422.40416666666664</v>
      </c>
      <c r="Y24" s="49">
        <v>46.180833333333283</v>
      </c>
      <c r="Z24" s="212">
        <f t="shared" si="21"/>
        <v>376.22333333333336</v>
      </c>
      <c r="AA24" s="211">
        <v>0</v>
      </c>
      <c r="AB24" s="49">
        <v>0</v>
      </c>
      <c r="AC24" s="212">
        <f t="shared" si="22"/>
        <v>0</v>
      </c>
      <c r="AD24" s="211">
        <v>0</v>
      </c>
      <c r="AE24" s="49">
        <v>0</v>
      </c>
      <c r="AF24" s="212">
        <f t="shared" si="23"/>
        <v>0</v>
      </c>
      <c r="AG24" s="51">
        <v>1350.27</v>
      </c>
      <c r="AH24" s="224">
        <v>3.5681320300508294E-2</v>
      </c>
      <c r="AI24" s="223">
        <f t="shared" si="10"/>
        <v>0.45773233020062659</v>
      </c>
      <c r="AJ24" s="222">
        <v>1765.2733333333335</v>
      </c>
      <c r="AK24" s="221">
        <v>4.6647917250590046E-2</v>
      </c>
      <c r="AL24" s="220">
        <f t="shared" si="11"/>
        <v>0.46750668003255397</v>
      </c>
      <c r="AM24" s="219">
        <f t="shared" si="24"/>
        <v>-415.00333333333356</v>
      </c>
    </row>
    <row r="25" spans="1:39" ht="15">
      <c r="A25" s="377"/>
      <c r="B25" s="270" t="s">
        <v>22</v>
      </c>
      <c r="C25" s="269">
        <f t="shared" si="0"/>
        <v>0.63451209292005217</v>
      </c>
      <c r="D25" s="251">
        <v>2142.1621215833334</v>
      </c>
      <c r="E25" s="268">
        <v>5.6607325050420522E-2</v>
      </c>
      <c r="F25" s="262">
        <v>2410.6649765833336</v>
      </c>
      <c r="G25" s="267">
        <v>6.3702599604908164E-2</v>
      </c>
      <c r="H25" s="266">
        <f t="shared" si="1"/>
        <v>-0.1253419861618793</v>
      </c>
      <c r="I25" s="251">
        <v>3376.0776910098125</v>
      </c>
      <c r="J25" s="61">
        <v>3809.6703923278924</v>
      </c>
      <c r="K25" s="265">
        <f t="shared" si="16"/>
        <v>-433.59270131807989</v>
      </c>
      <c r="L25" s="251">
        <v>0</v>
      </c>
      <c r="M25" s="61">
        <v>0</v>
      </c>
      <c r="N25" s="252">
        <f t="shared" si="17"/>
        <v>0</v>
      </c>
      <c r="O25" s="251">
        <v>404.19999999999987</v>
      </c>
      <c r="P25" s="61">
        <v>440.94166666666661</v>
      </c>
      <c r="Q25" s="252">
        <f t="shared" si="18"/>
        <v>-36.741666666666731</v>
      </c>
      <c r="R25" s="251">
        <v>4829.5008333333335</v>
      </c>
      <c r="S25" s="61">
        <v>4007.8741666666665</v>
      </c>
      <c r="T25" s="252">
        <f t="shared" si="19"/>
        <v>821.62666666666701</v>
      </c>
      <c r="U25" s="251">
        <v>0</v>
      </c>
      <c r="V25" s="61">
        <v>0</v>
      </c>
      <c r="W25" s="252">
        <f t="shared" si="20"/>
        <v>0</v>
      </c>
      <c r="X25" s="251">
        <v>227.72000000000003</v>
      </c>
      <c r="Y25" s="61">
        <v>343.86666666666673</v>
      </c>
      <c r="Z25" s="252">
        <f t="shared" si="21"/>
        <v>-116.1466666666667</v>
      </c>
      <c r="AA25" s="251">
        <v>0</v>
      </c>
      <c r="AB25" s="61">
        <v>0</v>
      </c>
      <c r="AC25" s="252">
        <f t="shared" si="22"/>
        <v>0</v>
      </c>
      <c r="AD25" s="251">
        <v>0</v>
      </c>
      <c r="AE25" s="61">
        <v>0</v>
      </c>
      <c r="AF25" s="252">
        <f t="shared" si="23"/>
        <v>0</v>
      </c>
      <c r="AG25" s="63">
        <v>5461.4208333333336</v>
      </c>
      <c r="AH25" s="264">
        <v>0.14431980718673718</v>
      </c>
      <c r="AI25" s="263">
        <f t="shared" si="10"/>
        <v>0.39223531512327758</v>
      </c>
      <c r="AJ25" s="262">
        <v>4792.6824999999999</v>
      </c>
      <c r="AK25" s="261">
        <v>0.12664818101919117</v>
      </c>
      <c r="AL25" s="260">
        <f t="shared" si="11"/>
        <v>0.5029886658637065</v>
      </c>
      <c r="AM25" s="259">
        <f t="shared" si="24"/>
        <v>668.73833333333369</v>
      </c>
    </row>
    <row r="26" spans="1:39" ht="15">
      <c r="A26" s="377"/>
      <c r="B26" s="270" t="s">
        <v>21</v>
      </c>
      <c r="C26" s="269">
        <f t="shared" si="0"/>
        <v>0.68306252491402009</v>
      </c>
      <c r="D26" s="251">
        <v>5277.5106079166662</v>
      </c>
      <c r="E26" s="268">
        <v>0.13945992015700923</v>
      </c>
      <c r="F26" s="262">
        <v>4991.9536387500002</v>
      </c>
      <c r="G26" s="267">
        <v>0.13191398513876521</v>
      </c>
      <c r="H26" s="266">
        <f t="shared" si="1"/>
        <v>5.4108270050335645E-2</v>
      </c>
      <c r="I26" s="251">
        <v>7726.248206313131</v>
      </c>
      <c r="J26" s="61">
        <v>7302.387027213219</v>
      </c>
      <c r="K26" s="265">
        <f t="shared" si="16"/>
        <v>423.86117909991208</v>
      </c>
      <c r="L26" s="251">
        <v>0</v>
      </c>
      <c r="M26" s="61">
        <v>0</v>
      </c>
      <c r="N26" s="252">
        <f t="shared" si="17"/>
        <v>0</v>
      </c>
      <c r="O26" s="251">
        <v>920.39416666666682</v>
      </c>
      <c r="P26" s="61">
        <v>902.69999999999993</v>
      </c>
      <c r="Q26" s="252">
        <f t="shared" si="18"/>
        <v>17.694166666666888</v>
      </c>
      <c r="R26" s="251">
        <v>8080.12</v>
      </c>
      <c r="S26" s="61">
        <v>7964.9091666666673</v>
      </c>
      <c r="T26" s="252">
        <f t="shared" si="19"/>
        <v>115.21083333333263</v>
      </c>
      <c r="U26" s="251">
        <v>0</v>
      </c>
      <c r="V26" s="61">
        <v>0</v>
      </c>
      <c r="W26" s="252">
        <f t="shared" si="20"/>
        <v>0</v>
      </c>
      <c r="X26" s="251">
        <v>573.15916666666692</v>
      </c>
      <c r="Y26" s="61">
        <v>235.75083333333291</v>
      </c>
      <c r="Z26" s="252">
        <f t="shared" si="21"/>
        <v>337.40833333333399</v>
      </c>
      <c r="AA26" s="251">
        <v>0</v>
      </c>
      <c r="AB26" s="61">
        <v>0</v>
      </c>
      <c r="AC26" s="252">
        <f t="shared" si="22"/>
        <v>0</v>
      </c>
      <c r="AD26" s="251">
        <v>0</v>
      </c>
      <c r="AE26" s="61">
        <v>0</v>
      </c>
      <c r="AF26" s="252">
        <f t="shared" si="23"/>
        <v>0</v>
      </c>
      <c r="AG26" s="63">
        <v>9573.6733333333323</v>
      </c>
      <c r="AH26" s="264">
        <v>0.25298740596999236</v>
      </c>
      <c r="AI26" s="263">
        <f t="shared" si="10"/>
        <v>0.55125242152785658</v>
      </c>
      <c r="AJ26" s="262">
        <v>9103.36</v>
      </c>
      <c r="AK26" s="261">
        <v>0.24055922443493058</v>
      </c>
      <c r="AL26" s="260">
        <f t="shared" si="11"/>
        <v>0.54836386111831237</v>
      </c>
      <c r="AM26" s="259">
        <f t="shared" si="24"/>
        <v>470.31333333333168</v>
      </c>
    </row>
    <row r="27" spans="1:39" ht="15">
      <c r="A27" s="377"/>
      <c r="B27" s="270" t="s">
        <v>20</v>
      </c>
      <c r="C27" s="269">
        <f t="shared" si="0"/>
        <v>0.68491721184252963</v>
      </c>
      <c r="D27" s="251">
        <v>9528.9303402499991</v>
      </c>
      <c r="E27" s="268">
        <v>0.25180505794521962</v>
      </c>
      <c r="F27" s="262">
        <v>10028.175690666663</v>
      </c>
      <c r="G27" s="267">
        <v>0.2649977773749469</v>
      </c>
      <c r="H27" s="266">
        <f t="shared" si="1"/>
        <v>-5.2392591045383394E-2</v>
      </c>
      <c r="I27" s="251">
        <v>13912.528661114755</v>
      </c>
      <c r="J27" s="61">
        <v>14684.223022317137</v>
      </c>
      <c r="K27" s="265">
        <f t="shared" si="16"/>
        <v>-771.69436120238242</v>
      </c>
      <c r="L27" s="251">
        <v>0</v>
      </c>
      <c r="M27" s="61">
        <v>0</v>
      </c>
      <c r="N27" s="252">
        <f t="shared" si="17"/>
        <v>0</v>
      </c>
      <c r="O27" s="251">
        <v>1524.1183333333336</v>
      </c>
      <c r="P27" s="61">
        <v>1489.9558333333334</v>
      </c>
      <c r="Q27" s="252">
        <f t="shared" si="18"/>
        <v>34.162500000000136</v>
      </c>
      <c r="R27" s="251">
        <v>13248.968333333336</v>
      </c>
      <c r="S27" s="61">
        <v>12817.794166666665</v>
      </c>
      <c r="T27" s="252">
        <f t="shared" si="19"/>
        <v>431.17416666667123</v>
      </c>
      <c r="U27" s="251">
        <v>0</v>
      </c>
      <c r="V27" s="61">
        <v>0</v>
      </c>
      <c r="W27" s="252">
        <f t="shared" si="20"/>
        <v>0</v>
      </c>
      <c r="X27" s="251">
        <v>2360.3908333333325</v>
      </c>
      <c r="Y27" s="61">
        <v>3821.3649999999993</v>
      </c>
      <c r="Z27" s="252">
        <f t="shared" si="21"/>
        <v>-1460.9741666666669</v>
      </c>
      <c r="AA27" s="251">
        <v>0</v>
      </c>
      <c r="AB27" s="61">
        <v>0</v>
      </c>
      <c r="AC27" s="252">
        <f t="shared" si="22"/>
        <v>0</v>
      </c>
      <c r="AD27" s="251">
        <v>0</v>
      </c>
      <c r="AE27" s="61">
        <v>0</v>
      </c>
      <c r="AF27" s="252">
        <f t="shared" si="23"/>
        <v>0</v>
      </c>
      <c r="AG27" s="63">
        <v>17133.477500000001</v>
      </c>
      <c r="AH27" s="264">
        <v>0.45275766960611746</v>
      </c>
      <c r="AI27" s="263">
        <f t="shared" si="10"/>
        <v>0.55615856969199617</v>
      </c>
      <c r="AJ27" s="262">
        <v>18129.114999999998</v>
      </c>
      <c r="AK27" s="261">
        <v>0.47906771171212231</v>
      </c>
      <c r="AL27" s="260">
        <f t="shared" si="11"/>
        <v>0.55315307397336633</v>
      </c>
      <c r="AM27" s="259">
        <f t="shared" si="24"/>
        <v>-995.63749999999709</v>
      </c>
    </row>
    <row r="28" spans="1:39" ht="15">
      <c r="A28" s="377"/>
      <c r="B28" s="270" t="s">
        <v>19</v>
      </c>
      <c r="C28" s="269">
        <f t="shared" si="0"/>
        <v>0.73154824890522741</v>
      </c>
      <c r="D28" s="251">
        <v>7547.3642374166666</v>
      </c>
      <c r="E28" s="268">
        <v>0.19944153449300187</v>
      </c>
      <c r="F28" s="262">
        <v>6490.0325172500006</v>
      </c>
      <c r="G28" s="267">
        <v>0.17150120273252298</v>
      </c>
      <c r="H28" s="266">
        <f t="shared" si="1"/>
        <v>0.14009284392620919</v>
      </c>
      <c r="I28" s="251">
        <v>10316.973964070596</v>
      </c>
      <c r="J28" s="61">
        <v>8865.4291487167284</v>
      </c>
      <c r="K28" s="265">
        <f t="shared" si="16"/>
        <v>1451.5448153538673</v>
      </c>
      <c r="L28" s="251">
        <v>0</v>
      </c>
      <c r="M28" s="61">
        <v>0</v>
      </c>
      <c r="N28" s="252">
        <f t="shared" si="17"/>
        <v>0</v>
      </c>
      <c r="O28" s="251">
        <v>1238.5874999999999</v>
      </c>
      <c r="P28" s="61">
        <v>960.68833333333339</v>
      </c>
      <c r="Q28" s="252">
        <f t="shared" si="18"/>
        <v>277.89916666666647</v>
      </c>
      <c r="R28" s="251">
        <v>5018.6799999999994</v>
      </c>
      <c r="S28" s="61">
        <v>3150.665833333333</v>
      </c>
      <c r="T28" s="252">
        <f t="shared" si="19"/>
        <v>1868.0141666666664</v>
      </c>
      <c r="U28" s="251">
        <v>0</v>
      </c>
      <c r="V28" s="61">
        <v>0</v>
      </c>
      <c r="W28" s="252">
        <f t="shared" si="20"/>
        <v>0</v>
      </c>
      <c r="X28" s="251">
        <v>7964.354166666667</v>
      </c>
      <c r="Y28" s="61">
        <v>6824.5866666666661</v>
      </c>
      <c r="Z28" s="252">
        <f t="shared" si="21"/>
        <v>1139.7675000000008</v>
      </c>
      <c r="AA28" s="251">
        <v>0</v>
      </c>
      <c r="AB28" s="61">
        <v>0</v>
      </c>
      <c r="AC28" s="252">
        <f t="shared" si="22"/>
        <v>0</v>
      </c>
      <c r="AD28" s="251">
        <v>0</v>
      </c>
      <c r="AE28" s="61">
        <v>0</v>
      </c>
      <c r="AF28" s="252">
        <f t="shared" si="23"/>
        <v>0</v>
      </c>
      <c r="AG28" s="63">
        <v>14221.621666666666</v>
      </c>
      <c r="AH28" s="264">
        <v>0.37581093994607151</v>
      </c>
      <c r="AI28" s="263">
        <f t="shared" si="10"/>
        <v>0.53069645743048766</v>
      </c>
      <c r="AJ28" s="262">
        <v>10935.940833333332</v>
      </c>
      <c r="AK28" s="261">
        <v>0.2889857640841354</v>
      </c>
      <c r="AL28" s="260">
        <f t="shared" si="11"/>
        <v>0.59345900057067191</v>
      </c>
      <c r="AM28" s="259">
        <f t="shared" si="24"/>
        <v>3285.6808333333338</v>
      </c>
    </row>
    <row r="29" spans="1:39" ht="15">
      <c r="A29" s="377"/>
      <c r="B29" s="258" t="s">
        <v>18</v>
      </c>
      <c r="C29" s="269">
        <f t="shared" si="0"/>
        <v>0.73460220770470452</v>
      </c>
      <c r="D29" s="251">
        <v>3379.6279884166656</v>
      </c>
      <c r="E29" s="268">
        <v>8.9307759745278797E-2</v>
      </c>
      <c r="F29" s="262">
        <v>3008.1062572499995</v>
      </c>
      <c r="G29" s="267">
        <v>7.9490178160802338E-2</v>
      </c>
      <c r="H29" s="266">
        <f t="shared" si="1"/>
        <v>0.10992977109907344</v>
      </c>
      <c r="I29" s="251">
        <v>4600.623239312682</v>
      </c>
      <c r="J29" s="61">
        <v>4108.024108148863</v>
      </c>
      <c r="K29" s="265">
        <f t="shared" si="16"/>
        <v>492.59913116381904</v>
      </c>
      <c r="L29" s="251">
        <v>0</v>
      </c>
      <c r="M29" s="61">
        <v>0</v>
      </c>
      <c r="N29" s="252">
        <f t="shared" si="17"/>
        <v>0</v>
      </c>
      <c r="O29" s="251">
        <v>662.09499999999991</v>
      </c>
      <c r="P29" s="61">
        <v>559.05750000000023</v>
      </c>
      <c r="Q29" s="252">
        <f t="shared" si="18"/>
        <v>103.03749999999968</v>
      </c>
      <c r="R29" s="251">
        <v>4507.3175000000001</v>
      </c>
      <c r="S29" s="61">
        <v>4510.7191666666668</v>
      </c>
      <c r="T29" s="252">
        <f t="shared" si="19"/>
        <v>-3.4016666666666424</v>
      </c>
      <c r="U29" s="251">
        <v>0</v>
      </c>
      <c r="V29" s="61">
        <v>0</v>
      </c>
      <c r="W29" s="252">
        <f t="shared" si="20"/>
        <v>0</v>
      </c>
      <c r="X29" s="251">
        <v>1468.7941666666666</v>
      </c>
      <c r="Y29" s="61">
        <v>24.228333333333172</v>
      </c>
      <c r="Z29" s="252">
        <f t="shared" si="21"/>
        <v>1444.5658333333333</v>
      </c>
      <c r="AA29" s="251">
        <v>0</v>
      </c>
      <c r="AB29" s="61">
        <v>0</v>
      </c>
      <c r="AC29" s="252">
        <f t="shared" si="22"/>
        <v>0</v>
      </c>
      <c r="AD29" s="251">
        <v>0</v>
      </c>
      <c r="AE29" s="61">
        <v>0</v>
      </c>
      <c r="AF29" s="252">
        <f t="shared" si="23"/>
        <v>0</v>
      </c>
      <c r="AG29" s="63">
        <v>6638.2066666666669</v>
      </c>
      <c r="AH29" s="264">
        <v>0.17541675242307306</v>
      </c>
      <c r="AI29" s="263">
        <f t="shared" si="10"/>
        <v>0.50911762138820604</v>
      </c>
      <c r="AJ29" s="262">
        <v>5094.0050000000001</v>
      </c>
      <c r="AK29" s="261">
        <v>0.13461072527810156</v>
      </c>
      <c r="AL29" s="260">
        <f t="shared" si="11"/>
        <v>0.59051890550755237</v>
      </c>
      <c r="AM29" s="259">
        <f t="shared" si="24"/>
        <v>1544.2016666666668</v>
      </c>
    </row>
    <row r="30" spans="1:39" ht="15">
      <c r="A30" s="377"/>
      <c r="B30" s="238" t="s">
        <v>17</v>
      </c>
      <c r="C30" s="249">
        <f t="shared" si="0"/>
        <v>0.69535325977824447</v>
      </c>
      <c r="D30" s="231">
        <v>201.82004424999994</v>
      </c>
      <c r="E30" s="248">
        <v>5.3331597694883286E-3</v>
      </c>
      <c r="F30" s="242">
        <v>446.15608591666665</v>
      </c>
      <c r="G30" s="247">
        <v>1.1789818485156863E-2</v>
      </c>
      <c r="H30" s="246">
        <f t="shared" si="1"/>
        <v>-1.210662908011263</v>
      </c>
      <c r="I30" s="231">
        <v>290.241027005989</v>
      </c>
      <c r="J30" s="72">
        <v>650.34436548241058</v>
      </c>
      <c r="K30" s="245">
        <f t="shared" si="16"/>
        <v>-360.10333847642158</v>
      </c>
      <c r="L30" s="231">
        <v>0</v>
      </c>
      <c r="M30" s="72">
        <v>0</v>
      </c>
      <c r="N30" s="232">
        <f t="shared" si="17"/>
        <v>0</v>
      </c>
      <c r="O30" s="231">
        <v>207.13166666666666</v>
      </c>
      <c r="P30" s="72">
        <v>205.92</v>
      </c>
      <c r="Q30" s="232">
        <f t="shared" si="18"/>
        <v>1.2116666666666731</v>
      </c>
      <c r="R30" s="231">
        <v>872.32083333333321</v>
      </c>
      <c r="S30" s="72">
        <v>655.32666666666671</v>
      </c>
      <c r="T30" s="232">
        <f t="shared" si="19"/>
        <v>216.9941666666665</v>
      </c>
      <c r="U30" s="231">
        <v>0</v>
      </c>
      <c r="V30" s="72">
        <v>0</v>
      </c>
      <c r="W30" s="232">
        <f t="shared" si="20"/>
        <v>0</v>
      </c>
      <c r="X30" s="231">
        <v>138.10250000000002</v>
      </c>
      <c r="Y30" s="72">
        <v>1.1141666666666163</v>
      </c>
      <c r="Z30" s="232">
        <f t="shared" si="21"/>
        <v>136.9883333333334</v>
      </c>
      <c r="AA30" s="231">
        <v>0</v>
      </c>
      <c r="AB30" s="72">
        <v>0</v>
      </c>
      <c r="AC30" s="232">
        <f t="shared" si="22"/>
        <v>0</v>
      </c>
      <c r="AD30" s="231">
        <v>0</v>
      </c>
      <c r="AE30" s="72">
        <v>0</v>
      </c>
      <c r="AF30" s="232">
        <f t="shared" si="23"/>
        <v>0</v>
      </c>
      <c r="AG30" s="74">
        <v>1217.5549999999998</v>
      </c>
      <c r="AH30" s="244">
        <v>3.2174283616228885E-2</v>
      </c>
      <c r="AI30" s="243">
        <f t="shared" si="10"/>
        <v>0.16575846204072914</v>
      </c>
      <c r="AJ30" s="242">
        <v>862.36083333333329</v>
      </c>
      <c r="AK30" s="241">
        <v>2.2788163189166096E-2</v>
      </c>
      <c r="AL30" s="240">
        <f t="shared" si="11"/>
        <v>0.51736589681620127</v>
      </c>
      <c r="AM30" s="239">
        <f t="shared" si="24"/>
        <v>355.19416666666655</v>
      </c>
    </row>
    <row r="31" spans="1:39" ht="15">
      <c r="A31" s="377"/>
      <c r="B31" s="218" t="s">
        <v>16</v>
      </c>
      <c r="C31" s="229">
        <f t="shared" si="0"/>
        <v>1</v>
      </c>
      <c r="D31" s="211">
        <v>0</v>
      </c>
      <c r="E31" s="228">
        <v>0</v>
      </c>
      <c r="F31" s="222">
        <v>0</v>
      </c>
      <c r="G31" s="227">
        <v>0</v>
      </c>
      <c r="H31" s="226">
        <f t="shared" si="1"/>
        <v>1</v>
      </c>
      <c r="I31" s="211">
        <v>0</v>
      </c>
      <c r="J31" s="49">
        <v>0</v>
      </c>
      <c r="K31" s="225">
        <f t="shared" si="16"/>
        <v>0</v>
      </c>
      <c r="L31" s="211">
        <v>0</v>
      </c>
      <c r="M31" s="49">
        <v>0</v>
      </c>
      <c r="N31" s="212">
        <f t="shared" si="17"/>
        <v>0</v>
      </c>
      <c r="O31" s="211">
        <v>117.90999999999998</v>
      </c>
      <c r="P31" s="49">
        <v>1.0958333333333334</v>
      </c>
      <c r="Q31" s="212">
        <f t="shared" si="18"/>
        <v>116.81416666666665</v>
      </c>
      <c r="R31" s="211">
        <v>138.63</v>
      </c>
      <c r="S31" s="49">
        <v>0</v>
      </c>
      <c r="T31" s="212">
        <f t="shared" si="19"/>
        <v>138.63</v>
      </c>
      <c r="U31" s="211">
        <v>0</v>
      </c>
      <c r="V31" s="49">
        <v>0</v>
      </c>
      <c r="W31" s="212">
        <f t="shared" si="20"/>
        <v>0</v>
      </c>
      <c r="X31" s="211">
        <v>2.7849999999999899</v>
      </c>
      <c r="Y31" s="49">
        <v>0</v>
      </c>
      <c r="Z31" s="212">
        <f t="shared" si="21"/>
        <v>2.7849999999999899</v>
      </c>
      <c r="AA31" s="211">
        <v>0</v>
      </c>
      <c r="AB31" s="49">
        <v>0</v>
      </c>
      <c r="AC31" s="212">
        <f t="shared" si="22"/>
        <v>0</v>
      </c>
      <c r="AD31" s="211">
        <v>0</v>
      </c>
      <c r="AE31" s="49">
        <v>0</v>
      </c>
      <c r="AF31" s="212">
        <f t="shared" si="23"/>
        <v>0</v>
      </c>
      <c r="AG31" s="51">
        <v>259.32499999999993</v>
      </c>
      <c r="AH31" s="224">
        <v>6.8527467742964827E-3</v>
      </c>
      <c r="AI31" s="223">
        <f t="shared" si="10"/>
        <v>0</v>
      </c>
      <c r="AJ31" s="222">
        <v>1.0958333333333334</v>
      </c>
      <c r="AK31" s="221">
        <v>2.8957749311969583E-5</v>
      </c>
      <c r="AL31" s="220">
        <f t="shared" si="11"/>
        <v>0</v>
      </c>
      <c r="AM31" s="219">
        <f t="shared" si="24"/>
        <v>258.22916666666657</v>
      </c>
    </row>
    <row r="32" spans="1:39" ht="15.75" thickBot="1">
      <c r="A32" s="377"/>
      <c r="B32" s="198" t="s">
        <v>15</v>
      </c>
      <c r="C32" s="209">
        <f t="shared" si="0"/>
        <v>1</v>
      </c>
      <c r="D32" s="191">
        <v>0</v>
      </c>
      <c r="E32" s="208">
        <v>0</v>
      </c>
      <c r="F32" s="202">
        <v>0</v>
      </c>
      <c r="G32" s="207">
        <v>0</v>
      </c>
      <c r="H32" s="206">
        <f t="shared" si="1"/>
        <v>1</v>
      </c>
      <c r="I32" s="191">
        <v>0</v>
      </c>
      <c r="J32" s="38">
        <v>0</v>
      </c>
      <c r="K32" s="205">
        <f t="shared" si="16"/>
        <v>0</v>
      </c>
      <c r="L32" s="191">
        <v>0</v>
      </c>
      <c r="M32" s="38">
        <v>0</v>
      </c>
      <c r="N32" s="192">
        <f t="shared" si="17"/>
        <v>0</v>
      </c>
      <c r="O32" s="191">
        <v>25.17583333333334</v>
      </c>
      <c r="P32" s="38">
        <v>0.87083333333333324</v>
      </c>
      <c r="Q32" s="192">
        <f t="shared" si="18"/>
        <v>24.305000000000007</v>
      </c>
      <c r="R32" s="191">
        <v>0</v>
      </c>
      <c r="S32" s="38">
        <v>0</v>
      </c>
      <c r="T32" s="192">
        <f t="shared" si="19"/>
        <v>0</v>
      </c>
      <c r="U32" s="191">
        <v>0</v>
      </c>
      <c r="V32" s="38">
        <v>0</v>
      </c>
      <c r="W32" s="192">
        <f t="shared" si="20"/>
        <v>0</v>
      </c>
      <c r="X32" s="191">
        <v>5.7733333333333299</v>
      </c>
      <c r="Y32" s="38">
        <v>0</v>
      </c>
      <c r="Z32" s="192">
        <f t="shared" si="21"/>
        <v>5.7733333333333299</v>
      </c>
      <c r="AA32" s="191">
        <v>0</v>
      </c>
      <c r="AB32" s="38">
        <v>0</v>
      </c>
      <c r="AC32" s="192">
        <f t="shared" si="22"/>
        <v>0</v>
      </c>
      <c r="AD32" s="191">
        <v>0</v>
      </c>
      <c r="AE32" s="38">
        <v>0</v>
      </c>
      <c r="AF32" s="192">
        <f t="shared" si="23"/>
        <v>0</v>
      </c>
      <c r="AG32" s="40">
        <v>30.94916666666667</v>
      </c>
      <c r="AH32" s="204">
        <v>8.17841712299872E-4</v>
      </c>
      <c r="AI32" s="203">
        <f t="shared" si="10"/>
        <v>0</v>
      </c>
      <c r="AJ32" s="202">
        <v>0.87083333333333324</v>
      </c>
      <c r="AK32" s="201">
        <v>2.3012051734607005E-5</v>
      </c>
      <c r="AL32" s="200">
        <f t="shared" si="11"/>
        <v>0</v>
      </c>
      <c r="AM32" s="199">
        <f t="shared" si="24"/>
        <v>30.078333333333337</v>
      </c>
    </row>
    <row r="33" spans="1:39" ht="15">
      <c r="A33" s="377"/>
      <c r="B33" s="178" t="s">
        <v>14</v>
      </c>
      <c r="C33" s="189">
        <f t="shared" si="0"/>
        <v>0.69541377679572447</v>
      </c>
      <c r="D33" s="171">
        <f>SUM(D21:D32)</f>
        <v>28698.28191716666</v>
      </c>
      <c r="E33" s="188">
        <v>0.75836135673658522</v>
      </c>
      <c r="F33" s="182">
        <f>SUM(F21:F32)</f>
        <v>28200.36624183333</v>
      </c>
      <c r="G33" s="187">
        <v>0.7452037744213591</v>
      </c>
      <c r="H33" s="186">
        <f t="shared" si="1"/>
        <v>1.7350016867577294E-2</v>
      </c>
      <c r="I33" s="171">
        <f t="shared" ref="I33:AG33" si="25">SUM(I21:I32)</f>
        <v>41267.922601994534</v>
      </c>
      <c r="J33" s="27">
        <f t="shared" si="25"/>
        <v>40817.084902457049</v>
      </c>
      <c r="K33" s="185">
        <f t="shared" si="25"/>
        <v>450.83769953747543</v>
      </c>
      <c r="L33" s="171">
        <f t="shared" si="25"/>
        <v>0</v>
      </c>
      <c r="M33" s="27">
        <f t="shared" si="25"/>
        <v>0</v>
      </c>
      <c r="N33" s="172">
        <f t="shared" si="25"/>
        <v>0</v>
      </c>
      <c r="O33" s="171">
        <f t="shared" si="25"/>
        <v>5338.2225000000008</v>
      </c>
      <c r="P33" s="27">
        <f t="shared" si="25"/>
        <v>4717.7291666666679</v>
      </c>
      <c r="Q33" s="172">
        <f t="shared" si="25"/>
        <v>620.49333333333311</v>
      </c>
      <c r="R33" s="171">
        <f t="shared" si="25"/>
        <v>37561.159999999996</v>
      </c>
      <c r="S33" s="27">
        <f t="shared" si="25"/>
        <v>34672.795833333337</v>
      </c>
      <c r="T33" s="172">
        <f t="shared" si="25"/>
        <v>2888.3641666666699</v>
      </c>
      <c r="U33" s="171">
        <f t="shared" si="25"/>
        <v>0</v>
      </c>
      <c r="V33" s="27">
        <f t="shared" si="25"/>
        <v>0</v>
      </c>
      <c r="W33" s="172">
        <f t="shared" si="25"/>
        <v>0</v>
      </c>
      <c r="X33" s="171">
        <f t="shared" si="25"/>
        <v>13169.205</v>
      </c>
      <c r="Y33" s="27">
        <f t="shared" si="25"/>
        <v>11297.092499999997</v>
      </c>
      <c r="Z33" s="172">
        <f t="shared" si="25"/>
        <v>1872.1125000000013</v>
      </c>
      <c r="AA33" s="171">
        <f t="shared" si="25"/>
        <v>0</v>
      </c>
      <c r="AB33" s="27">
        <f t="shared" si="25"/>
        <v>0</v>
      </c>
      <c r="AC33" s="172">
        <f t="shared" si="25"/>
        <v>0</v>
      </c>
      <c r="AD33" s="171">
        <f t="shared" si="25"/>
        <v>0</v>
      </c>
      <c r="AE33" s="27">
        <f t="shared" si="25"/>
        <v>0</v>
      </c>
      <c r="AF33" s="172">
        <f t="shared" si="25"/>
        <v>0</v>
      </c>
      <c r="AG33" s="29">
        <f t="shared" si="25"/>
        <v>56068.587499999994</v>
      </c>
      <c r="AH33" s="184">
        <v>1.4816305104790712</v>
      </c>
      <c r="AI33" s="183">
        <f t="shared" si="10"/>
        <v>0.5118424272265939</v>
      </c>
      <c r="AJ33" s="182">
        <f>SUM(AJ21:AJ32)</f>
        <v>50687.617499999993</v>
      </c>
      <c r="AK33" s="181">
        <v>1.3394366425423594</v>
      </c>
      <c r="AL33" s="180">
        <f t="shared" si="11"/>
        <v>0.55635612073961327</v>
      </c>
      <c r="AM33" s="179">
        <f>SUM(AM21:AM32)</f>
        <v>5380.9700000000012</v>
      </c>
    </row>
    <row r="34" spans="1:39" ht="15">
      <c r="A34" s="377"/>
      <c r="B34" s="158" t="s">
        <v>87</v>
      </c>
      <c r="C34" s="169">
        <f t="shared" si="0"/>
        <v>0.69542125520886455</v>
      </c>
      <c r="D34" s="151">
        <f>SUM(D24:D30)</f>
        <v>28695.47757333333</v>
      </c>
      <c r="E34" s="168">
        <v>0.75828725104620498</v>
      </c>
      <c r="F34" s="162">
        <f>SUM(F24:F30)</f>
        <v>28200.36624183333</v>
      </c>
      <c r="G34" s="167">
        <v>0.7452037744213591</v>
      </c>
      <c r="H34" s="166">
        <f t="shared" si="1"/>
        <v>1.7253984717093766E-2</v>
      </c>
      <c r="I34" s="151">
        <f t="shared" ref="I34:AG34" si="26">SUM(I24:I30)</f>
        <v>41263.446232621776</v>
      </c>
      <c r="J34" s="16">
        <f t="shared" si="26"/>
        <v>40817.084902457049</v>
      </c>
      <c r="K34" s="165">
        <f t="shared" si="26"/>
        <v>446.36133016471564</v>
      </c>
      <c r="L34" s="151">
        <f t="shared" si="26"/>
        <v>0</v>
      </c>
      <c r="M34" s="16">
        <f t="shared" si="26"/>
        <v>0</v>
      </c>
      <c r="N34" s="152">
        <f t="shared" si="26"/>
        <v>0</v>
      </c>
      <c r="O34" s="151">
        <f t="shared" si="26"/>
        <v>5108.3808333333327</v>
      </c>
      <c r="P34" s="16">
        <f t="shared" si="26"/>
        <v>4712.8491666666669</v>
      </c>
      <c r="Q34" s="152">
        <f t="shared" si="26"/>
        <v>395.53166666666641</v>
      </c>
      <c r="R34" s="151">
        <f t="shared" si="26"/>
        <v>37332.919166666667</v>
      </c>
      <c r="S34" s="16">
        <f t="shared" si="26"/>
        <v>34672.795833333337</v>
      </c>
      <c r="T34" s="152">
        <f t="shared" si="26"/>
        <v>2660.1233333333366</v>
      </c>
      <c r="U34" s="151">
        <f t="shared" si="26"/>
        <v>0</v>
      </c>
      <c r="V34" s="16">
        <f t="shared" si="26"/>
        <v>0</v>
      </c>
      <c r="W34" s="152">
        <f t="shared" si="26"/>
        <v>0</v>
      </c>
      <c r="X34" s="151">
        <f t="shared" si="26"/>
        <v>13154.925000000001</v>
      </c>
      <c r="Y34" s="16">
        <f t="shared" si="26"/>
        <v>11297.092499999997</v>
      </c>
      <c r="Z34" s="152">
        <f t="shared" si="26"/>
        <v>1857.8325000000013</v>
      </c>
      <c r="AA34" s="151">
        <f t="shared" si="26"/>
        <v>0</v>
      </c>
      <c r="AB34" s="16">
        <f t="shared" si="26"/>
        <v>0</v>
      </c>
      <c r="AC34" s="152">
        <f t="shared" si="26"/>
        <v>0</v>
      </c>
      <c r="AD34" s="151">
        <f t="shared" si="26"/>
        <v>0</v>
      </c>
      <c r="AE34" s="16">
        <f t="shared" si="26"/>
        <v>0</v>
      </c>
      <c r="AF34" s="152">
        <f t="shared" si="26"/>
        <v>0</v>
      </c>
      <c r="AG34" s="18">
        <f t="shared" si="26"/>
        <v>55596.224999999999</v>
      </c>
      <c r="AH34" s="164">
        <v>1.4691481790487286</v>
      </c>
      <c r="AI34" s="163">
        <f t="shared" si="10"/>
        <v>0.51614075547995086</v>
      </c>
      <c r="AJ34" s="162">
        <f>SUM(AJ24:AJ30)</f>
        <v>50682.737499999996</v>
      </c>
      <c r="AK34" s="161">
        <v>1.339307686968237</v>
      </c>
      <c r="AL34" s="160">
        <f t="shared" si="11"/>
        <v>0.55640968962722925</v>
      </c>
      <c r="AM34" s="159">
        <f>SUM(AM24:AM30)</f>
        <v>4913.4875000000011</v>
      </c>
    </row>
    <row r="35" spans="1:39" ht="15.75" thickBot="1">
      <c r="A35" s="379"/>
      <c r="B35" s="301" t="s">
        <v>86</v>
      </c>
      <c r="C35" s="313">
        <f t="shared" si="0"/>
        <v>0.62647730779293276</v>
      </c>
      <c r="D35" s="294">
        <f>SUM(D21:D23,D31:D32)</f>
        <v>2.8043438333333337</v>
      </c>
      <c r="E35" s="312">
        <v>7.4105690380384625E-5</v>
      </c>
      <c r="F35" s="305">
        <f>SUM(F21:F23,F31:F32)</f>
        <v>0</v>
      </c>
      <c r="G35" s="311">
        <v>0</v>
      </c>
      <c r="H35" s="310">
        <f t="shared" si="1"/>
        <v>1</v>
      </c>
      <c r="I35" s="294">
        <f t="shared" ref="I35:AG35" si="27">SUM(I21:I23,I31:I32)</f>
        <v>4.4763693727598559</v>
      </c>
      <c r="J35" s="293">
        <f t="shared" si="27"/>
        <v>0</v>
      </c>
      <c r="K35" s="309">
        <f t="shared" si="27"/>
        <v>4.4763693727598559</v>
      </c>
      <c r="L35" s="294">
        <f t="shared" si="27"/>
        <v>0</v>
      </c>
      <c r="M35" s="293">
        <f t="shared" si="27"/>
        <v>0</v>
      </c>
      <c r="N35" s="295">
        <f t="shared" si="27"/>
        <v>0</v>
      </c>
      <c r="O35" s="294">
        <f t="shared" si="27"/>
        <v>229.84166666666664</v>
      </c>
      <c r="P35" s="293">
        <f t="shared" si="27"/>
        <v>4.88</v>
      </c>
      <c r="Q35" s="295">
        <f t="shared" si="27"/>
        <v>224.96166666666664</v>
      </c>
      <c r="R35" s="294">
        <f t="shared" si="27"/>
        <v>228.24083333333334</v>
      </c>
      <c r="S35" s="293">
        <f t="shared" si="27"/>
        <v>0</v>
      </c>
      <c r="T35" s="295">
        <f t="shared" si="27"/>
        <v>228.24083333333334</v>
      </c>
      <c r="U35" s="294">
        <f t="shared" si="27"/>
        <v>0</v>
      </c>
      <c r="V35" s="293">
        <f t="shared" si="27"/>
        <v>0</v>
      </c>
      <c r="W35" s="295">
        <f t="shared" si="27"/>
        <v>0</v>
      </c>
      <c r="X35" s="294">
        <f t="shared" si="27"/>
        <v>14.279999999999932</v>
      </c>
      <c r="Y35" s="293">
        <f t="shared" si="27"/>
        <v>0</v>
      </c>
      <c r="Z35" s="295">
        <f t="shared" si="27"/>
        <v>14.279999999999932</v>
      </c>
      <c r="AA35" s="294">
        <f t="shared" si="27"/>
        <v>0</v>
      </c>
      <c r="AB35" s="293">
        <f t="shared" si="27"/>
        <v>0</v>
      </c>
      <c r="AC35" s="295">
        <f t="shared" si="27"/>
        <v>0</v>
      </c>
      <c r="AD35" s="294">
        <f t="shared" si="27"/>
        <v>0</v>
      </c>
      <c r="AE35" s="293">
        <f t="shared" si="27"/>
        <v>0</v>
      </c>
      <c r="AF35" s="295">
        <f t="shared" si="27"/>
        <v>0</v>
      </c>
      <c r="AG35" s="308">
        <f t="shared" si="27"/>
        <v>472.36249999999984</v>
      </c>
      <c r="AH35" s="307">
        <v>1.2482331430342705E-2</v>
      </c>
      <c r="AI35" s="306">
        <f t="shared" si="10"/>
        <v>5.9368468778392327E-3</v>
      </c>
      <c r="AJ35" s="305">
        <f>SUM(AJ21:AJ23,AJ31:AJ32)</f>
        <v>4.88</v>
      </c>
      <c r="AK35" s="304">
        <v>1.2895557412235276E-4</v>
      </c>
      <c r="AL35" s="303">
        <f t="shared" si="11"/>
        <v>0</v>
      </c>
      <c r="AM35" s="302">
        <f>SUM(AM21:AM23,AM31:AM32)</f>
        <v>467.48249999999979</v>
      </c>
    </row>
    <row r="36" spans="1:39" ht="15.75" thickTop="1">
      <c r="A36" s="376" t="s">
        <v>88</v>
      </c>
      <c r="B36" s="280" t="s">
        <v>26</v>
      </c>
      <c r="C36" s="291">
        <f t="shared" si="0"/>
        <v>1</v>
      </c>
      <c r="D36" s="273">
        <v>0</v>
      </c>
      <c r="E36" s="290">
        <v>0</v>
      </c>
      <c r="F36" s="284">
        <v>0</v>
      </c>
      <c r="G36" s="289">
        <v>0</v>
      </c>
      <c r="H36" s="288">
        <f t="shared" si="1"/>
        <v>1</v>
      </c>
      <c r="I36" s="273">
        <v>0</v>
      </c>
      <c r="J36" s="83">
        <v>0</v>
      </c>
      <c r="K36" s="287">
        <f t="shared" ref="K36:K47" si="28">I36-J36</f>
        <v>0</v>
      </c>
      <c r="L36" s="273">
        <v>0</v>
      </c>
      <c r="M36" s="83">
        <v>0</v>
      </c>
      <c r="N36" s="274">
        <f t="shared" ref="N36:N47" si="29">L36-M36</f>
        <v>0</v>
      </c>
      <c r="O36" s="273">
        <v>12.452500000000001</v>
      </c>
      <c r="P36" s="83">
        <v>0</v>
      </c>
      <c r="Q36" s="274">
        <f t="shared" ref="Q36:Q47" si="30">O36-P36</f>
        <v>12.452500000000001</v>
      </c>
      <c r="R36" s="273">
        <v>0</v>
      </c>
      <c r="S36" s="83">
        <v>0</v>
      </c>
      <c r="T36" s="274">
        <f t="shared" ref="T36:T47" si="31">R36-S36</f>
        <v>0</v>
      </c>
      <c r="U36" s="273">
        <v>0</v>
      </c>
      <c r="V36" s="83">
        <v>0</v>
      </c>
      <c r="W36" s="274">
        <f t="shared" ref="W36:W47" si="32">U36-V36</f>
        <v>0</v>
      </c>
      <c r="X36" s="273">
        <v>6.5024999999999995</v>
      </c>
      <c r="Y36" s="83">
        <v>0</v>
      </c>
      <c r="Z36" s="274">
        <f t="shared" ref="Z36:Z47" si="33">X36-Y36</f>
        <v>6.5024999999999995</v>
      </c>
      <c r="AA36" s="273">
        <v>0</v>
      </c>
      <c r="AB36" s="83">
        <v>0</v>
      </c>
      <c r="AC36" s="274">
        <f t="shared" ref="AC36:AC47" si="34">AA36-AB36</f>
        <v>0</v>
      </c>
      <c r="AD36" s="273">
        <v>0</v>
      </c>
      <c r="AE36" s="83">
        <v>0</v>
      </c>
      <c r="AF36" s="274">
        <f t="shared" ref="AF36:AF47" si="35">AD36-AE36</f>
        <v>0</v>
      </c>
      <c r="AG36" s="85">
        <v>18.954999999999998</v>
      </c>
      <c r="AH36" s="286">
        <v>5.0089198922892073E-4</v>
      </c>
      <c r="AI36" s="285">
        <f t="shared" si="10"/>
        <v>0</v>
      </c>
      <c r="AJ36" s="284">
        <v>0</v>
      </c>
      <c r="AK36" s="283">
        <v>0</v>
      </c>
      <c r="AL36" s="282">
        <f t="shared" si="11"/>
        <v>1</v>
      </c>
      <c r="AM36" s="281">
        <f t="shared" ref="AM36:AM47" si="36">AG36-AJ36</f>
        <v>18.954999999999998</v>
      </c>
    </row>
    <row r="37" spans="1:39" ht="15">
      <c r="A37" s="377"/>
      <c r="B37" s="270" t="s">
        <v>25</v>
      </c>
      <c r="C37" s="269">
        <f t="shared" si="0"/>
        <v>1</v>
      </c>
      <c r="D37" s="251">
        <v>0</v>
      </c>
      <c r="E37" s="268">
        <v>0</v>
      </c>
      <c r="F37" s="262">
        <v>0</v>
      </c>
      <c r="G37" s="267">
        <v>0</v>
      </c>
      <c r="H37" s="266">
        <f t="shared" si="1"/>
        <v>1</v>
      </c>
      <c r="I37" s="251">
        <v>0</v>
      </c>
      <c r="J37" s="61">
        <v>0</v>
      </c>
      <c r="K37" s="265">
        <f t="shared" si="28"/>
        <v>0</v>
      </c>
      <c r="L37" s="251">
        <v>0</v>
      </c>
      <c r="M37" s="61">
        <v>0</v>
      </c>
      <c r="N37" s="252">
        <f t="shared" si="29"/>
        <v>0</v>
      </c>
      <c r="O37" s="251">
        <v>9.17</v>
      </c>
      <c r="P37" s="61">
        <v>0</v>
      </c>
      <c r="Q37" s="252">
        <f t="shared" si="30"/>
        <v>9.17</v>
      </c>
      <c r="R37" s="251">
        <v>0</v>
      </c>
      <c r="S37" s="61">
        <v>0</v>
      </c>
      <c r="T37" s="252">
        <f t="shared" si="31"/>
        <v>0</v>
      </c>
      <c r="U37" s="251">
        <v>0</v>
      </c>
      <c r="V37" s="61">
        <v>0</v>
      </c>
      <c r="W37" s="252">
        <f t="shared" si="32"/>
        <v>0</v>
      </c>
      <c r="X37" s="251">
        <v>5.5474999999999977</v>
      </c>
      <c r="Y37" s="61">
        <v>0</v>
      </c>
      <c r="Z37" s="252">
        <f t="shared" si="33"/>
        <v>5.5474999999999977</v>
      </c>
      <c r="AA37" s="251">
        <v>0</v>
      </c>
      <c r="AB37" s="61">
        <v>0</v>
      </c>
      <c r="AC37" s="252">
        <f t="shared" si="34"/>
        <v>0</v>
      </c>
      <c r="AD37" s="251">
        <v>0</v>
      </c>
      <c r="AE37" s="61">
        <v>0</v>
      </c>
      <c r="AF37" s="252">
        <f t="shared" si="35"/>
        <v>0</v>
      </c>
      <c r="AG37" s="63">
        <v>14.717499999999998</v>
      </c>
      <c r="AH37" s="264">
        <v>3.8891468485764387E-4</v>
      </c>
      <c r="AI37" s="263">
        <f t="shared" si="10"/>
        <v>0</v>
      </c>
      <c r="AJ37" s="262">
        <v>0</v>
      </c>
      <c r="AK37" s="261">
        <v>0</v>
      </c>
      <c r="AL37" s="260">
        <f t="shared" si="11"/>
        <v>1</v>
      </c>
      <c r="AM37" s="259">
        <f t="shared" si="36"/>
        <v>14.717499999999998</v>
      </c>
    </row>
    <row r="38" spans="1:39" ht="15">
      <c r="A38" s="377"/>
      <c r="B38" s="271" t="s">
        <v>24</v>
      </c>
      <c r="C38" s="249">
        <f t="shared" si="0"/>
        <v>0.62147502032258417</v>
      </c>
      <c r="D38" s="231">
        <v>7.7009454999999987</v>
      </c>
      <c r="E38" s="248">
        <v>2.0349996889678211E-4</v>
      </c>
      <c r="F38" s="242">
        <v>0</v>
      </c>
      <c r="G38" s="247">
        <v>0</v>
      </c>
      <c r="H38" s="246">
        <f t="shared" si="1"/>
        <v>1</v>
      </c>
      <c r="I38" s="231">
        <v>12.391399892473117</v>
      </c>
      <c r="J38" s="72">
        <v>0</v>
      </c>
      <c r="K38" s="245">
        <f t="shared" si="28"/>
        <v>12.391399892473117</v>
      </c>
      <c r="L38" s="231">
        <v>0</v>
      </c>
      <c r="M38" s="72">
        <v>0</v>
      </c>
      <c r="N38" s="232">
        <f t="shared" si="29"/>
        <v>0</v>
      </c>
      <c r="O38" s="231">
        <v>41.22</v>
      </c>
      <c r="P38" s="72">
        <v>0</v>
      </c>
      <c r="Q38" s="232">
        <f t="shared" si="30"/>
        <v>41.22</v>
      </c>
      <c r="R38" s="231">
        <v>58.094999999999999</v>
      </c>
      <c r="S38" s="72">
        <v>0</v>
      </c>
      <c r="T38" s="232">
        <f t="shared" si="31"/>
        <v>58.094999999999999</v>
      </c>
      <c r="U38" s="231">
        <v>0</v>
      </c>
      <c r="V38" s="72">
        <v>0</v>
      </c>
      <c r="W38" s="232">
        <f t="shared" si="32"/>
        <v>0</v>
      </c>
      <c r="X38" s="231">
        <v>11.104999999999952</v>
      </c>
      <c r="Y38" s="72">
        <v>0</v>
      </c>
      <c r="Z38" s="232">
        <f t="shared" si="33"/>
        <v>11.104999999999952</v>
      </c>
      <c r="AA38" s="231">
        <v>0</v>
      </c>
      <c r="AB38" s="72">
        <v>0</v>
      </c>
      <c r="AC38" s="232">
        <f t="shared" si="34"/>
        <v>0</v>
      </c>
      <c r="AD38" s="231">
        <v>0</v>
      </c>
      <c r="AE38" s="72">
        <v>0</v>
      </c>
      <c r="AF38" s="232">
        <f t="shared" si="35"/>
        <v>0</v>
      </c>
      <c r="AG38" s="74">
        <v>110.41999999999994</v>
      </c>
      <c r="AH38" s="244">
        <v>2.917884117681741E-3</v>
      </c>
      <c r="AI38" s="243">
        <f t="shared" si="10"/>
        <v>6.9742306647346514E-2</v>
      </c>
      <c r="AJ38" s="242">
        <v>0</v>
      </c>
      <c r="AK38" s="241">
        <v>0</v>
      </c>
      <c r="AL38" s="240">
        <f t="shared" si="11"/>
        <v>1</v>
      </c>
      <c r="AM38" s="239">
        <f t="shared" si="36"/>
        <v>110.41999999999994</v>
      </c>
    </row>
    <row r="39" spans="1:39" ht="15">
      <c r="A39" s="377"/>
      <c r="B39" s="218" t="s">
        <v>23</v>
      </c>
      <c r="C39" s="229">
        <f t="shared" si="0"/>
        <v>0.5984077053214949</v>
      </c>
      <c r="D39" s="211">
        <v>439.19467300000002</v>
      </c>
      <c r="E39" s="228">
        <v>1.160586090307124E-2</v>
      </c>
      <c r="F39" s="222">
        <v>550.10120199999994</v>
      </c>
      <c r="G39" s="227">
        <v>1.4536601706825069E-2</v>
      </c>
      <c r="H39" s="226">
        <f t="shared" si="1"/>
        <v>-0.25252248221143592</v>
      </c>
      <c r="I39" s="211">
        <v>733.93886658602162</v>
      </c>
      <c r="J39" s="49">
        <v>923.10321576754404</v>
      </c>
      <c r="K39" s="225">
        <f t="shared" si="28"/>
        <v>-189.16434918152243</v>
      </c>
      <c r="L39" s="211">
        <v>0</v>
      </c>
      <c r="M39" s="49">
        <v>0</v>
      </c>
      <c r="N39" s="212">
        <f t="shared" si="29"/>
        <v>0</v>
      </c>
      <c r="O39" s="211">
        <v>94.31</v>
      </c>
      <c r="P39" s="49">
        <v>123.33250000000001</v>
      </c>
      <c r="Q39" s="212">
        <f t="shared" si="30"/>
        <v>-29.022500000000008</v>
      </c>
      <c r="R39" s="211">
        <v>413.28999999999996</v>
      </c>
      <c r="S39" s="49">
        <v>1039.4724999999999</v>
      </c>
      <c r="T39" s="212">
        <f t="shared" si="31"/>
        <v>-626.18249999999989</v>
      </c>
      <c r="U39" s="211">
        <v>0</v>
      </c>
      <c r="V39" s="49">
        <v>0</v>
      </c>
      <c r="W39" s="212">
        <f t="shared" si="32"/>
        <v>0</v>
      </c>
      <c r="X39" s="211">
        <v>390.3624999999999</v>
      </c>
      <c r="Y39" s="49">
        <v>15.740000000000089</v>
      </c>
      <c r="Z39" s="212">
        <f t="shared" si="33"/>
        <v>374.62249999999983</v>
      </c>
      <c r="AA39" s="211">
        <v>0</v>
      </c>
      <c r="AB39" s="49">
        <v>0</v>
      </c>
      <c r="AC39" s="212">
        <f t="shared" si="34"/>
        <v>0</v>
      </c>
      <c r="AD39" s="211">
        <v>0</v>
      </c>
      <c r="AE39" s="49">
        <v>0</v>
      </c>
      <c r="AF39" s="212">
        <f t="shared" si="35"/>
        <v>0</v>
      </c>
      <c r="AG39" s="51">
        <v>897.96249999999986</v>
      </c>
      <c r="AH39" s="224">
        <v>2.3728948714216547E-2</v>
      </c>
      <c r="AI39" s="223">
        <f t="shared" si="10"/>
        <v>0.48910135222796064</v>
      </c>
      <c r="AJ39" s="222">
        <v>1178.5449999999998</v>
      </c>
      <c r="AK39" s="221">
        <v>3.1143431783612337E-2</v>
      </c>
      <c r="AL39" s="220">
        <f t="shared" si="11"/>
        <v>0.46676300183701092</v>
      </c>
      <c r="AM39" s="219">
        <f t="shared" si="36"/>
        <v>-280.58249999999998</v>
      </c>
    </row>
    <row r="40" spans="1:39" ht="15">
      <c r="A40" s="377"/>
      <c r="B40" s="270" t="s">
        <v>22</v>
      </c>
      <c r="C40" s="269">
        <f t="shared" si="0"/>
        <v>0.6401953354693023</v>
      </c>
      <c r="D40" s="251">
        <v>2430.1388109999998</v>
      </c>
      <c r="E40" s="268">
        <v>6.4217201959598735E-2</v>
      </c>
      <c r="F40" s="262">
        <v>2374.9106872500001</v>
      </c>
      <c r="G40" s="267">
        <v>6.2757780976154739E-2</v>
      </c>
      <c r="H40" s="266">
        <f t="shared" si="1"/>
        <v>2.2726324726805771E-2</v>
      </c>
      <c r="I40" s="251">
        <v>3795.9333290339573</v>
      </c>
      <c r="J40" s="61">
        <v>3733.024437963923</v>
      </c>
      <c r="K40" s="265">
        <f t="shared" si="28"/>
        <v>62.908891070034315</v>
      </c>
      <c r="L40" s="251">
        <v>0</v>
      </c>
      <c r="M40" s="61">
        <v>0</v>
      </c>
      <c r="N40" s="252">
        <f t="shared" si="29"/>
        <v>0</v>
      </c>
      <c r="O40" s="251">
        <v>468.77</v>
      </c>
      <c r="P40" s="61">
        <v>367.30250000000001</v>
      </c>
      <c r="Q40" s="252">
        <f t="shared" si="30"/>
        <v>101.46749999999997</v>
      </c>
      <c r="R40" s="251">
        <v>4745.0450000000001</v>
      </c>
      <c r="S40" s="61">
        <v>4197.4074999999993</v>
      </c>
      <c r="T40" s="252">
        <f t="shared" si="31"/>
        <v>547.63750000000073</v>
      </c>
      <c r="U40" s="251">
        <v>0</v>
      </c>
      <c r="V40" s="61">
        <v>0</v>
      </c>
      <c r="W40" s="252">
        <f t="shared" si="32"/>
        <v>0</v>
      </c>
      <c r="X40" s="251">
        <v>267.91499999999985</v>
      </c>
      <c r="Y40" s="61">
        <v>71.142499999999899</v>
      </c>
      <c r="Z40" s="252">
        <f t="shared" si="33"/>
        <v>196.77249999999995</v>
      </c>
      <c r="AA40" s="251">
        <v>0</v>
      </c>
      <c r="AB40" s="61">
        <v>0</v>
      </c>
      <c r="AC40" s="252">
        <f t="shared" si="34"/>
        <v>0</v>
      </c>
      <c r="AD40" s="251">
        <v>0</v>
      </c>
      <c r="AE40" s="61">
        <v>0</v>
      </c>
      <c r="AF40" s="252">
        <f t="shared" si="35"/>
        <v>0</v>
      </c>
      <c r="AG40" s="63">
        <v>5481.7300000000005</v>
      </c>
      <c r="AH40" s="264">
        <v>0.14485648346694022</v>
      </c>
      <c r="AI40" s="263">
        <f t="shared" si="10"/>
        <v>0.44331603544866305</v>
      </c>
      <c r="AJ40" s="262">
        <v>4635.8524999999991</v>
      </c>
      <c r="AK40" s="261">
        <v>0.1225038976811566</v>
      </c>
      <c r="AL40" s="260">
        <f t="shared" si="11"/>
        <v>0.5122921161210372</v>
      </c>
      <c r="AM40" s="259">
        <f t="shared" si="36"/>
        <v>845.87750000000142</v>
      </c>
    </row>
    <row r="41" spans="1:39" ht="15">
      <c r="A41" s="377"/>
      <c r="B41" s="270" t="s">
        <v>21</v>
      </c>
      <c r="C41" s="269">
        <f t="shared" si="0"/>
        <v>0.68660330069365938</v>
      </c>
      <c r="D41" s="251">
        <v>5733.1566110000012</v>
      </c>
      <c r="E41" s="268">
        <v>0.15150051276416399</v>
      </c>
      <c r="F41" s="262">
        <v>4423.8652682499996</v>
      </c>
      <c r="G41" s="267">
        <v>0.11690206670227762</v>
      </c>
      <c r="H41" s="266">
        <f t="shared" si="1"/>
        <v>0.22837180833991372</v>
      </c>
      <c r="I41" s="251">
        <v>8350.0277455816577</v>
      </c>
      <c r="J41" s="61">
        <v>6448.5984626911195</v>
      </c>
      <c r="K41" s="265">
        <f t="shared" si="28"/>
        <v>1901.4292828905382</v>
      </c>
      <c r="L41" s="251">
        <v>0</v>
      </c>
      <c r="M41" s="61">
        <v>0</v>
      </c>
      <c r="N41" s="252">
        <f t="shared" si="29"/>
        <v>0</v>
      </c>
      <c r="O41" s="251">
        <v>908.0474999999999</v>
      </c>
      <c r="P41" s="61">
        <v>641.78749999999991</v>
      </c>
      <c r="Q41" s="252">
        <f t="shared" si="30"/>
        <v>266.26</v>
      </c>
      <c r="R41" s="251">
        <v>7097.01</v>
      </c>
      <c r="S41" s="61">
        <v>6247.5175000000008</v>
      </c>
      <c r="T41" s="252">
        <f t="shared" si="31"/>
        <v>849.49249999999938</v>
      </c>
      <c r="U41" s="251">
        <v>0</v>
      </c>
      <c r="V41" s="61">
        <v>0</v>
      </c>
      <c r="W41" s="252">
        <f t="shared" si="32"/>
        <v>0</v>
      </c>
      <c r="X41" s="251">
        <v>2072.8625000000002</v>
      </c>
      <c r="Y41" s="61">
        <v>1074.9825000000005</v>
      </c>
      <c r="Z41" s="252">
        <f t="shared" si="33"/>
        <v>997.87999999999965</v>
      </c>
      <c r="AA41" s="251">
        <v>0</v>
      </c>
      <c r="AB41" s="61">
        <v>0</v>
      </c>
      <c r="AC41" s="252">
        <f t="shared" si="34"/>
        <v>0</v>
      </c>
      <c r="AD41" s="251">
        <v>0</v>
      </c>
      <c r="AE41" s="61">
        <v>0</v>
      </c>
      <c r="AF41" s="252">
        <f t="shared" si="35"/>
        <v>0</v>
      </c>
      <c r="AG41" s="63">
        <v>10077.92</v>
      </c>
      <c r="AH41" s="264">
        <v>0.26631228678923369</v>
      </c>
      <c r="AI41" s="263">
        <f t="shared" si="10"/>
        <v>0.56888292534570639</v>
      </c>
      <c r="AJ41" s="262">
        <v>7964.2875000000004</v>
      </c>
      <c r="AK41" s="261">
        <v>0.21045886619630688</v>
      </c>
      <c r="AL41" s="260">
        <f t="shared" si="11"/>
        <v>0.55546277909354724</v>
      </c>
      <c r="AM41" s="259">
        <f t="shared" si="36"/>
        <v>2113.6324999999997</v>
      </c>
    </row>
    <row r="42" spans="1:39" ht="15">
      <c r="A42" s="377"/>
      <c r="B42" s="270" t="s">
        <v>20</v>
      </c>
      <c r="C42" s="269">
        <f t="shared" si="0"/>
        <v>0.68717307580416931</v>
      </c>
      <c r="D42" s="251">
        <v>8599.9420082500001</v>
      </c>
      <c r="E42" s="268">
        <v>0.22725624161254032</v>
      </c>
      <c r="F42" s="262">
        <v>7099.9425512499993</v>
      </c>
      <c r="G42" s="267">
        <v>0.18761827211724705</v>
      </c>
      <c r="H42" s="266">
        <f t="shared" si="1"/>
        <v>0.17441971766333286</v>
      </c>
      <c r="I42" s="251">
        <v>12514.957746541299</v>
      </c>
      <c r="J42" s="61">
        <v>10351.52419578451</v>
      </c>
      <c r="K42" s="265">
        <f t="shared" si="28"/>
        <v>2163.4335507567885</v>
      </c>
      <c r="L42" s="251">
        <v>0</v>
      </c>
      <c r="M42" s="61">
        <v>0</v>
      </c>
      <c r="N42" s="252">
        <f t="shared" si="29"/>
        <v>0</v>
      </c>
      <c r="O42" s="251">
        <v>1379.2850000000001</v>
      </c>
      <c r="P42" s="61">
        <v>893.13000000000011</v>
      </c>
      <c r="Q42" s="252">
        <f t="shared" si="30"/>
        <v>486.15499999999997</v>
      </c>
      <c r="R42" s="251">
        <v>10217.952499999999</v>
      </c>
      <c r="S42" s="61">
        <v>6827.0825000000004</v>
      </c>
      <c r="T42" s="252">
        <f t="shared" si="31"/>
        <v>3390.869999999999</v>
      </c>
      <c r="U42" s="251">
        <v>0</v>
      </c>
      <c r="V42" s="61">
        <v>0</v>
      </c>
      <c r="W42" s="252">
        <f t="shared" si="32"/>
        <v>0</v>
      </c>
      <c r="X42" s="251">
        <v>3490.2</v>
      </c>
      <c r="Y42" s="61">
        <v>4938.43</v>
      </c>
      <c r="Z42" s="252">
        <f t="shared" si="33"/>
        <v>-1448.2300000000005</v>
      </c>
      <c r="AA42" s="251">
        <v>0</v>
      </c>
      <c r="AB42" s="61">
        <v>0</v>
      </c>
      <c r="AC42" s="252">
        <f t="shared" si="34"/>
        <v>0</v>
      </c>
      <c r="AD42" s="251">
        <v>0</v>
      </c>
      <c r="AE42" s="61">
        <v>0</v>
      </c>
      <c r="AF42" s="252">
        <f t="shared" si="35"/>
        <v>0</v>
      </c>
      <c r="AG42" s="63">
        <v>15087.4375</v>
      </c>
      <c r="AH42" s="264">
        <v>0.39869040262421601</v>
      </c>
      <c r="AI42" s="263">
        <f t="shared" si="10"/>
        <v>0.57000680256339087</v>
      </c>
      <c r="AJ42" s="262">
        <v>12658.642500000002</v>
      </c>
      <c r="AK42" s="261">
        <v>0.33450871131088422</v>
      </c>
      <c r="AL42" s="260">
        <f t="shared" si="11"/>
        <v>0.5608770886175195</v>
      </c>
      <c r="AM42" s="259">
        <f t="shared" si="36"/>
        <v>2428.7949999999983</v>
      </c>
    </row>
    <row r="43" spans="1:39" ht="15">
      <c r="A43" s="377"/>
      <c r="B43" s="270" t="s">
        <v>19</v>
      </c>
      <c r="C43" s="269">
        <f t="shared" si="0"/>
        <v>0.73429089332283892</v>
      </c>
      <c r="D43" s="251">
        <v>6673.8165287500005</v>
      </c>
      <c r="E43" s="268">
        <v>0.17635775451513788</v>
      </c>
      <c r="F43" s="262">
        <v>5180.2001072500007</v>
      </c>
      <c r="G43" s="267">
        <v>0.13688845879079858</v>
      </c>
      <c r="H43" s="266">
        <f t="shared" si="1"/>
        <v>0.22380243973829361</v>
      </c>
      <c r="I43" s="251">
        <v>9088.7910900670595</v>
      </c>
      <c r="J43" s="61">
        <v>7041.0459848802393</v>
      </c>
      <c r="K43" s="265">
        <f t="shared" si="28"/>
        <v>2047.7451051868202</v>
      </c>
      <c r="L43" s="251">
        <v>0</v>
      </c>
      <c r="M43" s="61">
        <v>0</v>
      </c>
      <c r="N43" s="252">
        <f t="shared" si="29"/>
        <v>0</v>
      </c>
      <c r="O43" s="251">
        <v>1008.06</v>
      </c>
      <c r="P43" s="61">
        <v>685.74499999999989</v>
      </c>
      <c r="Q43" s="252">
        <f t="shared" si="30"/>
        <v>322.31500000000005</v>
      </c>
      <c r="R43" s="251">
        <v>4562.8149999999996</v>
      </c>
      <c r="S43" s="61">
        <v>3492.5875000000001</v>
      </c>
      <c r="T43" s="252">
        <f t="shared" si="31"/>
        <v>1070.2274999999995</v>
      </c>
      <c r="U43" s="251">
        <v>0</v>
      </c>
      <c r="V43" s="61">
        <v>0</v>
      </c>
      <c r="W43" s="252">
        <f t="shared" si="32"/>
        <v>0</v>
      </c>
      <c r="X43" s="251">
        <v>5856.6374999999989</v>
      </c>
      <c r="Y43" s="61">
        <v>4412.2175000000007</v>
      </c>
      <c r="Z43" s="252">
        <f t="shared" si="33"/>
        <v>1444.4199999999983</v>
      </c>
      <c r="AA43" s="251">
        <v>0</v>
      </c>
      <c r="AB43" s="61">
        <v>0</v>
      </c>
      <c r="AC43" s="252">
        <f t="shared" si="34"/>
        <v>0</v>
      </c>
      <c r="AD43" s="251">
        <v>0</v>
      </c>
      <c r="AE43" s="61">
        <v>0</v>
      </c>
      <c r="AF43" s="252">
        <f t="shared" si="35"/>
        <v>0</v>
      </c>
      <c r="AG43" s="63">
        <v>11427.512499999999</v>
      </c>
      <c r="AH43" s="264">
        <v>0.30197570393370382</v>
      </c>
      <c r="AI43" s="263">
        <f t="shared" si="10"/>
        <v>0.58401305872559761</v>
      </c>
      <c r="AJ43" s="262">
        <v>8590.5500000000011</v>
      </c>
      <c r="AK43" s="261">
        <v>0.22700805476983146</v>
      </c>
      <c r="AL43" s="260">
        <f t="shared" si="11"/>
        <v>0.60301146111133741</v>
      </c>
      <c r="AM43" s="259">
        <f t="shared" si="36"/>
        <v>2836.9624999999978</v>
      </c>
    </row>
    <row r="44" spans="1:39" ht="15">
      <c r="A44" s="377"/>
      <c r="B44" s="258" t="s">
        <v>18</v>
      </c>
      <c r="C44" s="269">
        <f t="shared" si="0"/>
        <v>0.73694055477416942</v>
      </c>
      <c r="D44" s="251">
        <v>3437.7236665</v>
      </c>
      <c r="E44" s="268">
        <v>9.0842956778291947E-2</v>
      </c>
      <c r="F44" s="262">
        <v>2884.3547442500003</v>
      </c>
      <c r="G44" s="267">
        <v>7.6220004511739908E-2</v>
      </c>
      <c r="H44" s="266">
        <f t="shared" si="1"/>
        <v>0.16096957636312673</v>
      </c>
      <c r="I44" s="251">
        <v>4664.8588467945938</v>
      </c>
      <c r="J44" s="61">
        <v>3923.7050407319712</v>
      </c>
      <c r="K44" s="265">
        <f t="shared" si="28"/>
        <v>741.15380606262261</v>
      </c>
      <c r="L44" s="251">
        <v>0</v>
      </c>
      <c r="M44" s="61">
        <v>0</v>
      </c>
      <c r="N44" s="252">
        <f t="shared" si="29"/>
        <v>0</v>
      </c>
      <c r="O44" s="251">
        <v>573.12749999999994</v>
      </c>
      <c r="P44" s="61">
        <v>429.33750000000003</v>
      </c>
      <c r="Q44" s="252">
        <f t="shared" si="30"/>
        <v>143.78999999999991</v>
      </c>
      <c r="R44" s="251">
        <v>3601.0200000000004</v>
      </c>
      <c r="S44" s="61">
        <v>4389.9174999999996</v>
      </c>
      <c r="T44" s="252">
        <f t="shared" si="31"/>
        <v>-788.89749999999913</v>
      </c>
      <c r="U44" s="251">
        <v>0</v>
      </c>
      <c r="V44" s="61">
        <v>0</v>
      </c>
      <c r="W44" s="252">
        <f t="shared" si="32"/>
        <v>0</v>
      </c>
      <c r="X44" s="251">
        <v>1657.7249999999995</v>
      </c>
      <c r="Y44" s="61">
        <v>2.5449999999998241</v>
      </c>
      <c r="Z44" s="252">
        <f t="shared" si="33"/>
        <v>1655.1799999999996</v>
      </c>
      <c r="AA44" s="251">
        <v>0</v>
      </c>
      <c r="AB44" s="61">
        <v>0</v>
      </c>
      <c r="AC44" s="252">
        <f t="shared" si="34"/>
        <v>0</v>
      </c>
      <c r="AD44" s="251">
        <v>0</v>
      </c>
      <c r="AE44" s="61">
        <v>0</v>
      </c>
      <c r="AF44" s="252">
        <f t="shared" si="35"/>
        <v>0</v>
      </c>
      <c r="AG44" s="63">
        <v>5831.8724999999995</v>
      </c>
      <c r="AH44" s="264">
        <v>0.15410911197332836</v>
      </c>
      <c r="AI44" s="263">
        <f t="shared" si="10"/>
        <v>0.58947167766442088</v>
      </c>
      <c r="AJ44" s="262">
        <v>4821.7999999999993</v>
      </c>
      <c r="AK44" s="261">
        <v>0.12741762034900828</v>
      </c>
      <c r="AL44" s="260">
        <f t="shared" si="11"/>
        <v>0.59819045672777815</v>
      </c>
      <c r="AM44" s="259">
        <f t="shared" si="36"/>
        <v>1010.0725000000002</v>
      </c>
    </row>
    <row r="45" spans="1:39" ht="15">
      <c r="A45" s="377"/>
      <c r="B45" s="238" t="s">
        <v>17</v>
      </c>
      <c r="C45" s="249">
        <f t="shared" si="0"/>
        <v>0.70778869163418068</v>
      </c>
      <c r="D45" s="231">
        <v>163.14673024999996</v>
      </c>
      <c r="E45" s="248">
        <v>4.311204972361731E-3</v>
      </c>
      <c r="F45" s="242">
        <v>633.58536775000005</v>
      </c>
      <c r="G45" s="247">
        <v>1.6742697715926898E-2</v>
      </c>
      <c r="H45" s="246">
        <f t="shared" si="1"/>
        <v>-2.8835308974879084</v>
      </c>
      <c r="I45" s="231">
        <v>230.50203002441026</v>
      </c>
      <c r="J45" s="72">
        <v>919.58149292352175</v>
      </c>
      <c r="K45" s="245">
        <f t="shared" si="28"/>
        <v>-689.07946289911149</v>
      </c>
      <c r="L45" s="231">
        <v>0</v>
      </c>
      <c r="M45" s="72">
        <v>0</v>
      </c>
      <c r="N45" s="232">
        <f t="shared" si="29"/>
        <v>0</v>
      </c>
      <c r="O45" s="231">
        <v>154.86500000000001</v>
      </c>
      <c r="P45" s="72">
        <v>200.73000000000002</v>
      </c>
      <c r="Q45" s="232">
        <f t="shared" si="30"/>
        <v>-45.865000000000009</v>
      </c>
      <c r="R45" s="231">
        <v>130.52000000000001</v>
      </c>
      <c r="S45" s="72">
        <v>981.52250000000004</v>
      </c>
      <c r="T45" s="232">
        <f t="shared" si="31"/>
        <v>-851.00250000000005</v>
      </c>
      <c r="U45" s="231">
        <v>0</v>
      </c>
      <c r="V45" s="72">
        <v>0</v>
      </c>
      <c r="W45" s="232">
        <f t="shared" si="32"/>
        <v>0</v>
      </c>
      <c r="X45" s="231">
        <v>79.857499999999959</v>
      </c>
      <c r="Y45" s="72">
        <v>0.94750000000003887</v>
      </c>
      <c r="Z45" s="232">
        <f t="shared" si="33"/>
        <v>78.909999999999926</v>
      </c>
      <c r="AA45" s="231">
        <v>0</v>
      </c>
      <c r="AB45" s="72">
        <v>0</v>
      </c>
      <c r="AC45" s="232">
        <f t="shared" si="34"/>
        <v>0</v>
      </c>
      <c r="AD45" s="231">
        <v>0</v>
      </c>
      <c r="AE45" s="72">
        <v>0</v>
      </c>
      <c r="AF45" s="232">
        <f t="shared" si="35"/>
        <v>0</v>
      </c>
      <c r="AG45" s="74">
        <v>365.24249999999995</v>
      </c>
      <c r="AH45" s="244">
        <v>9.6516508771270926E-3</v>
      </c>
      <c r="AI45" s="243">
        <f t="shared" si="10"/>
        <v>0.44668057591873889</v>
      </c>
      <c r="AJ45" s="242">
        <v>1183.2</v>
      </c>
      <c r="AK45" s="241">
        <v>3.1266441660157331E-2</v>
      </c>
      <c r="AL45" s="240">
        <f t="shared" si="11"/>
        <v>0.53548459072853283</v>
      </c>
      <c r="AM45" s="239">
        <f t="shared" si="36"/>
        <v>-817.9575000000001</v>
      </c>
    </row>
    <row r="46" spans="1:39" ht="15">
      <c r="A46" s="377"/>
      <c r="B46" s="218" t="s">
        <v>16</v>
      </c>
      <c r="C46" s="229">
        <f t="shared" si="0"/>
        <v>1</v>
      </c>
      <c r="D46" s="211">
        <v>0</v>
      </c>
      <c r="E46" s="228">
        <v>0</v>
      </c>
      <c r="F46" s="222">
        <v>0</v>
      </c>
      <c r="G46" s="227">
        <v>0</v>
      </c>
      <c r="H46" s="226">
        <f t="shared" si="1"/>
        <v>1</v>
      </c>
      <c r="I46" s="211">
        <v>0</v>
      </c>
      <c r="J46" s="49">
        <v>0</v>
      </c>
      <c r="K46" s="225">
        <f t="shared" si="28"/>
        <v>0</v>
      </c>
      <c r="L46" s="211">
        <v>0</v>
      </c>
      <c r="M46" s="49">
        <v>0</v>
      </c>
      <c r="N46" s="212">
        <f t="shared" si="29"/>
        <v>0</v>
      </c>
      <c r="O46" s="211">
        <v>90.660000000000011</v>
      </c>
      <c r="P46" s="49">
        <v>2.67</v>
      </c>
      <c r="Q46" s="212">
        <f t="shared" si="30"/>
        <v>87.990000000000009</v>
      </c>
      <c r="R46" s="211">
        <v>88.64</v>
      </c>
      <c r="S46" s="49">
        <v>0</v>
      </c>
      <c r="T46" s="212">
        <f t="shared" si="31"/>
        <v>88.64</v>
      </c>
      <c r="U46" s="211">
        <v>0</v>
      </c>
      <c r="V46" s="49">
        <v>0</v>
      </c>
      <c r="W46" s="212">
        <f t="shared" si="32"/>
        <v>0</v>
      </c>
      <c r="X46" s="211">
        <v>1.41</v>
      </c>
      <c r="Y46" s="49">
        <v>0</v>
      </c>
      <c r="Z46" s="212">
        <f t="shared" si="33"/>
        <v>1.41</v>
      </c>
      <c r="AA46" s="211">
        <v>0</v>
      </c>
      <c r="AB46" s="49">
        <v>0</v>
      </c>
      <c r="AC46" s="212">
        <f t="shared" si="34"/>
        <v>0</v>
      </c>
      <c r="AD46" s="211">
        <v>0</v>
      </c>
      <c r="AE46" s="49">
        <v>0</v>
      </c>
      <c r="AF46" s="212">
        <f t="shared" si="35"/>
        <v>0</v>
      </c>
      <c r="AG46" s="51">
        <v>180.71</v>
      </c>
      <c r="AH46" s="224">
        <v>4.7753200408102488E-3</v>
      </c>
      <c r="AI46" s="223">
        <f t="shared" si="10"/>
        <v>0</v>
      </c>
      <c r="AJ46" s="222">
        <v>2.67</v>
      </c>
      <c r="AK46" s="221">
        <v>7.0555611251369227E-5</v>
      </c>
      <c r="AL46" s="220">
        <f t="shared" si="11"/>
        <v>0</v>
      </c>
      <c r="AM46" s="219">
        <f t="shared" si="36"/>
        <v>178.04000000000002</v>
      </c>
    </row>
    <row r="47" spans="1:39" ht="15.75" thickBot="1">
      <c r="A47" s="377"/>
      <c r="B47" s="198" t="s">
        <v>15</v>
      </c>
      <c r="C47" s="209">
        <f t="shared" si="0"/>
        <v>1</v>
      </c>
      <c r="D47" s="191">
        <v>0</v>
      </c>
      <c r="E47" s="208">
        <v>0</v>
      </c>
      <c r="F47" s="202">
        <v>0</v>
      </c>
      <c r="G47" s="207">
        <v>0</v>
      </c>
      <c r="H47" s="206">
        <f t="shared" si="1"/>
        <v>1</v>
      </c>
      <c r="I47" s="191">
        <v>0</v>
      </c>
      <c r="J47" s="38">
        <v>0</v>
      </c>
      <c r="K47" s="205">
        <f t="shared" si="28"/>
        <v>0</v>
      </c>
      <c r="L47" s="191">
        <v>0</v>
      </c>
      <c r="M47" s="38">
        <v>0</v>
      </c>
      <c r="N47" s="192">
        <f t="shared" si="29"/>
        <v>0</v>
      </c>
      <c r="O47" s="191">
        <v>50.522500000000001</v>
      </c>
      <c r="P47" s="38">
        <v>2.3824999999999998</v>
      </c>
      <c r="Q47" s="192">
        <f t="shared" si="30"/>
        <v>48.14</v>
      </c>
      <c r="R47" s="191">
        <v>1.4999999999999999E-2</v>
      </c>
      <c r="S47" s="38">
        <v>0</v>
      </c>
      <c r="T47" s="192">
        <f t="shared" si="31"/>
        <v>1.4999999999999999E-2</v>
      </c>
      <c r="U47" s="191">
        <v>0</v>
      </c>
      <c r="V47" s="38">
        <v>0</v>
      </c>
      <c r="W47" s="192">
        <f t="shared" si="32"/>
        <v>0</v>
      </c>
      <c r="X47" s="191">
        <v>32.007499999999673</v>
      </c>
      <c r="Y47" s="38">
        <v>0</v>
      </c>
      <c r="Z47" s="192">
        <f t="shared" si="33"/>
        <v>32.007499999999673</v>
      </c>
      <c r="AA47" s="191">
        <v>0</v>
      </c>
      <c r="AB47" s="38">
        <v>0</v>
      </c>
      <c r="AC47" s="192">
        <f t="shared" si="34"/>
        <v>0</v>
      </c>
      <c r="AD47" s="191">
        <v>0</v>
      </c>
      <c r="AE47" s="38">
        <v>0</v>
      </c>
      <c r="AF47" s="192">
        <f t="shared" si="35"/>
        <v>0</v>
      </c>
      <c r="AG47" s="40">
        <v>82.544999999999675</v>
      </c>
      <c r="AH47" s="204">
        <v>2.181278251168615E-3</v>
      </c>
      <c r="AI47" s="203">
        <f t="shared" si="10"/>
        <v>0</v>
      </c>
      <c r="AJ47" s="202">
        <v>2.3824999999999998</v>
      </c>
      <c r="AK47" s="201">
        <v>6.2958331013628158E-5</v>
      </c>
      <c r="AL47" s="200">
        <f t="shared" si="11"/>
        <v>0</v>
      </c>
      <c r="AM47" s="199">
        <f t="shared" si="36"/>
        <v>80.162499999999682</v>
      </c>
    </row>
    <row r="48" spans="1:39" ht="15">
      <c r="A48" s="377"/>
      <c r="B48" s="178" t="s">
        <v>14</v>
      </c>
      <c r="C48" s="189">
        <f t="shared" si="0"/>
        <v>0.69773654245525263</v>
      </c>
      <c r="D48" s="171">
        <f>SUM(D36:D47)</f>
        <v>27484.819974250004</v>
      </c>
      <c r="E48" s="188">
        <v>0.72629523347406266</v>
      </c>
      <c r="F48" s="182">
        <f>SUM(F36:F47)</f>
        <v>23146.959928</v>
      </c>
      <c r="G48" s="187">
        <v>0.61166588252096987</v>
      </c>
      <c r="H48" s="186">
        <f t="shared" si="1"/>
        <v>0.15782748623836942</v>
      </c>
      <c r="I48" s="171">
        <f t="shared" ref="I48:AG48" si="37">SUM(I36:I47)</f>
        <v>39391.40105452147</v>
      </c>
      <c r="J48" s="27">
        <f t="shared" si="37"/>
        <v>33340.582830742824</v>
      </c>
      <c r="K48" s="185">
        <f t="shared" si="37"/>
        <v>6050.8182237786423</v>
      </c>
      <c r="L48" s="171">
        <f t="shared" si="37"/>
        <v>0</v>
      </c>
      <c r="M48" s="27">
        <f t="shared" si="37"/>
        <v>0</v>
      </c>
      <c r="N48" s="172">
        <f t="shared" si="37"/>
        <v>0</v>
      </c>
      <c r="O48" s="171">
        <f t="shared" si="37"/>
        <v>4790.49</v>
      </c>
      <c r="P48" s="27">
        <f t="shared" si="37"/>
        <v>3346.4175</v>
      </c>
      <c r="Q48" s="172">
        <f t="shared" si="37"/>
        <v>1444.0725</v>
      </c>
      <c r="R48" s="171">
        <f t="shared" si="37"/>
        <v>30914.4025</v>
      </c>
      <c r="S48" s="27">
        <f t="shared" si="37"/>
        <v>27175.5075</v>
      </c>
      <c r="T48" s="172">
        <f t="shared" si="37"/>
        <v>3738.895</v>
      </c>
      <c r="U48" s="171">
        <f t="shared" si="37"/>
        <v>0</v>
      </c>
      <c r="V48" s="27">
        <f t="shared" si="37"/>
        <v>0</v>
      </c>
      <c r="W48" s="172">
        <f t="shared" si="37"/>
        <v>0</v>
      </c>
      <c r="X48" s="171">
        <f t="shared" si="37"/>
        <v>13872.132499999998</v>
      </c>
      <c r="Y48" s="27">
        <f t="shared" si="37"/>
        <v>10516.005000000001</v>
      </c>
      <c r="Z48" s="172">
        <f t="shared" si="37"/>
        <v>3356.127499999996</v>
      </c>
      <c r="AA48" s="171">
        <f t="shared" si="37"/>
        <v>0</v>
      </c>
      <c r="AB48" s="27">
        <f t="shared" si="37"/>
        <v>0</v>
      </c>
      <c r="AC48" s="172">
        <f t="shared" si="37"/>
        <v>0</v>
      </c>
      <c r="AD48" s="171">
        <f t="shared" si="37"/>
        <v>0</v>
      </c>
      <c r="AE48" s="27">
        <f t="shared" si="37"/>
        <v>0</v>
      </c>
      <c r="AF48" s="172">
        <f t="shared" si="37"/>
        <v>0</v>
      </c>
      <c r="AG48" s="29">
        <f t="shared" si="37"/>
        <v>49577.024999999994</v>
      </c>
      <c r="AH48" s="184">
        <v>1.3100888774625128</v>
      </c>
      <c r="AI48" s="183">
        <f t="shared" si="10"/>
        <v>0.55438622979595908</v>
      </c>
      <c r="AJ48" s="182">
        <f>SUM(AJ36:AJ47)</f>
        <v>41037.93</v>
      </c>
      <c r="AK48" s="181">
        <v>1.084440537693222</v>
      </c>
      <c r="AL48" s="180">
        <f t="shared" si="11"/>
        <v>0.56403819412918732</v>
      </c>
      <c r="AM48" s="179">
        <f>SUM(AM36:AM47)</f>
        <v>8539.0949999999993</v>
      </c>
    </row>
    <row r="49" spans="1:39" ht="15">
      <c r="A49" s="377"/>
      <c r="B49" s="158" t="s">
        <v>87</v>
      </c>
      <c r="C49" s="169">
        <f t="shared" si="0"/>
        <v>0.69776053968183194</v>
      </c>
      <c r="D49" s="151">
        <f>SUM(D39:D45)</f>
        <v>27477.119028750003</v>
      </c>
      <c r="E49" s="168">
        <v>0.72609173350516587</v>
      </c>
      <c r="F49" s="162">
        <f>SUM(F39:F45)</f>
        <v>23146.959928</v>
      </c>
      <c r="G49" s="167">
        <v>0.61166588252096987</v>
      </c>
      <c r="H49" s="166">
        <f t="shared" si="1"/>
        <v>0.15759145259076282</v>
      </c>
      <c r="I49" s="151">
        <f t="shared" ref="I49:AG49" si="38">SUM(I39:I45)</f>
        <v>39379.009654629001</v>
      </c>
      <c r="J49" s="16">
        <f t="shared" si="38"/>
        <v>33340.582830742824</v>
      </c>
      <c r="K49" s="165">
        <f t="shared" si="38"/>
        <v>6038.4268238861696</v>
      </c>
      <c r="L49" s="151">
        <f t="shared" si="38"/>
        <v>0</v>
      </c>
      <c r="M49" s="16">
        <f t="shared" si="38"/>
        <v>0</v>
      </c>
      <c r="N49" s="152">
        <f t="shared" si="38"/>
        <v>0</v>
      </c>
      <c r="O49" s="151">
        <f t="shared" si="38"/>
        <v>4586.4649999999992</v>
      </c>
      <c r="P49" s="16">
        <f t="shared" si="38"/>
        <v>3341.3649999999998</v>
      </c>
      <c r="Q49" s="152">
        <f t="shared" si="38"/>
        <v>1245.0999999999999</v>
      </c>
      <c r="R49" s="151">
        <f t="shared" si="38"/>
        <v>30767.6525</v>
      </c>
      <c r="S49" s="16">
        <f t="shared" si="38"/>
        <v>27175.5075</v>
      </c>
      <c r="T49" s="152">
        <f t="shared" si="38"/>
        <v>3592.1449999999991</v>
      </c>
      <c r="U49" s="151">
        <f t="shared" si="38"/>
        <v>0</v>
      </c>
      <c r="V49" s="16">
        <f t="shared" si="38"/>
        <v>0</v>
      </c>
      <c r="W49" s="152">
        <f t="shared" si="38"/>
        <v>0</v>
      </c>
      <c r="X49" s="151">
        <f t="shared" si="38"/>
        <v>13815.56</v>
      </c>
      <c r="Y49" s="16">
        <f t="shared" si="38"/>
        <v>10516.005000000001</v>
      </c>
      <c r="Z49" s="152">
        <f t="shared" si="38"/>
        <v>3299.5549999999967</v>
      </c>
      <c r="AA49" s="151">
        <f t="shared" si="38"/>
        <v>0</v>
      </c>
      <c r="AB49" s="16">
        <f t="shared" si="38"/>
        <v>0</v>
      </c>
      <c r="AC49" s="152">
        <f t="shared" si="38"/>
        <v>0</v>
      </c>
      <c r="AD49" s="151">
        <f t="shared" si="38"/>
        <v>0</v>
      </c>
      <c r="AE49" s="16">
        <f t="shared" si="38"/>
        <v>0</v>
      </c>
      <c r="AF49" s="152">
        <f t="shared" si="38"/>
        <v>0</v>
      </c>
      <c r="AG49" s="18">
        <f t="shared" si="38"/>
        <v>49169.677499999998</v>
      </c>
      <c r="AH49" s="164">
        <v>1.2993245883787656</v>
      </c>
      <c r="AI49" s="163">
        <f t="shared" si="10"/>
        <v>0.55882243744124627</v>
      </c>
      <c r="AJ49" s="162">
        <f>SUM(AJ39:AJ45)</f>
        <v>41032.877500000002</v>
      </c>
      <c r="AK49" s="161">
        <v>1.0843070237509571</v>
      </c>
      <c r="AL49" s="160">
        <f t="shared" si="11"/>
        <v>0.56410764582620365</v>
      </c>
      <c r="AM49" s="159">
        <f>SUM(AM39:AM45)</f>
        <v>8136.7999999999975</v>
      </c>
    </row>
    <row r="50" spans="1:39" ht="15.75" thickBot="1">
      <c r="A50" s="378"/>
      <c r="B50" s="138" t="s">
        <v>86</v>
      </c>
      <c r="C50" s="149">
        <f t="shared" si="0"/>
        <v>0.62147502032258417</v>
      </c>
      <c r="D50" s="131">
        <f>SUM(D36:D38,D46:D47)</f>
        <v>7.7009454999999987</v>
      </c>
      <c r="E50" s="148">
        <v>2.0349996889678211E-4</v>
      </c>
      <c r="F50" s="142">
        <f>SUM(F36:F38,F46:F47)</f>
        <v>0</v>
      </c>
      <c r="G50" s="147">
        <v>0</v>
      </c>
      <c r="H50" s="146">
        <f t="shared" si="1"/>
        <v>1</v>
      </c>
      <c r="I50" s="131">
        <f t="shared" ref="I50:AG50" si="39">SUM(I36:I38,I46:I47)</f>
        <v>12.391399892473117</v>
      </c>
      <c r="J50" s="5">
        <f t="shared" si="39"/>
        <v>0</v>
      </c>
      <c r="K50" s="145">
        <f t="shared" si="39"/>
        <v>12.391399892473117</v>
      </c>
      <c r="L50" s="131">
        <f t="shared" si="39"/>
        <v>0</v>
      </c>
      <c r="M50" s="5">
        <f t="shared" si="39"/>
        <v>0</v>
      </c>
      <c r="N50" s="132">
        <f t="shared" si="39"/>
        <v>0</v>
      </c>
      <c r="O50" s="131">
        <f t="shared" si="39"/>
        <v>204.02500000000001</v>
      </c>
      <c r="P50" s="5">
        <f t="shared" si="39"/>
        <v>5.0525000000000002</v>
      </c>
      <c r="Q50" s="132">
        <f t="shared" si="39"/>
        <v>198.97250000000003</v>
      </c>
      <c r="R50" s="131">
        <f t="shared" si="39"/>
        <v>146.75</v>
      </c>
      <c r="S50" s="5">
        <f t="shared" si="39"/>
        <v>0</v>
      </c>
      <c r="T50" s="132">
        <f t="shared" si="39"/>
        <v>146.75</v>
      </c>
      <c r="U50" s="131">
        <f t="shared" si="39"/>
        <v>0</v>
      </c>
      <c r="V50" s="5">
        <f t="shared" si="39"/>
        <v>0</v>
      </c>
      <c r="W50" s="132">
        <f t="shared" si="39"/>
        <v>0</v>
      </c>
      <c r="X50" s="131">
        <f t="shared" si="39"/>
        <v>56.572499999999621</v>
      </c>
      <c r="Y50" s="5">
        <f t="shared" si="39"/>
        <v>0</v>
      </c>
      <c r="Z50" s="132">
        <f t="shared" si="39"/>
        <v>56.572499999999621</v>
      </c>
      <c r="AA50" s="131">
        <f t="shared" si="39"/>
        <v>0</v>
      </c>
      <c r="AB50" s="5">
        <f t="shared" si="39"/>
        <v>0</v>
      </c>
      <c r="AC50" s="132">
        <f t="shared" si="39"/>
        <v>0</v>
      </c>
      <c r="AD50" s="131">
        <f t="shared" si="39"/>
        <v>0</v>
      </c>
      <c r="AE50" s="5">
        <f t="shared" si="39"/>
        <v>0</v>
      </c>
      <c r="AF50" s="132">
        <f t="shared" si="39"/>
        <v>0</v>
      </c>
      <c r="AG50" s="7">
        <f t="shared" si="39"/>
        <v>407.34749999999963</v>
      </c>
      <c r="AH50" s="144">
        <v>1.0764289083747169E-2</v>
      </c>
      <c r="AI50" s="143">
        <f t="shared" si="10"/>
        <v>1.8905100681850279E-2</v>
      </c>
      <c r="AJ50" s="142">
        <f>SUM(AJ36:AJ38,AJ46:AJ47)</f>
        <v>5.0525000000000002</v>
      </c>
      <c r="AK50" s="141">
        <v>1.335139422649974E-4</v>
      </c>
      <c r="AL50" s="140">
        <f t="shared" si="11"/>
        <v>0</v>
      </c>
      <c r="AM50" s="139">
        <f>SUM(AM36:AM38,AM46:AM47)</f>
        <v>402.29499999999962</v>
      </c>
    </row>
    <row r="51" spans="1:39"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row>
    <row r="53" spans="1:39">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row>
    <row r="54" spans="1:3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row>
    <row r="56" spans="1:39">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row>
    <row r="57" spans="1:39">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row>
    <row r="58" spans="1:39">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row>
    <row r="59" spans="1:39">
      <c r="A59" s="356" t="s">
        <v>80</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row>
    <row r="60" spans="1:39">
      <c r="A60" s="356" t="s">
        <v>169</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row>
    <row r="61" spans="1:39">
      <c r="A61" s="356" t="s">
        <v>123</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row>
    <row r="62" spans="1:39">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row>
    <row r="63" spans="1:39">
      <c r="A63" s="347" t="s">
        <v>6</v>
      </c>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row>
    <row r="64" spans="1:39" ht="12.75" customHeight="1">
      <c r="A64" s="370" t="s">
        <v>76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row>
    <row r="65" spans="1:39">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row>
    <row r="66" spans="1:39">
      <c r="A66" s="364" t="s">
        <v>2</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6"/>
    </row>
    <row r="67" spans="1:39">
      <c r="A67" s="367" t="s">
        <v>1</v>
      </c>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9"/>
    </row>
    <row r="68" spans="1:39">
      <c r="A68" s="408"/>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10"/>
    </row>
    <row r="69" spans="1:39">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10"/>
    </row>
    <row r="70" spans="1:39">
      <c r="A70" s="367" t="s">
        <v>0</v>
      </c>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9"/>
    </row>
    <row r="71" spans="1:39">
      <c r="A71" s="408"/>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10"/>
    </row>
    <row r="72" spans="1:39">
      <c r="A72" s="405"/>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7"/>
    </row>
  </sheetData>
  <mergeCells count="33">
    <mergeCell ref="A72:AM72"/>
    <mergeCell ref="A66:AM66"/>
    <mergeCell ref="A67:AM67"/>
    <mergeCell ref="A68:AM68"/>
    <mergeCell ref="A69:AM69"/>
    <mergeCell ref="A70:AM70"/>
    <mergeCell ref="A71:AM71"/>
    <mergeCell ref="A65:AM65"/>
    <mergeCell ref="A36:A50"/>
    <mergeCell ref="B52:AM52"/>
    <mergeCell ref="B53:AM53"/>
    <mergeCell ref="A55:AM55"/>
    <mergeCell ref="A56:AM56"/>
    <mergeCell ref="A57:AM57"/>
    <mergeCell ref="A58:AM58"/>
    <mergeCell ref="A62:AM62"/>
    <mergeCell ref="A63:AM63"/>
    <mergeCell ref="A64:AM64"/>
    <mergeCell ref="A59:AM59"/>
    <mergeCell ref="A60:AM60"/>
    <mergeCell ref="A61:AM61"/>
    <mergeCell ref="AL3:AL4"/>
    <mergeCell ref="AM3:AM4"/>
    <mergeCell ref="D4:E4"/>
    <mergeCell ref="F4:G4"/>
    <mergeCell ref="A6:A20"/>
    <mergeCell ref="AI3:AI4"/>
    <mergeCell ref="AJ3:AK4"/>
    <mergeCell ref="A21:A35"/>
    <mergeCell ref="A3:A5"/>
    <mergeCell ref="B3:B5"/>
    <mergeCell ref="C3:C4"/>
    <mergeCell ref="AG3:AH4"/>
  </mergeCells>
  <pageMargins left="0.7" right="0.3" top="0.7" bottom="0.7" header="0.3" footer="0.3"/>
  <pageSetup paperSize="3" scale="51" orientation="landscape" r:id="rId1"/>
  <headerFooter>
    <oddFooter>&amp;L&amp;Z&amp;F
Tab: &amp;A&amp;R&amp;D &amp;T
Page &amp;P of &amp;N</oddFooter>
  </headerFooter>
</worksheet>
</file>

<file path=xl/worksheets/sheet11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PabloAFJBC!A1</f>
        <v>FIIP AREA: Pablo A Canal</v>
      </c>
      <c r="C1" s="124"/>
      <c r="D1" s="124"/>
      <c r="E1" s="124"/>
      <c r="F1" s="124"/>
      <c r="G1" s="124"/>
      <c r="H1" s="124"/>
      <c r="I1" s="124"/>
      <c r="J1" s="124"/>
      <c r="K1" s="124"/>
      <c r="L1" s="124"/>
      <c r="M1" s="124"/>
      <c r="N1" s="124"/>
      <c r="O1" s="124"/>
    </row>
    <row r="2" spans="2:15" ht="46.5">
      <c r="B2" s="128" t="str">
        <f>PabloAFJBC!A2</f>
        <v>37,842 Acres (78% Sprinkler / 22% Flood) [includes 183 acres of Private Irrigation in the Valley View Area @ #486891]</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113.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171</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220</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1.2925</v>
      </c>
      <c r="P6" s="83">
        <v>0</v>
      </c>
      <c r="Q6" s="274">
        <f t="shared" ref="Q6:Q17" si="4">O6-P6</f>
        <v>1.2925</v>
      </c>
      <c r="R6" s="273">
        <v>0</v>
      </c>
      <c r="S6" s="83">
        <v>0</v>
      </c>
      <c r="T6" s="274">
        <f t="shared" ref="T6:T17" si="5">R6-S6</f>
        <v>0</v>
      </c>
      <c r="U6" s="273">
        <v>17.984999999999999</v>
      </c>
      <c r="V6" s="83">
        <v>0</v>
      </c>
      <c r="W6" s="274">
        <f t="shared" ref="W6:W17" si="6">U6-V6</f>
        <v>17.984999999999999</v>
      </c>
      <c r="X6" s="85">
        <v>19.2775</v>
      </c>
      <c r="Y6" s="286">
        <v>5.2095385909655485E-4</v>
      </c>
      <c r="Z6" s="285">
        <f t="shared" ref="Z6:Z50" si="7">IFERROR(D6/X6,1)</f>
        <v>0</v>
      </c>
      <c r="AA6" s="284">
        <v>0</v>
      </c>
      <c r="AB6" s="283">
        <v>0</v>
      </c>
      <c r="AC6" s="282">
        <f t="shared" ref="AC6:AC50" si="8">IFERROR(F6/AA6,1)</f>
        <v>1</v>
      </c>
      <c r="AD6" s="281">
        <f t="shared" ref="AD6:AD17" si="9">X6-AA6</f>
        <v>19.2775</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1.0575000000000001</v>
      </c>
      <c r="P7" s="61">
        <v>0</v>
      </c>
      <c r="Q7" s="252">
        <f t="shared" si="4"/>
        <v>1.0575000000000001</v>
      </c>
      <c r="R7" s="251">
        <v>0</v>
      </c>
      <c r="S7" s="61">
        <v>0</v>
      </c>
      <c r="T7" s="252">
        <f t="shared" si="5"/>
        <v>0</v>
      </c>
      <c r="U7" s="251">
        <v>14.717499999999745</v>
      </c>
      <c r="V7" s="61">
        <v>0</v>
      </c>
      <c r="W7" s="252">
        <f t="shared" si="6"/>
        <v>14.717499999999745</v>
      </c>
      <c r="X7" s="63">
        <v>15.774999999999746</v>
      </c>
      <c r="Y7" s="264">
        <v>4.2630253545573963E-4</v>
      </c>
      <c r="Z7" s="263">
        <f t="shared" si="7"/>
        <v>0</v>
      </c>
      <c r="AA7" s="262">
        <v>0</v>
      </c>
      <c r="AB7" s="261">
        <v>0</v>
      </c>
      <c r="AC7" s="260">
        <f t="shared" si="8"/>
        <v>1</v>
      </c>
      <c r="AD7" s="259">
        <f t="shared" si="9"/>
        <v>15.774999999999746</v>
      </c>
    </row>
    <row r="8" spans="1:31" ht="15">
      <c r="A8" s="377"/>
      <c r="B8" s="271" t="s">
        <v>24</v>
      </c>
      <c r="C8" s="249">
        <f t="shared" si="0"/>
        <v>0.63</v>
      </c>
      <c r="D8" s="231">
        <v>0.41159475000000001</v>
      </c>
      <c r="E8" s="248">
        <v>1.1122908748353351E-5</v>
      </c>
      <c r="F8" s="242">
        <v>0</v>
      </c>
      <c r="G8" s="247">
        <v>0</v>
      </c>
      <c r="H8" s="246">
        <f t="shared" si="1"/>
        <v>1</v>
      </c>
      <c r="I8" s="231">
        <v>0.65332500000000004</v>
      </c>
      <c r="J8" s="72">
        <v>0</v>
      </c>
      <c r="K8" s="245">
        <f t="shared" si="2"/>
        <v>0.65332500000000004</v>
      </c>
      <c r="L8" s="231">
        <v>0</v>
      </c>
      <c r="M8" s="72">
        <v>0</v>
      </c>
      <c r="N8" s="232">
        <f t="shared" si="3"/>
        <v>0</v>
      </c>
      <c r="O8" s="231">
        <v>51.36</v>
      </c>
      <c r="P8" s="72">
        <v>0</v>
      </c>
      <c r="Q8" s="232">
        <f t="shared" si="4"/>
        <v>51.36</v>
      </c>
      <c r="R8" s="231">
        <v>89.374999999999986</v>
      </c>
      <c r="S8" s="72">
        <v>0</v>
      </c>
      <c r="T8" s="232">
        <f t="shared" si="5"/>
        <v>89.374999999999986</v>
      </c>
      <c r="U8" s="231">
        <v>2.1499999999999773</v>
      </c>
      <c r="V8" s="72">
        <v>0</v>
      </c>
      <c r="W8" s="232">
        <f t="shared" si="6"/>
        <v>2.1499999999999773</v>
      </c>
      <c r="X8" s="74">
        <v>142.88499999999996</v>
      </c>
      <c r="Y8" s="244">
        <v>3.8613145976921916E-3</v>
      </c>
      <c r="Z8" s="243">
        <f t="shared" si="7"/>
        <v>2.8806015327011241E-3</v>
      </c>
      <c r="AA8" s="242">
        <v>0</v>
      </c>
      <c r="AB8" s="241">
        <v>0</v>
      </c>
      <c r="AC8" s="240">
        <f t="shared" si="8"/>
        <v>1</v>
      </c>
      <c r="AD8" s="239">
        <f t="shared" si="9"/>
        <v>142.88499999999996</v>
      </c>
    </row>
    <row r="9" spans="1:31" ht="15">
      <c r="A9" s="377"/>
      <c r="B9" s="218" t="s">
        <v>23</v>
      </c>
      <c r="C9" s="229">
        <f t="shared" si="0"/>
        <v>0.59005955490997652</v>
      </c>
      <c r="D9" s="211">
        <v>426.28125349999993</v>
      </c>
      <c r="E9" s="228">
        <v>1.15197958278481E-2</v>
      </c>
      <c r="F9" s="222">
        <v>398.99507299999993</v>
      </c>
      <c r="G9" s="227">
        <v>1.0782415927604157E-2</v>
      </c>
      <c r="H9" s="226">
        <f t="shared" si="1"/>
        <v>6.4009806380096901E-2</v>
      </c>
      <c r="I9" s="211">
        <v>722.43767591397841</v>
      </c>
      <c r="J9" s="49">
        <v>672.89654307159026</v>
      </c>
      <c r="K9" s="225">
        <f t="shared" si="2"/>
        <v>49.541132842388151</v>
      </c>
      <c r="L9" s="211">
        <v>0</v>
      </c>
      <c r="M9" s="49">
        <v>0</v>
      </c>
      <c r="N9" s="212">
        <f t="shared" si="3"/>
        <v>0</v>
      </c>
      <c r="O9" s="211">
        <v>115.94749999999999</v>
      </c>
      <c r="P9" s="49">
        <v>101.4725</v>
      </c>
      <c r="Q9" s="212">
        <f t="shared" si="4"/>
        <v>14.474999999999994</v>
      </c>
      <c r="R9" s="211">
        <v>824.8125</v>
      </c>
      <c r="S9" s="49">
        <v>882.55499999999995</v>
      </c>
      <c r="T9" s="212">
        <f t="shared" si="5"/>
        <v>-57.74249999999995</v>
      </c>
      <c r="U9" s="211">
        <v>168.19999999999987</v>
      </c>
      <c r="V9" s="49">
        <v>6.2900000000000205</v>
      </c>
      <c r="W9" s="212">
        <f t="shared" si="6"/>
        <v>161.90999999999985</v>
      </c>
      <c r="X9" s="51">
        <v>1108.9599999999998</v>
      </c>
      <c r="Y9" s="224">
        <v>2.9968460204057339E-2</v>
      </c>
      <c r="Z9" s="223">
        <f t="shared" si="7"/>
        <v>0.38439732136416105</v>
      </c>
      <c r="AA9" s="222">
        <v>990.31749999999988</v>
      </c>
      <c r="AB9" s="221">
        <v>2.6762273290991564E-2</v>
      </c>
      <c r="AC9" s="220">
        <f t="shared" si="8"/>
        <v>0.40289611462990405</v>
      </c>
      <c r="AD9" s="219">
        <f t="shared" si="9"/>
        <v>118.64249999999993</v>
      </c>
    </row>
    <row r="10" spans="1:31" ht="15">
      <c r="A10" s="377"/>
      <c r="B10" s="270" t="s">
        <v>22</v>
      </c>
      <c r="C10" s="269">
        <f t="shared" si="0"/>
        <v>0.63312686766440007</v>
      </c>
      <c r="D10" s="251">
        <v>2379.5787885000004</v>
      </c>
      <c r="E10" s="268">
        <v>6.4305576599319403E-2</v>
      </c>
      <c r="F10" s="262">
        <v>1856.5604174999999</v>
      </c>
      <c r="G10" s="267">
        <v>5.0171563437354585E-2</v>
      </c>
      <c r="H10" s="266">
        <f t="shared" si="1"/>
        <v>0.21979451721776871</v>
      </c>
      <c r="I10" s="251">
        <v>3758.4549164344385</v>
      </c>
      <c r="J10" s="61">
        <v>2935.1392011401954</v>
      </c>
      <c r="K10" s="265">
        <f t="shared" si="2"/>
        <v>823.31571529424309</v>
      </c>
      <c r="L10" s="251">
        <v>0</v>
      </c>
      <c r="M10" s="61">
        <v>0</v>
      </c>
      <c r="N10" s="252">
        <f t="shared" si="3"/>
        <v>0</v>
      </c>
      <c r="O10" s="251">
        <v>399.78</v>
      </c>
      <c r="P10" s="61">
        <v>313.61749999999995</v>
      </c>
      <c r="Q10" s="252">
        <f t="shared" si="4"/>
        <v>86.162500000000023</v>
      </c>
      <c r="R10" s="251">
        <v>4021.2125000000001</v>
      </c>
      <c r="S10" s="61">
        <v>2628.9775</v>
      </c>
      <c r="T10" s="252">
        <f t="shared" si="5"/>
        <v>1392.2350000000001</v>
      </c>
      <c r="U10" s="251">
        <v>268.14999999999975</v>
      </c>
      <c r="V10" s="61">
        <v>745.55499999999961</v>
      </c>
      <c r="W10" s="252">
        <f t="shared" si="6"/>
        <v>-477.40499999999986</v>
      </c>
      <c r="X10" s="63">
        <v>4689.1424999999999</v>
      </c>
      <c r="Y10" s="264">
        <v>0.12671907048261791</v>
      </c>
      <c r="Z10" s="263">
        <f t="shared" si="7"/>
        <v>0.5074656589131169</v>
      </c>
      <c r="AA10" s="262">
        <v>3688.1499999999996</v>
      </c>
      <c r="AB10" s="261">
        <v>9.9668316714761215E-2</v>
      </c>
      <c r="AC10" s="260">
        <f t="shared" si="8"/>
        <v>0.50338527920502152</v>
      </c>
      <c r="AD10" s="259">
        <f t="shared" si="9"/>
        <v>1000.9925000000003</v>
      </c>
    </row>
    <row r="11" spans="1:31" ht="15">
      <c r="A11" s="377"/>
      <c r="B11" s="270" t="s">
        <v>21</v>
      </c>
      <c r="C11" s="269">
        <f t="shared" si="0"/>
        <v>0.68221225137567265</v>
      </c>
      <c r="D11" s="251">
        <v>5570.8786182499989</v>
      </c>
      <c r="E11" s="268">
        <v>0.15054704784001141</v>
      </c>
      <c r="F11" s="262">
        <v>5119.2127747499999</v>
      </c>
      <c r="G11" s="267">
        <v>0.13834126056804485</v>
      </c>
      <c r="H11" s="266">
        <f t="shared" si="1"/>
        <v>8.1076231318406022E-2</v>
      </c>
      <c r="I11" s="251">
        <v>8165.9023376029827</v>
      </c>
      <c r="J11" s="61">
        <v>7495.3989112435556</v>
      </c>
      <c r="K11" s="265">
        <f t="shared" si="2"/>
        <v>670.50342635942707</v>
      </c>
      <c r="L11" s="251">
        <v>0</v>
      </c>
      <c r="M11" s="61">
        <v>0</v>
      </c>
      <c r="N11" s="252">
        <f t="shared" si="3"/>
        <v>0</v>
      </c>
      <c r="O11" s="251">
        <v>816.66750000000002</v>
      </c>
      <c r="P11" s="61">
        <v>727.12000000000012</v>
      </c>
      <c r="Q11" s="252">
        <f t="shared" si="4"/>
        <v>89.5474999999999</v>
      </c>
      <c r="R11" s="251">
        <v>9180.4575000000023</v>
      </c>
      <c r="S11" s="61">
        <v>8610.8000000000011</v>
      </c>
      <c r="T11" s="252">
        <f t="shared" si="5"/>
        <v>569.65750000000116</v>
      </c>
      <c r="U11" s="251">
        <v>133.55000000000001</v>
      </c>
      <c r="V11" s="61">
        <v>2.544999999999602</v>
      </c>
      <c r="W11" s="252">
        <f t="shared" si="6"/>
        <v>131.00500000000042</v>
      </c>
      <c r="X11" s="63">
        <v>10130.675000000001</v>
      </c>
      <c r="Y11" s="264">
        <v>0.27377067755170492</v>
      </c>
      <c r="Z11" s="263">
        <f t="shared" si="7"/>
        <v>0.54990201721504228</v>
      </c>
      <c r="AA11" s="262">
        <v>9340.465000000002</v>
      </c>
      <c r="AB11" s="261">
        <v>0.25241609584294089</v>
      </c>
      <c r="AC11" s="260">
        <f t="shared" si="8"/>
        <v>0.54806830010604379</v>
      </c>
      <c r="AD11" s="259">
        <f t="shared" si="9"/>
        <v>790.20999999999913</v>
      </c>
    </row>
    <row r="12" spans="1:31" ht="15">
      <c r="A12" s="377"/>
      <c r="B12" s="270" t="s">
        <v>20</v>
      </c>
      <c r="C12" s="269">
        <f t="shared" si="0"/>
        <v>0.68280583528309435</v>
      </c>
      <c r="D12" s="251">
        <v>9620.053484</v>
      </c>
      <c r="E12" s="268">
        <v>0.25997167616159034</v>
      </c>
      <c r="F12" s="262">
        <v>9553.8352744999993</v>
      </c>
      <c r="G12" s="267">
        <v>0.25818219974228912</v>
      </c>
      <c r="H12" s="266">
        <f t="shared" si="1"/>
        <v>6.8833514917702237E-3</v>
      </c>
      <c r="I12" s="251">
        <v>14089.003032628571</v>
      </c>
      <c r="J12" s="61">
        <v>13989.655667518529</v>
      </c>
      <c r="K12" s="265">
        <f t="shared" si="2"/>
        <v>99.34736511004121</v>
      </c>
      <c r="L12" s="251">
        <v>0</v>
      </c>
      <c r="M12" s="61">
        <v>0</v>
      </c>
      <c r="N12" s="252">
        <f t="shared" si="3"/>
        <v>0</v>
      </c>
      <c r="O12" s="251">
        <v>1290.5899999999999</v>
      </c>
      <c r="P12" s="61">
        <v>1327.0725000000002</v>
      </c>
      <c r="Q12" s="252">
        <f t="shared" si="4"/>
        <v>-36.4825000000003</v>
      </c>
      <c r="R12" s="251">
        <v>10527.235000000001</v>
      </c>
      <c r="S12" s="61">
        <v>5341.36</v>
      </c>
      <c r="T12" s="252">
        <f t="shared" si="5"/>
        <v>5185.8750000000009</v>
      </c>
      <c r="U12" s="251">
        <v>5432.8899999999976</v>
      </c>
      <c r="V12" s="61">
        <v>10615.525000000001</v>
      </c>
      <c r="W12" s="252">
        <f t="shared" si="6"/>
        <v>-5182.6350000000039</v>
      </c>
      <c r="X12" s="63">
        <v>17250.714999999997</v>
      </c>
      <c r="Y12" s="264">
        <v>0.46618215803007773</v>
      </c>
      <c r="Z12" s="263">
        <f t="shared" si="7"/>
        <v>0.557661145291659</v>
      </c>
      <c r="AA12" s="262">
        <v>17283.9575</v>
      </c>
      <c r="AB12" s="261">
        <v>0.46708050111694827</v>
      </c>
      <c r="AC12" s="260">
        <f t="shared" si="8"/>
        <v>0.55275739219446696</v>
      </c>
      <c r="AD12" s="259">
        <f t="shared" si="9"/>
        <v>-33.242500000003929</v>
      </c>
    </row>
    <row r="13" spans="1:31" ht="15">
      <c r="A13" s="377"/>
      <c r="B13" s="270" t="s">
        <v>19</v>
      </c>
      <c r="C13" s="269">
        <f t="shared" si="0"/>
        <v>0.73219432435700882</v>
      </c>
      <c r="D13" s="251">
        <v>6855.8480980000004</v>
      </c>
      <c r="E13" s="268">
        <v>0.18527197634718587</v>
      </c>
      <c r="F13" s="262">
        <v>6896.2538219999997</v>
      </c>
      <c r="G13" s="267">
        <v>0.18636389790992194</v>
      </c>
      <c r="H13" s="266">
        <f t="shared" si="1"/>
        <v>-5.8936142432599271E-3</v>
      </c>
      <c r="I13" s="251">
        <v>9363.4269891679396</v>
      </c>
      <c r="J13" s="61">
        <v>9410.2228369057884</v>
      </c>
      <c r="K13" s="265">
        <f t="shared" si="2"/>
        <v>-46.795847737848817</v>
      </c>
      <c r="L13" s="251">
        <v>0</v>
      </c>
      <c r="M13" s="61">
        <v>0</v>
      </c>
      <c r="N13" s="252">
        <f t="shared" si="3"/>
        <v>0</v>
      </c>
      <c r="O13" s="251">
        <v>959.35</v>
      </c>
      <c r="P13" s="61">
        <v>966.66</v>
      </c>
      <c r="Q13" s="252">
        <f t="shared" si="4"/>
        <v>-7.3099999999999454</v>
      </c>
      <c r="R13" s="251">
        <v>5695.8</v>
      </c>
      <c r="S13" s="61">
        <v>6015.1125000000002</v>
      </c>
      <c r="T13" s="252">
        <f t="shared" si="5"/>
        <v>-319.3125</v>
      </c>
      <c r="U13" s="251">
        <v>4720.5424999999996</v>
      </c>
      <c r="V13" s="61">
        <v>4600.5150000000003</v>
      </c>
      <c r="W13" s="252">
        <f t="shared" si="6"/>
        <v>120.02749999999924</v>
      </c>
      <c r="X13" s="63">
        <v>11375.692500000001</v>
      </c>
      <c r="Y13" s="264">
        <v>0.30741594645419457</v>
      </c>
      <c r="Z13" s="263">
        <f t="shared" si="7"/>
        <v>0.6026752303650964</v>
      </c>
      <c r="AA13" s="262">
        <v>11582.2875</v>
      </c>
      <c r="AB13" s="261">
        <v>0.31299895579936282</v>
      </c>
      <c r="AC13" s="260">
        <f t="shared" si="8"/>
        <v>0.59541380077122064</v>
      </c>
      <c r="AD13" s="259">
        <f t="shared" si="9"/>
        <v>-206.59499999999935</v>
      </c>
    </row>
    <row r="14" spans="1:31" ht="15">
      <c r="A14" s="377"/>
      <c r="B14" s="258" t="s">
        <v>18</v>
      </c>
      <c r="C14" s="269">
        <f t="shared" si="0"/>
        <v>0.7352989204636553</v>
      </c>
      <c r="D14" s="251">
        <v>2732.6734662500003</v>
      </c>
      <c r="E14" s="268">
        <v>7.3847583342948872E-2</v>
      </c>
      <c r="F14" s="262">
        <v>3945.9188744999992</v>
      </c>
      <c r="G14" s="267">
        <v>0.10663424538438515</v>
      </c>
      <c r="H14" s="266">
        <f t="shared" si="1"/>
        <v>-0.44397745403328936</v>
      </c>
      <c r="I14" s="251">
        <v>3716.4116391288408</v>
      </c>
      <c r="J14" s="61">
        <v>5387.1202540503245</v>
      </c>
      <c r="K14" s="265">
        <f t="shared" si="2"/>
        <v>-1670.7086149214838</v>
      </c>
      <c r="L14" s="251">
        <v>0</v>
      </c>
      <c r="M14" s="61">
        <v>0</v>
      </c>
      <c r="N14" s="252">
        <f t="shared" si="3"/>
        <v>0</v>
      </c>
      <c r="O14" s="251">
        <v>550.51499999999999</v>
      </c>
      <c r="P14" s="61">
        <v>656.14499999999998</v>
      </c>
      <c r="Q14" s="252">
        <f t="shared" si="4"/>
        <v>-105.63</v>
      </c>
      <c r="R14" s="251">
        <v>2904.2424999999998</v>
      </c>
      <c r="S14" s="61">
        <v>3981.6375000000003</v>
      </c>
      <c r="T14" s="252">
        <f t="shared" si="5"/>
        <v>-1077.3950000000004</v>
      </c>
      <c r="U14" s="251">
        <v>2376.5100000000002</v>
      </c>
      <c r="V14" s="61">
        <v>2040.1499999999999</v>
      </c>
      <c r="W14" s="252">
        <f t="shared" si="6"/>
        <v>336.36000000000035</v>
      </c>
      <c r="X14" s="63">
        <v>5831.2674999999999</v>
      </c>
      <c r="Y14" s="264">
        <v>0.15758377940860172</v>
      </c>
      <c r="Z14" s="263">
        <f t="shared" si="7"/>
        <v>0.46862426843735094</v>
      </c>
      <c r="AA14" s="262">
        <v>6677.9324999999999</v>
      </c>
      <c r="AB14" s="261">
        <v>0.18046399723704221</v>
      </c>
      <c r="AC14" s="260">
        <f t="shared" si="8"/>
        <v>0.59088930211558732</v>
      </c>
      <c r="AD14" s="259">
        <f t="shared" si="9"/>
        <v>-846.66499999999996</v>
      </c>
    </row>
    <row r="15" spans="1:31" ht="15">
      <c r="A15" s="377"/>
      <c r="B15" s="238" t="s">
        <v>17</v>
      </c>
      <c r="C15" s="249">
        <f t="shared" si="0"/>
        <v>0.69380668721840399</v>
      </c>
      <c r="D15" s="231">
        <v>104.28960724999997</v>
      </c>
      <c r="E15" s="248">
        <v>2.8183153085489057E-3</v>
      </c>
      <c r="F15" s="242">
        <v>206.47370799999999</v>
      </c>
      <c r="G15" s="247">
        <v>5.5797315516492359E-3</v>
      </c>
      <c r="H15" s="246">
        <f t="shared" si="1"/>
        <v>-0.97981096529635303</v>
      </c>
      <c r="I15" s="231">
        <v>150.31507936038466</v>
      </c>
      <c r="J15" s="72">
        <v>300.48765775614027</v>
      </c>
      <c r="K15" s="245">
        <f t="shared" si="2"/>
        <v>-150.17257839575561</v>
      </c>
      <c r="L15" s="231">
        <v>0</v>
      </c>
      <c r="M15" s="72">
        <v>0</v>
      </c>
      <c r="N15" s="232">
        <f t="shared" si="3"/>
        <v>0</v>
      </c>
      <c r="O15" s="231">
        <v>116.0675</v>
      </c>
      <c r="P15" s="72">
        <v>150.715</v>
      </c>
      <c r="Q15" s="232">
        <f t="shared" si="4"/>
        <v>-34.647500000000008</v>
      </c>
      <c r="R15" s="231">
        <v>27.577499999999997</v>
      </c>
      <c r="S15" s="72">
        <v>280.74749999999995</v>
      </c>
      <c r="T15" s="232">
        <f t="shared" si="5"/>
        <v>-253.16999999999996</v>
      </c>
      <c r="U15" s="231">
        <v>105.7825</v>
      </c>
      <c r="V15" s="72">
        <v>0.82499999999998863</v>
      </c>
      <c r="W15" s="232">
        <f t="shared" si="6"/>
        <v>104.95750000000001</v>
      </c>
      <c r="X15" s="74">
        <v>249.42749999999998</v>
      </c>
      <c r="Y15" s="244">
        <v>6.7405119278851474E-3</v>
      </c>
      <c r="Z15" s="243">
        <f t="shared" si="7"/>
        <v>0.41811591444407686</v>
      </c>
      <c r="AA15" s="242">
        <v>432.28749999999997</v>
      </c>
      <c r="AB15" s="241">
        <v>1.1682108228199053E-2</v>
      </c>
      <c r="AC15" s="240">
        <f t="shared" si="8"/>
        <v>0.47763053060752392</v>
      </c>
      <c r="AD15" s="239">
        <f t="shared" si="9"/>
        <v>-182.85999999999999</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152.84499999999997</v>
      </c>
      <c r="P16" s="49">
        <v>0</v>
      </c>
      <c r="Q16" s="212">
        <f t="shared" si="4"/>
        <v>152.84499999999997</v>
      </c>
      <c r="R16" s="211">
        <v>195.6925</v>
      </c>
      <c r="S16" s="49">
        <v>0</v>
      </c>
      <c r="T16" s="212">
        <f t="shared" si="5"/>
        <v>195.6925</v>
      </c>
      <c r="U16" s="211">
        <v>1.0400000000000205</v>
      </c>
      <c r="V16" s="49">
        <v>0</v>
      </c>
      <c r="W16" s="212">
        <f t="shared" si="6"/>
        <v>1.0400000000000205</v>
      </c>
      <c r="X16" s="51">
        <v>349.57749999999999</v>
      </c>
      <c r="Y16" s="224">
        <v>9.4469587694631513E-3</v>
      </c>
      <c r="Z16" s="223">
        <f t="shared" si="7"/>
        <v>0</v>
      </c>
      <c r="AA16" s="222">
        <v>0</v>
      </c>
      <c r="AB16" s="221">
        <v>0</v>
      </c>
      <c r="AC16" s="220">
        <f t="shared" si="8"/>
        <v>1</v>
      </c>
      <c r="AD16" s="219">
        <f t="shared" si="9"/>
        <v>349.57749999999999</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27.515000000000004</v>
      </c>
      <c r="P17" s="38">
        <v>0</v>
      </c>
      <c r="Q17" s="192">
        <f t="shared" si="4"/>
        <v>27.515000000000004</v>
      </c>
      <c r="R17" s="191">
        <v>0</v>
      </c>
      <c r="S17" s="38">
        <v>0</v>
      </c>
      <c r="T17" s="192">
        <f t="shared" si="5"/>
        <v>0</v>
      </c>
      <c r="U17" s="191">
        <v>0</v>
      </c>
      <c r="V17" s="38">
        <v>0</v>
      </c>
      <c r="W17" s="192">
        <f t="shared" si="6"/>
        <v>0</v>
      </c>
      <c r="X17" s="40">
        <v>27.515000000000004</v>
      </c>
      <c r="Y17" s="204">
        <v>7.4356350320537975E-4</v>
      </c>
      <c r="Z17" s="203">
        <f t="shared" si="7"/>
        <v>0</v>
      </c>
      <c r="AA17" s="202">
        <v>0</v>
      </c>
      <c r="AB17" s="201">
        <v>0</v>
      </c>
      <c r="AC17" s="200">
        <f t="shared" si="8"/>
        <v>1</v>
      </c>
      <c r="AD17" s="199">
        <f t="shared" si="9"/>
        <v>27.515000000000004</v>
      </c>
    </row>
    <row r="18" spans="1:30" ht="15">
      <c r="A18" s="377"/>
      <c r="B18" s="178" t="s">
        <v>14</v>
      </c>
      <c r="C18" s="189">
        <f t="shared" si="0"/>
        <v>0.69282879828796684</v>
      </c>
      <c r="D18" s="171">
        <f>SUM(D6:D17)</f>
        <v>27690.014910500002</v>
      </c>
      <c r="E18" s="188">
        <v>0.74829309433620128</v>
      </c>
      <c r="F18" s="182">
        <f>SUM(F6:F17)</f>
        <v>27977.249944249997</v>
      </c>
      <c r="G18" s="187">
        <v>0.75605531452124908</v>
      </c>
      <c r="H18" s="186">
        <f t="shared" si="1"/>
        <v>-1.0373235069695707E-2</v>
      </c>
      <c r="I18" s="171">
        <f t="shared" ref="I18:X18" si="10">SUM(I6:I17)</f>
        <v>39966.60499523714</v>
      </c>
      <c r="J18" s="27">
        <f t="shared" si="10"/>
        <v>40190.92107168612</v>
      </c>
      <c r="K18" s="185">
        <f t="shared" si="10"/>
        <v>-224.3160764489887</v>
      </c>
      <c r="L18" s="171">
        <f t="shared" si="10"/>
        <v>0</v>
      </c>
      <c r="M18" s="27">
        <f t="shared" si="10"/>
        <v>0</v>
      </c>
      <c r="N18" s="172">
        <f t="shared" si="10"/>
        <v>0</v>
      </c>
      <c r="O18" s="171">
        <f t="shared" si="10"/>
        <v>4482.9875000000002</v>
      </c>
      <c r="P18" s="27">
        <f t="shared" si="10"/>
        <v>4242.8024999999998</v>
      </c>
      <c r="Q18" s="172">
        <f t="shared" si="10"/>
        <v>240.18499999999966</v>
      </c>
      <c r="R18" s="171">
        <f t="shared" si="10"/>
        <v>33466.404999999999</v>
      </c>
      <c r="S18" s="27">
        <f t="shared" si="10"/>
        <v>27741.190000000002</v>
      </c>
      <c r="T18" s="172">
        <f t="shared" si="10"/>
        <v>5725.215000000002</v>
      </c>
      <c r="U18" s="171">
        <f t="shared" si="10"/>
        <v>13241.517499999998</v>
      </c>
      <c r="V18" s="27">
        <f t="shared" si="10"/>
        <v>18011.405000000002</v>
      </c>
      <c r="W18" s="172">
        <f t="shared" si="10"/>
        <v>-4769.8875000000035</v>
      </c>
      <c r="X18" s="29">
        <f t="shared" si="10"/>
        <v>51190.909999999996</v>
      </c>
      <c r="Y18" s="184">
        <v>1.3833796973240524</v>
      </c>
      <c r="Z18" s="183">
        <f t="shared" si="7"/>
        <v>0.54091663755342512</v>
      </c>
      <c r="AA18" s="182">
        <f>SUM(AA6:AA17)</f>
        <v>49995.397500000006</v>
      </c>
      <c r="AB18" s="181">
        <v>1.3510722482302462</v>
      </c>
      <c r="AC18" s="180">
        <f t="shared" si="8"/>
        <v>0.55959650974372177</v>
      </c>
      <c r="AD18" s="179">
        <f>SUM(AD6:AD17)</f>
        <v>1195.5124999999962</v>
      </c>
    </row>
    <row r="19" spans="1:30" ht="15">
      <c r="A19" s="377"/>
      <c r="B19" s="158" t="s">
        <v>87</v>
      </c>
      <c r="C19" s="169">
        <f t="shared" si="0"/>
        <v>0.69282982535282922</v>
      </c>
      <c r="D19" s="151">
        <f>SUM(D9:D15)</f>
        <v>27689.603315750006</v>
      </c>
      <c r="E19" s="168">
        <v>0.74828197142745312</v>
      </c>
      <c r="F19" s="162">
        <f>SUM(F9:F15)</f>
        <v>27977.249944249997</v>
      </c>
      <c r="G19" s="167">
        <v>0.75605531452124908</v>
      </c>
      <c r="H19" s="166">
        <f t="shared" si="1"/>
        <v>-1.0388253859035114E-2</v>
      </c>
      <c r="I19" s="151">
        <f t="shared" ref="I19:X19" si="11">SUM(I9:I15)</f>
        <v>39965.951670237133</v>
      </c>
      <c r="J19" s="16">
        <f t="shared" si="11"/>
        <v>40190.92107168612</v>
      </c>
      <c r="K19" s="165">
        <f t="shared" si="11"/>
        <v>-224.96940144898869</v>
      </c>
      <c r="L19" s="151">
        <f t="shared" si="11"/>
        <v>0</v>
      </c>
      <c r="M19" s="16">
        <f t="shared" si="11"/>
        <v>0</v>
      </c>
      <c r="N19" s="152">
        <f t="shared" si="11"/>
        <v>0</v>
      </c>
      <c r="O19" s="151">
        <f t="shared" si="11"/>
        <v>4248.9174999999996</v>
      </c>
      <c r="P19" s="16">
        <f t="shared" si="11"/>
        <v>4242.8024999999998</v>
      </c>
      <c r="Q19" s="152">
        <f t="shared" si="11"/>
        <v>6.114999999999668</v>
      </c>
      <c r="R19" s="151">
        <f t="shared" si="11"/>
        <v>33181.337500000001</v>
      </c>
      <c r="S19" s="16">
        <f t="shared" si="11"/>
        <v>27741.190000000002</v>
      </c>
      <c r="T19" s="152">
        <f t="shared" si="11"/>
        <v>5440.1475000000019</v>
      </c>
      <c r="U19" s="151">
        <f t="shared" si="11"/>
        <v>13205.624999999996</v>
      </c>
      <c r="V19" s="16">
        <f t="shared" si="11"/>
        <v>18011.405000000002</v>
      </c>
      <c r="W19" s="152">
        <f t="shared" si="11"/>
        <v>-4805.7800000000034</v>
      </c>
      <c r="X19" s="18">
        <f t="shared" si="11"/>
        <v>50635.88</v>
      </c>
      <c r="Y19" s="164">
        <v>1.3683806040591393</v>
      </c>
      <c r="Z19" s="163">
        <f t="shared" si="7"/>
        <v>0.54683760439731688</v>
      </c>
      <c r="AA19" s="162">
        <f>SUM(AA9:AA15)</f>
        <v>49995.397500000006</v>
      </c>
      <c r="AB19" s="161">
        <v>1.3510722482302462</v>
      </c>
      <c r="AC19" s="160">
        <f t="shared" si="8"/>
        <v>0.55959650974372177</v>
      </c>
      <c r="AD19" s="159">
        <f>SUM(AD9:AD15)</f>
        <v>640.48249999999609</v>
      </c>
    </row>
    <row r="20" spans="1:30" ht="15.75" thickBot="1">
      <c r="A20" s="379"/>
      <c r="B20" s="301" t="s">
        <v>86</v>
      </c>
      <c r="C20" s="313">
        <f t="shared" si="0"/>
        <v>0.63</v>
      </c>
      <c r="D20" s="294">
        <f>SUM(D6:D8,D16:D17)</f>
        <v>0.41159475000000001</v>
      </c>
      <c r="E20" s="312">
        <v>1.1122908748353351E-5</v>
      </c>
      <c r="F20" s="305">
        <f>SUM(F6:F8,F16:F17)</f>
        <v>0</v>
      </c>
      <c r="G20" s="311">
        <v>0</v>
      </c>
      <c r="H20" s="310">
        <f t="shared" si="1"/>
        <v>1</v>
      </c>
      <c r="I20" s="294">
        <f t="shared" ref="I20:X20" si="12">SUM(I6:I8,I16:I17)</f>
        <v>0.65332500000000004</v>
      </c>
      <c r="J20" s="293">
        <f t="shared" si="12"/>
        <v>0</v>
      </c>
      <c r="K20" s="309">
        <f t="shared" si="12"/>
        <v>0.65332500000000004</v>
      </c>
      <c r="L20" s="294">
        <f t="shared" si="12"/>
        <v>0</v>
      </c>
      <c r="M20" s="293">
        <f t="shared" si="12"/>
        <v>0</v>
      </c>
      <c r="N20" s="295">
        <f t="shared" si="12"/>
        <v>0</v>
      </c>
      <c r="O20" s="294">
        <f t="shared" si="12"/>
        <v>234.07</v>
      </c>
      <c r="P20" s="293">
        <f t="shared" si="12"/>
        <v>0</v>
      </c>
      <c r="Q20" s="295">
        <f t="shared" si="12"/>
        <v>234.07</v>
      </c>
      <c r="R20" s="294">
        <f t="shared" si="12"/>
        <v>285.0675</v>
      </c>
      <c r="S20" s="293">
        <f t="shared" si="12"/>
        <v>0</v>
      </c>
      <c r="T20" s="295">
        <f t="shared" si="12"/>
        <v>285.0675</v>
      </c>
      <c r="U20" s="294">
        <f t="shared" si="12"/>
        <v>35.892499999999742</v>
      </c>
      <c r="V20" s="293">
        <f t="shared" si="12"/>
        <v>0</v>
      </c>
      <c r="W20" s="295">
        <f t="shared" si="12"/>
        <v>35.892499999999742</v>
      </c>
      <c r="X20" s="308">
        <f t="shared" si="12"/>
        <v>555.02999999999963</v>
      </c>
      <c r="Y20" s="307">
        <v>1.4999093264913015E-2</v>
      </c>
      <c r="Z20" s="306">
        <f t="shared" si="7"/>
        <v>7.4157207718501751E-4</v>
      </c>
      <c r="AA20" s="305">
        <f>SUM(AA6:AA8,AA16:AA17)</f>
        <v>0</v>
      </c>
      <c r="AB20" s="304">
        <v>0</v>
      </c>
      <c r="AC20" s="303">
        <f t="shared" si="8"/>
        <v>1</v>
      </c>
      <c r="AD20" s="302">
        <f>SUM(AD6:AD8,AD16:AD17)</f>
        <v>555.02999999999963</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20.208333333333332</v>
      </c>
      <c r="P21" s="83">
        <v>1.2958333333333334</v>
      </c>
      <c r="Q21" s="274">
        <f t="shared" ref="Q21:Q32" si="15">O21-P21</f>
        <v>18.912499999999998</v>
      </c>
      <c r="R21" s="273">
        <v>2.6833333333333331</v>
      </c>
      <c r="S21" s="83">
        <v>0</v>
      </c>
      <c r="T21" s="274">
        <f t="shared" ref="T21:T32" si="16">R21-S21</f>
        <v>2.6833333333333331</v>
      </c>
      <c r="U21" s="273">
        <v>2.3816666666666606</v>
      </c>
      <c r="V21" s="83">
        <v>0</v>
      </c>
      <c r="W21" s="274">
        <f t="shared" ref="W21:W32" si="17">U21-V21</f>
        <v>2.3816666666666606</v>
      </c>
      <c r="X21" s="85">
        <v>25.273333333333326</v>
      </c>
      <c r="Y21" s="286">
        <v>6.8298485447976101E-4</v>
      </c>
      <c r="Z21" s="285">
        <f t="shared" si="7"/>
        <v>0</v>
      </c>
      <c r="AA21" s="284">
        <v>1.2958333333333334</v>
      </c>
      <c r="AB21" s="283">
        <v>3.5018512554047811E-5</v>
      </c>
      <c r="AC21" s="282">
        <f t="shared" si="8"/>
        <v>0</v>
      </c>
      <c r="AD21" s="281">
        <f t="shared" ref="AD21:AD32" si="18">X21-AA21</f>
        <v>23.977499999999992</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15.059999999999997</v>
      </c>
      <c r="P22" s="61">
        <v>0.96499999999999997</v>
      </c>
      <c r="Q22" s="252">
        <f t="shared" si="15"/>
        <v>14.094999999999997</v>
      </c>
      <c r="R22" s="251">
        <v>4.5424999999999978</v>
      </c>
      <c r="S22" s="61">
        <v>0</v>
      </c>
      <c r="T22" s="252">
        <f t="shared" si="16"/>
        <v>4.5424999999999978</v>
      </c>
      <c r="U22" s="251">
        <v>1.999999999998181E-2</v>
      </c>
      <c r="V22" s="61">
        <v>0</v>
      </c>
      <c r="W22" s="252">
        <f t="shared" si="17"/>
        <v>1.999999999998181E-2</v>
      </c>
      <c r="X22" s="63">
        <v>19.622499999999977</v>
      </c>
      <c r="Y22" s="264">
        <v>5.3027711581492081E-4</v>
      </c>
      <c r="Z22" s="263">
        <f t="shared" si="7"/>
        <v>0</v>
      </c>
      <c r="AA22" s="262">
        <v>0.96499999999999997</v>
      </c>
      <c r="AB22" s="261">
        <v>2.6078094879477403E-5</v>
      </c>
      <c r="AC22" s="260">
        <f t="shared" si="8"/>
        <v>0</v>
      </c>
      <c r="AD22" s="259">
        <f t="shared" si="18"/>
        <v>18.657499999999978</v>
      </c>
    </row>
    <row r="23" spans="1:30" ht="15">
      <c r="A23" s="377"/>
      <c r="B23" s="271" t="s">
        <v>24</v>
      </c>
      <c r="C23" s="249">
        <f t="shared" si="0"/>
        <v>0.61558420057981333</v>
      </c>
      <c r="D23" s="231">
        <v>2.5322688333333332</v>
      </c>
      <c r="E23" s="248">
        <v>6.8431862066913794E-5</v>
      </c>
      <c r="F23" s="242">
        <v>0</v>
      </c>
      <c r="G23" s="247">
        <v>0</v>
      </c>
      <c r="H23" s="246">
        <f t="shared" si="1"/>
        <v>1</v>
      </c>
      <c r="I23" s="231">
        <v>4.1136027060931903</v>
      </c>
      <c r="J23" s="72">
        <v>0</v>
      </c>
      <c r="K23" s="245">
        <f t="shared" si="13"/>
        <v>4.1136027060931903</v>
      </c>
      <c r="L23" s="231">
        <v>0</v>
      </c>
      <c r="M23" s="72">
        <v>0</v>
      </c>
      <c r="N23" s="232">
        <f t="shared" si="14"/>
        <v>0</v>
      </c>
      <c r="O23" s="231">
        <v>51.094999999999999</v>
      </c>
      <c r="P23" s="72">
        <v>0.65249999999999997</v>
      </c>
      <c r="Q23" s="232">
        <f t="shared" si="15"/>
        <v>50.442499999999995</v>
      </c>
      <c r="R23" s="231">
        <v>82.385000000000005</v>
      </c>
      <c r="S23" s="72">
        <v>0</v>
      </c>
      <c r="T23" s="232">
        <f t="shared" si="16"/>
        <v>82.385000000000005</v>
      </c>
      <c r="U23" s="231">
        <v>3.3199999999999701</v>
      </c>
      <c r="V23" s="72">
        <v>0</v>
      </c>
      <c r="W23" s="232">
        <f t="shared" si="17"/>
        <v>3.3199999999999701</v>
      </c>
      <c r="X23" s="74">
        <v>136.79999999999998</v>
      </c>
      <c r="Y23" s="244">
        <v>3.6968739683262194E-3</v>
      </c>
      <c r="Z23" s="243">
        <f t="shared" si="7"/>
        <v>1.8510737085769981E-2</v>
      </c>
      <c r="AA23" s="242">
        <v>0.65249999999999997</v>
      </c>
      <c r="AB23" s="241">
        <v>1.7633115967729538E-5</v>
      </c>
      <c r="AC23" s="240">
        <f t="shared" si="8"/>
        <v>0</v>
      </c>
      <c r="AD23" s="239">
        <f t="shared" si="18"/>
        <v>136.14749999999998</v>
      </c>
    </row>
    <row r="24" spans="1:30" ht="15">
      <c r="A24" s="377"/>
      <c r="B24" s="218" t="s">
        <v>23</v>
      </c>
      <c r="C24" s="229">
        <f t="shared" si="0"/>
        <v>0.59023446974175076</v>
      </c>
      <c r="D24" s="211">
        <v>600.34716474999993</v>
      </c>
      <c r="E24" s="228">
        <v>1.6223741266979001E-2</v>
      </c>
      <c r="F24" s="222">
        <v>821.27586291666694</v>
      </c>
      <c r="G24" s="227">
        <v>2.2194103497788102E-2</v>
      </c>
      <c r="H24" s="226">
        <f t="shared" si="1"/>
        <v>-0.36800156832366721</v>
      </c>
      <c r="I24" s="211">
        <v>1017.1333521281363</v>
      </c>
      <c r="J24" s="49">
        <v>1391.6718882508019</v>
      </c>
      <c r="K24" s="225">
        <f t="shared" si="13"/>
        <v>-374.53853612266562</v>
      </c>
      <c r="L24" s="211">
        <v>0</v>
      </c>
      <c r="M24" s="49">
        <v>0</v>
      </c>
      <c r="N24" s="212">
        <f t="shared" si="14"/>
        <v>0</v>
      </c>
      <c r="O24" s="211">
        <v>126.29333333333334</v>
      </c>
      <c r="P24" s="49">
        <v>147.86333333333334</v>
      </c>
      <c r="Q24" s="212">
        <f t="shared" si="15"/>
        <v>-21.570000000000007</v>
      </c>
      <c r="R24" s="211">
        <v>776.01166666666666</v>
      </c>
      <c r="S24" s="49">
        <v>1565.5066666666669</v>
      </c>
      <c r="T24" s="212">
        <f t="shared" si="16"/>
        <v>-789.49500000000023</v>
      </c>
      <c r="U24" s="211">
        <v>422.40416666666664</v>
      </c>
      <c r="V24" s="49">
        <v>46.180833333333283</v>
      </c>
      <c r="W24" s="212">
        <f t="shared" si="17"/>
        <v>376.22333333333336</v>
      </c>
      <c r="X24" s="51">
        <v>1324.7091666666665</v>
      </c>
      <c r="Y24" s="224">
        <v>3.5798851124657305E-2</v>
      </c>
      <c r="Z24" s="223">
        <f t="shared" si="7"/>
        <v>0.45319167395862364</v>
      </c>
      <c r="AA24" s="222">
        <v>1759.5508333333337</v>
      </c>
      <c r="AB24" s="221">
        <v>4.7549982981274823E-2</v>
      </c>
      <c r="AC24" s="220">
        <f t="shared" si="8"/>
        <v>0.46675313230980831</v>
      </c>
      <c r="AD24" s="219">
        <f t="shared" si="18"/>
        <v>-434.84166666666715</v>
      </c>
    </row>
    <row r="25" spans="1:30" ht="15">
      <c r="A25" s="377"/>
      <c r="B25" s="270" t="s">
        <v>22</v>
      </c>
      <c r="C25" s="269">
        <f t="shared" si="0"/>
        <v>0.63279149212008057</v>
      </c>
      <c r="D25" s="251">
        <v>2104.9919403333338</v>
      </c>
      <c r="E25" s="268">
        <v>5.6885160144406442E-2</v>
      </c>
      <c r="F25" s="262">
        <v>2370.8854265833338</v>
      </c>
      <c r="G25" s="267">
        <v>6.4070647774933098E-2</v>
      </c>
      <c r="H25" s="266">
        <f t="shared" si="1"/>
        <v>-0.12631567900820312</v>
      </c>
      <c r="I25" s="251">
        <v>3326.5174493431459</v>
      </c>
      <c r="J25" s="61">
        <v>3756.6309923278927</v>
      </c>
      <c r="K25" s="265">
        <f t="shared" si="13"/>
        <v>-430.1135429847468</v>
      </c>
      <c r="L25" s="251">
        <v>0</v>
      </c>
      <c r="M25" s="61">
        <v>0</v>
      </c>
      <c r="N25" s="252">
        <f t="shared" si="14"/>
        <v>0</v>
      </c>
      <c r="O25" s="251">
        <v>350.68583333333328</v>
      </c>
      <c r="P25" s="61">
        <v>383.65499999999997</v>
      </c>
      <c r="Q25" s="252">
        <f t="shared" si="15"/>
        <v>-32.969166666666695</v>
      </c>
      <c r="R25" s="251">
        <v>4829.5008333333335</v>
      </c>
      <c r="S25" s="61">
        <v>4007.8741666666665</v>
      </c>
      <c r="T25" s="252">
        <f t="shared" si="16"/>
        <v>821.62666666666701</v>
      </c>
      <c r="U25" s="251">
        <v>227.72000000000003</v>
      </c>
      <c r="V25" s="61">
        <v>343.86666666666673</v>
      </c>
      <c r="W25" s="252">
        <f t="shared" si="17"/>
        <v>-116.1466666666667</v>
      </c>
      <c r="X25" s="63">
        <v>5407.9066666666668</v>
      </c>
      <c r="Y25" s="264">
        <v>0.14614290481825892</v>
      </c>
      <c r="Z25" s="263">
        <f t="shared" si="7"/>
        <v>0.38924339306891398</v>
      </c>
      <c r="AA25" s="262">
        <v>4735.395833333333</v>
      </c>
      <c r="AB25" s="261">
        <v>0.12796901744409184</v>
      </c>
      <c r="AC25" s="260">
        <f t="shared" si="8"/>
        <v>0.50067312428123323</v>
      </c>
      <c r="AD25" s="259">
        <f t="shared" si="18"/>
        <v>672.51083333333372</v>
      </c>
    </row>
    <row r="26" spans="1:30" ht="15">
      <c r="A26" s="377"/>
      <c r="B26" s="270" t="s">
        <v>21</v>
      </c>
      <c r="C26" s="269">
        <f t="shared" si="0"/>
        <v>0.68165579985590463</v>
      </c>
      <c r="D26" s="251">
        <v>5158.2388891666669</v>
      </c>
      <c r="E26" s="268">
        <v>0.13939589964742843</v>
      </c>
      <c r="F26" s="262">
        <v>4852.3399199999994</v>
      </c>
      <c r="G26" s="267">
        <v>0.13112930655050339</v>
      </c>
      <c r="H26" s="266">
        <f t="shared" si="1"/>
        <v>5.9302986104252844E-2</v>
      </c>
      <c r="I26" s="251">
        <v>7567.2192479797986</v>
      </c>
      <c r="J26" s="61">
        <v>7116.2354022132176</v>
      </c>
      <c r="K26" s="265">
        <f t="shared" si="13"/>
        <v>450.983845766581</v>
      </c>
      <c r="L26" s="251">
        <v>0</v>
      </c>
      <c r="M26" s="61">
        <v>0</v>
      </c>
      <c r="N26" s="252">
        <f t="shared" si="14"/>
        <v>0</v>
      </c>
      <c r="O26" s="251">
        <v>748.40250000000003</v>
      </c>
      <c r="P26" s="61">
        <v>701.24583333333339</v>
      </c>
      <c r="Q26" s="252">
        <f t="shared" si="15"/>
        <v>47.156666666666638</v>
      </c>
      <c r="R26" s="251">
        <v>8080.12</v>
      </c>
      <c r="S26" s="61">
        <v>7964.9091666666673</v>
      </c>
      <c r="T26" s="252">
        <f t="shared" si="16"/>
        <v>115.21083333333263</v>
      </c>
      <c r="U26" s="251">
        <v>573.15916666666692</v>
      </c>
      <c r="V26" s="61">
        <v>235.75083333333291</v>
      </c>
      <c r="W26" s="252">
        <f t="shared" si="17"/>
        <v>337.40833333333399</v>
      </c>
      <c r="X26" s="63">
        <v>9401.6816666666655</v>
      </c>
      <c r="Y26" s="264">
        <v>0.25407041090635868</v>
      </c>
      <c r="Z26" s="263">
        <f t="shared" si="7"/>
        <v>0.54865066400354978</v>
      </c>
      <c r="AA26" s="262">
        <v>8901.9058333333342</v>
      </c>
      <c r="AB26" s="261">
        <v>0.24056450251796896</v>
      </c>
      <c r="AC26" s="260">
        <f t="shared" si="8"/>
        <v>0.54509000778578587</v>
      </c>
      <c r="AD26" s="259">
        <f t="shared" si="18"/>
        <v>499.77583333333132</v>
      </c>
    </row>
    <row r="27" spans="1:30" ht="15">
      <c r="A27" s="377"/>
      <c r="B27" s="270" t="s">
        <v>20</v>
      </c>
      <c r="C27" s="269">
        <f t="shared" si="0"/>
        <v>0.6834767803832057</v>
      </c>
      <c r="D27" s="251">
        <v>9302.9936964999997</v>
      </c>
      <c r="E27" s="268">
        <v>0.25140347386033451</v>
      </c>
      <c r="F27" s="262">
        <v>9936.8781469166661</v>
      </c>
      <c r="G27" s="267">
        <v>0.26853352447782219</v>
      </c>
      <c r="H27" s="266">
        <f t="shared" si="1"/>
        <v>-6.8137684609541144E-2</v>
      </c>
      <c r="I27" s="251">
        <v>13611.279802781421</v>
      </c>
      <c r="J27" s="61">
        <v>14562.492963983806</v>
      </c>
      <c r="K27" s="265">
        <f t="shared" si="13"/>
        <v>-951.21316120238589</v>
      </c>
      <c r="L27" s="251">
        <v>0</v>
      </c>
      <c r="M27" s="61">
        <v>0</v>
      </c>
      <c r="N27" s="252">
        <f t="shared" si="14"/>
        <v>0</v>
      </c>
      <c r="O27" s="251">
        <v>1198.2483333333332</v>
      </c>
      <c r="P27" s="61">
        <v>1358.7425000000005</v>
      </c>
      <c r="Q27" s="252">
        <f t="shared" si="15"/>
        <v>-160.4941666666673</v>
      </c>
      <c r="R27" s="251">
        <v>13248.968333333336</v>
      </c>
      <c r="S27" s="61">
        <v>12817.794166666665</v>
      </c>
      <c r="T27" s="252">
        <f t="shared" si="16"/>
        <v>431.17416666667123</v>
      </c>
      <c r="U27" s="251">
        <v>2360.3908333333325</v>
      </c>
      <c r="V27" s="61">
        <v>3821.3649999999993</v>
      </c>
      <c r="W27" s="252">
        <f t="shared" si="17"/>
        <v>-1460.9741666666669</v>
      </c>
      <c r="X27" s="63">
        <v>16807.607500000002</v>
      </c>
      <c r="Y27" s="264">
        <v>0.45420765085229931</v>
      </c>
      <c r="Z27" s="263">
        <f t="shared" si="7"/>
        <v>0.55349898529579533</v>
      </c>
      <c r="AA27" s="262">
        <v>17997.901666666665</v>
      </c>
      <c r="AB27" s="261">
        <v>0.48637408009827748</v>
      </c>
      <c r="AC27" s="260">
        <f t="shared" si="8"/>
        <v>0.55211314801882927</v>
      </c>
      <c r="AD27" s="259">
        <f t="shared" si="18"/>
        <v>-1190.2941666666629</v>
      </c>
    </row>
    <row r="28" spans="1:30" ht="15">
      <c r="A28" s="377"/>
      <c r="B28" s="270" t="s">
        <v>19</v>
      </c>
      <c r="C28" s="269">
        <f t="shared" si="0"/>
        <v>0.73111198269259903</v>
      </c>
      <c r="D28" s="251">
        <v>7368.6419124166669</v>
      </c>
      <c r="E28" s="268">
        <v>0.19912968178311921</v>
      </c>
      <c r="F28" s="262">
        <v>6456.9509360000002</v>
      </c>
      <c r="G28" s="267">
        <v>0.17449220636387403</v>
      </c>
      <c r="H28" s="266">
        <f t="shared" si="1"/>
        <v>0.12372578112126807</v>
      </c>
      <c r="I28" s="251">
        <v>10078.677530737261</v>
      </c>
      <c r="J28" s="61">
        <v>8821.3203737167296</v>
      </c>
      <c r="K28" s="265">
        <f t="shared" si="13"/>
        <v>1257.3571570205313</v>
      </c>
      <c r="L28" s="251">
        <v>0</v>
      </c>
      <c r="M28" s="61">
        <v>0</v>
      </c>
      <c r="N28" s="252">
        <f t="shared" si="14"/>
        <v>0</v>
      </c>
      <c r="O28" s="251">
        <v>980.76166666666666</v>
      </c>
      <c r="P28" s="61">
        <v>913.36833333333334</v>
      </c>
      <c r="Q28" s="252">
        <f t="shared" si="15"/>
        <v>67.393333333333317</v>
      </c>
      <c r="R28" s="251">
        <v>5018.6799999999994</v>
      </c>
      <c r="S28" s="61">
        <v>3150.665833333333</v>
      </c>
      <c r="T28" s="252">
        <f t="shared" si="16"/>
        <v>1868.0141666666664</v>
      </c>
      <c r="U28" s="251">
        <v>7964.354166666667</v>
      </c>
      <c r="V28" s="61">
        <v>6824.5866666666661</v>
      </c>
      <c r="W28" s="252">
        <f t="shared" si="17"/>
        <v>1139.7675000000008</v>
      </c>
      <c r="X28" s="63">
        <v>13963.795833333334</v>
      </c>
      <c r="Y28" s="264">
        <v>0.37735667628122904</v>
      </c>
      <c r="Z28" s="263">
        <f t="shared" si="7"/>
        <v>0.52769619381191424</v>
      </c>
      <c r="AA28" s="262">
        <v>10888.620833333332</v>
      </c>
      <c r="AB28" s="261">
        <v>0.29425335460965901</v>
      </c>
      <c r="AC28" s="260">
        <f t="shared" si="8"/>
        <v>0.59299988812479698</v>
      </c>
      <c r="AD28" s="259">
        <f t="shared" si="18"/>
        <v>3075.1750000000011</v>
      </c>
    </row>
    <row r="29" spans="1:30" ht="15">
      <c r="A29" s="377"/>
      <c r="B29" s="258" t="s">
        <v>18</v>
      </c>
      <c r="C29" s="269">
        <f t="shared" si="0"/>
        <v>0.73426250006616234</v>
      </c>
      <c r="D29" s="251">
        <v>3305.1466446666668</v>
      </c>
      <c r="E29" s="268">
        <v>8.9318059884275963E-2</v>
      </c>
      <c r="F29" s="262">
        <v>2974.5094572500002</v>
      </c>
      <c r="G29" s="267">
        <v>8.0382942845666674E-2</v>
      </c>
      <c r="H29" s="266">
        <f t="shared" si="1"/>
        <v>0.10003707035214236</v>
      </c>
      <c r="I29" s="251">
        <v>4501.3147809793491</v>
      </c>
      <c r="J29" s="61">
        <v>4063.2283748155292</v>
      </c>
      <c r="K29" s="265">
        <f t="shared" si="13"/>
        <v>438.0864061638199</v>
      </c>
      <c r="L29" s="251">
        <v>0</v>
      </c>
      <c r="M29" s="61">
        <v>0</v>
      </c>
      <c r="N29" s="252">
        <f t="shared" si="14"/>
        <v>0</v>
      </c>
      <c r="O29" s="251">
        <v>554.6491666666667</v>
      </c>
      <c r="P29" s="61">
        <v>510.72499999999997</v>
      </c>
      <c r="Q29" s="252">
        <f t="shared" si="15"/>
        <v>43.924166666666736</v>
      </c>
      <c r="R29" s="251">
        <v>4507.3175000000001</v>
      </c>
      <c r="S29" s="61">
        <v>4510.7191666666668</v>
      </c>
      <c r="T29" s="252">
        <f t="shared" si="16"/>
        <v>-3.4016666666666424</v>
      </c>
      <c r="U29" s="251">
        <v>1468.7941666666666</v>
      </c>
      <c r="V29" s="61">
        <v>24.228333333333172</v>
      </c>
      <c r="W29" s="252">
        <f t="shared" si="17"/>
        <v>1444.5658333333333</v>
      </c>
      <c r="X29" s="63">
        <v>6530.7608333333337</v>
      </c>
      <c r="Y29" s="264">
        <v>0.17648684004469628</v>
      </c>
      <c r="Z29" s="263">
        <f t="shared" si="7"/>
        <v>0.50608906512041152</v>
      </c>
      <c r="AA29" s="262">
        <v>5045.6725000000006</v>
      </c>
      <c r="AB29" s="261">
        <v>0.13635391314587561</v>
      </c>
      <c r="AC29" s="260">
        <f t="shared" si="8"/>
        <v>0.58951694888045147</v>
      </c>
      <c r="AD29" s="259">
        <f t="shared" si="18"/>
        <v>1485.0883333333331</v>
      </c>
    </row>
    <row r="30" spans="1:30" ht="15">
      <c r="A30" s="377"/>
      <c r="B30" s="238" t="s">
        <v>17</v>
      </c>
      <c r="C30" s="249">
        <f t="shared" si="0"/>
        <v>0.69252432799834795</v>
      </c>
      <c r="D30" s="231">
        <v>191.1058755</v>
      </c>
      <c r="E30" s="248">
        <v>5.1644322831150696E-3</v>
      </c>
      <c r="F30" s="242">
        <v>434.97041716666666</v>
      </c>
      <c r="G30" s="247">
        <v>1.1754611200661347E-2</v>
      </c>
      <c r="H30" s="246">
        <f t="shared" si="1"/>
        <v>-1.2760703512052232</v>
      </c>
      <c r="I30" s="231">
        <v>275.95546867265563</v>
      </c>
      <c r="J30" s="72">
        <v>635.43014048241082</v>
      </c>
      <c r="K30" s="245">
        <f t="shared" si="13"/>
        <v>-359.47467180975519</v>
      </c>
      <c r="L30" s="231">
        <v>0</v>
      </c>
      <c r="M30" s="72">
        <v>0</v>
      </c>
      <c r="N30" s="232">
        <f t="shared" si="14"/>
        <v>0</v>
      </c>
      <c r="O30" s="231">
        <v>191.67250000000001</v>
      </c>
      <c r="P30" s="72">
        <v>189.7775</v>
      </c>
      <c r="Q30" s="232">
        <f t="shared" si="15"/>
        <v>1.8950000000000102</v>
      </c>
      <c r="R30" s="231">
        <v>872.32083333333321</v>
      </c>
      <c r="S30" s="72">
        <v>655.32666666666671</v>
      </c>
      <c r="T30" s="232">
        <f t="shared" si="16"/>
        <v>216.9941666666665</v>
      </c>
      <c r="U30" s="231">
        <v>138.10250000000002</v>
      </c>
      <c r="V30" s="72">
        <v>1.1141666666666163</v>
      </c>
      <c r="W30" s="232">
        <f t="shared" si="17"/>
        <v>136.9883333333334</v>
      </c>
      <c r="X30" s="74">
        <v>1202.0958333333333</v>
      </c>
      <c r="Y30" s="244">
        <v>3.2485356678972323E-2</v>
      </c>
      <c r="Z30" s="243">
        <f t="shared" si="7"/>
        <v>0.15897723808764555</v>
      </c>
      <c r="AA30" s="242">
        <v>846.21833333333336</v>
      </c>
      <c r="AB30" s="241">
        <v>2.286814713515016E-2</v>
      </c>
      <c r="AC30" s="240">
        <f t="shared" si="8"/>
        <v>0.51401677325197792</v>
      </c>
      <c r="AD30" s="239">
        <f t="shared" si="18"/>
        <v>355.87749999999994</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117.90999999999998</v>
      </c>
      <c r="P31" s="49">
        <v>1.0958333333333334</v>
      </c>
      <c r="Q31" s="212">
        <f t="shared" si="15"/>
        <v>116.81416666666665</v>
      </c>
      <c r="R31" s="211">
        <v>138.63</v>
      </c>
      <c r="S31" s="49">
        <v>0</v>
      </c>
      <c r="T31" s="212">
        <f t="shared" si="16"/>
        <v>138.63</v>
      </c>
      <c r="U31" s="211">
        <v>2.7849999999999899</v>
      </c>
      <c r="V31" s="49">
        <v>0</v>
      </c>
      <c r="W31" s="212">
        <f t="shared" si="17"/>
        <v>2.7849999999999899</v>
      </c>
      <c r="X31" s="51">
        <v>259.32499999999993</v>
      </c>
      <c r="Y31" s="224">
        <v>7.0079812999721981E-3</v>
      </c>
      <c r="Z31" s="223">
        <f t="shared" si="7"/>
        <v>0</v>
      </c>
      <c r="AA31" s="222">
        <v>1.0958333333333334</v>
      </c>
      <c r="AB31" s="221">
        <v>2.961372605052918E-5</v>
      </c>
      <c r="AC31" s="220">
        <f t="shared" si="8"/>
        <v>0</v>
      </c>
      <c r="AD31" s="219">
        <f t="shared" si="18"/>
        <v>258.22916666666657</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25.17583333333334</v>
      </c>
      <c r="P32" s="38">
        <v>0.87083333333333324</v>
      </c>
      <c r="Q32" s="192">
        <f t="shared" si="15"/>
        <v>24.305000000000007</v>
      </c>
      <c r="R32" s="191">
        <v>0</v>
      </c>
      <c r="S32" s="38">
        <v>0</v>
      </c>
      <c r="T32" s="192">
        <f t="shared" si="16"/>
        <v>0</v>
      </c>
      <c r="U32" s="191">
        <v>5.7733333333333299</v>
      </c>
      <c r="V32" s="38">
        <v>0</v>
      </c>
      <c r="W32" s="192">
        <f t="shared" si="17"/>
        <v>5.7733333333333299</v>
      </c>
      <c r="X32" s="40">
        <v>30.94916666666667</v>
      </c>
      <c r="Y32" s="204">
        <v>8.3636819145752614E-4</v>
      </c>
      <c r="Z32" s="203">
        <f t="shared" si="7"/>
        <v>0</v>
      </c>
      <c r="AA32" s="202">
        <v>0.87083333333333324</v>
      </c>
      <c r="AB32" s="201">
        <v>2.353334123407071E-5</v>
      </c>
      <c r="AC32" s="200">
        <f t="shared" si="8"/>
        <v>0</v>
      </c>
      <c r="AD32" s="199">
        <f t="shared" si="18"/>
        <v>30.078333333333337</v>
      </c>
    </row>
    <row r="33" spans="1:30" ht="15">
      <c r="A33" s="377"/>
      <c r="B33" s="178" t="s">
        <v>14</v>
      </c>
      <c r="C33" s="189">
        <f t="shared" si="0"/>
        <v>0.69421652590538396</v>
      </c>
      <c r="D33" s="171">
        <f>SUM(D21:D32)</f>
        <v>28033.998392166672</v>
      </c>
      <c r="E33" s="188">
        <v>0.7575888807317257</v>
      </c>
      <c r="F33" s="182">
        <f>SUM(F21:F32)</f>
        <v>27847.810166833333</v>
      </c>
      <c r="G33" s="187">
        <v>0.75255734271124886</v>
      </c>
      <c r="H33" s="186">
        <f t="shared" si="1"/>
        <v>6.6415151605831559E-3</v>
      </c>
      <c r="I33" s="171">
        <f t="shared" ref="I33:X33" si="19">SUM(I21:I32)</f>
        <v>40382.211235327864</v>
      </c>
      <c r="J33" s="27">
        <f t="shared" si="19"/>
        <v>40347.010135790384</v>
      </c>
      <c r="K33" s="185">
        <f t="shared" si="19"/>
        <v>35.201099537471862</v>
      </c>
      <c r="L33" s="171">
        <f t="shared" si="19"/>
        <v>0</v>
      </c>
      <c r="M33" s="27">
        <f t="shared" si="19"/>
        <v>0</v>
      </c>
      <c r="N33" s="172">
        <f t="shared" si="19"/>
        <v>0</v>
      </c>
      <c r="O33" s="171">
        <f t="shared" si="19"/>
        <v>4380.1624999999995</v>
      </c>
      <c r="P33" s="27">
        <f t="shared" si="19"/>
        <v>4210.2575000000006</v>
      </c>
      <c r="Q33" s="172">
        <f t="shared" si="19"/>
        <v>169.90499999999935</v>
      </c>
      <c r="R33" s="171">
        <f t="shared" si="19"/>
        <v>37561.159999999996</v>
      </c>
      <c r="S33" s="27">
        <f t="shared" si="19"/>
        <v>34672.795833333337</v>
      </c>
      <c r="T33" s="172">
        <f t="shared" si="19"/>
        <v>2888.3641666666699</v>
      </c>
      <c r="U33" s="171">
        <f t="shared" si="19"/>
        <v>13169.205</v>
      </c>
      <c r="V33" s="27">
        <f t="shared" si="19"/>
        <v>11297.092499999997</v>
      </c>
      <c r="W33" s="172">
        <f t="shared" si="19"/>
        <v>1872.1125000000013</v>
      </c>
      <c r="X33" s="29">
        <f t="shared" si="19"/>
        <v>55110.527499999997</v>
      </c>
      <c r="Y33" s="184">
        <v>1.4893031761365223</v>
      </c>
      <c r="Z33" s="183">
        <f t="shared" si="7"/>
        <v>0.50868680928823762</v>
      </c>
      <c r="AA33" s="182">
        <f>SUM(AA21:AA32)</f>
        <v>50180.145833333328</v>
      </c>
      <c r="AB33" s="181">
        <v>1.3560648747229838</v>
      </c>
      <c r="AC33" s="180">
        <f t="shared" si="8"/>
        <v>0.55495674044723042</v>
      </c>
      <c r="AD33" s="179">
        <f>SUM(AD21:AD32)</f>
        <v>4930.381666666668</v>
      </c>
    </row>
    <row r="34" spans="1:30" ht="15">
      <c r="A34" s="377"/>
      <c r="B34" s="158" t="s">
        <v>87</v>
      </c>
      <c r="C34" s="169">
        <f t="shared" si="0"/>
        <v>0.69422453673712714</v>
      </c>
      <c r="D34" s="151">
        <f>SUM(D24:D30)</f>
        <v>28031.466123333339</v>
      </c>
      <c r="E34" s="168">
        <v>0.75752044886965875</v>
      </c>
      <c r="F34" s="162">
        <f>SUM(F24:F30)</f>
        <v>27847.810166833333</v>
      </c>
      <c r="G34" s="167">
        <v>0.75255734271124886</v>
      </c>
      <c r="H34" s="166">
        <f t="shared" si="1"/>
        <v>6.5517784796540225E-3</v>
      </c>
      <c r="I34" s="151">
        <f t="shared" ref="I34:X34" si="20">SUM(I24:I30)</f>
        <v>40378.097632621771</v>
      </c>
      <c r="J34" s="16">
        <f t="shared" si="20"/>
        <v>40347.010135790384</v>
      </c>
      <c r="K34" s="165">
        <f t="shared" si="20"/>
        <v>31.087496831378701</v>
      </c>
      <c r="L34" s="151">
        <f t="shared" si="20"/>
        <v>0</v>
      </c>
      <c r="M34" s="16">
        <f t="shared" si="20"/>
        <v>0</v>
      </c>
      <c r="N34" s="152">
        <f t="shared" si="20"/>
        <v>0</v>
      </c>
      <c r="O34" s="151">
        <f t="shared" si="20"/>
        <v>4150.7133333333331</v>
      </c>
      <c r="P34" s="16">
        <f t="shared" si="20"/>
        <v>4205.3775000000005</v>
      </c>
      <c r="Q34" s="152">
        <f t="shared" si="20"/>
        <v>-54.664166666667285</v>
      </c>
      <c r="R34" s="151">
        <f t="shared" si="20"/>
        <v>37332.919166666667</v>
      </c>
      <c r="S34" s="16">
        <f t="shared" si="20"/>
        <v>34672.795833333337</v>
      </c>
      <c r="T34" s="152">
        <f t="shared" si="20"/>
        <v>2660.1233333333366</v>
      </c>
      <c r="U34" s="151">
        <f t="shared" si="20"/>
        <v>13154.925000000001</v>
      </c>
      <c r="V34" s="16">
        <f t="shared" si="20"/>
        <v>11297.092499999997</v>
      </c>
      <c r="W34" s="152">
        <f t="shared" si="20"/>
        <v>1857.8325000000013</v>
      </c>
      <c r="X34" s="18">
        <f t="shared" si="20"/>
        <v>54638.557500000003</v>
      </c>
      <c r="Y34" s="164">
        <v>1.4765486907064718</v>
      </c>
      <c r="Z34" s="163">
        <f t="shared" si="7"/>
        <v>0.51303452005176631</v>
      </c>
      <c r="AA34" s="162">
        <f>SUM(AA24:AA30)</f>
        <v>50175.265833333331</v>
      </c>
      <c r="AB34" s="161">
        <v>1.3559329979322978</v>
      </c>
      <c r="AC34" s="160">
        <f t="shared" si="8"/>
        <v>0.55501071502710364</v>
      </c>
      <c r="AD34" s="159">
        <f>SUM(AD24:AD30)</f>
        <v>4463.2916666666688</v>
      </c>
    </row>
    <row r="35" spans="1:30" ht="15.75" thickBot="1">
      <c r="A35" s="379"/>
      <c r="B35" s="301" t="s">
        <v>86</v>
      </c>
      <c r="C35" s="313">
        <f t="shared" si="0"/>
        <v>0.61558420057981333</v>
      </c>
      <c r="D35" s="294">
        <f>SUM(D21:D23,D31:D32)</f>
        <v>2.5322688333333332</v>
      </c>
      <c r="E35" s="312">
        <v>6.8431862066913794E-5</v>
      </c>
      <c r="F35" s="305">
        <f>SUM(F21:F23,F31:F32)</f>
        <v>0</v>
      </c>
      <c r="G35" s="311">
        <v>0</v>
      </c>
      <c r="H35" s="310">
        <f t="shared" si="1"/>
        <v>1</v>
      </c>
      <c r="I35" s="294">
        <f t="shared" ref="I35:X35" si="21">SUM(I21:I23,I31:I32)</f>
        <v>4.1136027060931903</v>
      </c>
      <c r="J35" s="293">
        <f t="shared" si="21"/>
        <v>0</v>
      </c>
      <c r="K35" s="309">
        <f t="shared" si="21"/>
        <v>4.1136027060931903</v>
      </c>
      <c r="L35" s="294">
        <f t="shared" si="21"/>
        <v>0</v>
      </c>
      <c r="M35" s="293">
        <f t="shared" si="21"/>
        <v>0</v>
      </c>
      <c r="N35" s="295">
        <f t="shared" si="21"/>
        <v>0</v>
      </c>
      <c r="O35" s="294">
        <f t="shared" si="21"/>
        <v>229.44916666666666</v>
      </c>
      <c r="P35" s="293">
        <f t="shared" si="21"/>
        <v>4.88</v>
      </c>
      <c r="Q35" s="295">
        <f t="shared" si="21"/>
        <v>224.56916666666666</v>
      </c>
      <c r="R35" s="294">
        <f t="shared" si="21"/>
        <v>228.24083333333334</v>
      </c>
      <c r="S35" s="293">
        <f t="shared" si="21"/>
        <v>0</v>
      </c>
      <c r="T35" s="295">
        <f t="shared" si="21"/>
        <v>228.24083333333334</v>
      </c>
      <c r="U35" s="294">
        <f t="shared" si="21"/>
        <v>14.279999999999932</v>
      </c>
      <c r="V35" s="293">
        <f t="shared" si="21"/>
        <v>0</v>
      </c>
      <c r="W35" s="295">
        <f t="shared" si="21"/>
        <v>14.279999999999932</v>
      </c>
      <c r="X35" s="308">
        <f t="shared" si="21"/>
        <v>471.96999999999986</v>
      </c>
      <c r="Y35" s="307">
        <v>1.2754485430050625E-2</v>
      </c>
      <c r="Z35" s="306">
        <f t="shared" si="7"/>
        <v>5.3653173577416658E-3</v>
      </c>
      <c r="AA35" s="305">
        <f>SUM(AA21:AA23,AA31:AA32)</f>
        <v>4.88</v>
      </c>
      <c r="AB35" s="304">
        <v>1.3187679068585464E-4</v>
      </c>
      <c r="AC35" s="303">
        <f t="shared" si="8"/>
        <v>0</v>
      </c>
      <c r="AD35" s="302">
        <f>SUM(AD21:AD23,AD31:AD32)</f>
        <v>467.08999999999986</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12.452500000000001</v>
      </c>
      <c r="P36" s="83">
        <v>0</v>
      </c>
      <c r="Q36" s="274">
        <f t="shared" ref="Q36:Q47" si="24">O36-P36</f>
        <v>12.452500000000001</v>
      </c>
      <c r="R36" s="273">
        <v>0</v>
      </c>
      <c r="S36" s="83">
        <v>0</v>
      </c>
      <c r="T36" s="274">
        <f t="shared" ref="T36:T47" si="25">R36-S36</f>
        <v>0</v>
      </c>
      <c r="U36" s="273">
        <v>6.5024999999999995</v>
      </c>
      <c r="V36" s="83">
        <v>0</v>
      </c>
      <c r="W36" s="274">
        <f t="shared" ref="W36:W47" si="26">U36-V36</f>
        <v>6.5024999999999995</v>
      </c>
      <c r="X36" s="85">
        <v>18.954999999999998</v>
      </c>
      <c r="Y36" s="286">
        <v>5.1223864085982087E-4</v>
      </c>
      <c r="Z36" s="285">
        <f t="shared" si="7"/>
        <v>0</v>
      </c>
      <c r="AA36" s="284">
        <v>0</v>
      </c>
      <c r="AB36" s="283">
        <v>0</v>
      </c>
      <c r="AC36" s="282">
        <f t="shared" si="8"/>
        <v>1</v>
      </c>
      <c r="AD36" s="281">
        <f t="shared" ref="AD36:AD47" si="27">X36-AA36</f>
        <v>18.954999999999998</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9.17</v>
      </c>
      <c r="P37" s="61">
        <v>0</v>
      </c>
      <c r="Q37" s="252">
        <f t="shared" si="24"/>
        <v>9.17</v>
      </c>
      <c r="R37" s="251">
        <v>0</v>
      </c>
      <c r="S37" s="61">
        <v>0</v>
      </c>
      <c r="T37" s="252">
        <f t="shared" si="25"/>
        <v>0</v>
      </c>
      <c r="U37" s="251">
        <v>5.5474999999999977</v>
      </c>
      <c r="V37" s="61">
        <v>0</v>
      </c>
      <c r="W37" s="252">
        <f t="shared" si="26"/>
        <v>5.5474999999999977</v>
      </c>
      <c r="X37" s="63">
        <v>14.717499999999998</v>
      </c>
      <c r="Y37" s="264">
        <v>3.9772472681901412E-4</v>
      </c>
      <c r="Z37" s="263">
        <f t="shared" si="7"/>
        <v>0</v>
      </c>
      <c r="AA37" s="262">
        <v>0</v>
      </c>
      <c r="AB37" s="261">
        <v>0</v>
      </c>
      <c r="AC37" s="260">
        <f t="shared" si="8"/>
        <v>1</v>
      </c>
      <c r="AD37" s="259">
        <f t="shared" si="27"/>
        <v>14.717499999999998</v>
      </c>
    </row>
    <row r="38" spans="1:30" ht="15">
      <c r="A38" s="377"/>
      <c r="B38" s="271" t="s">
        <v>24</v>
      </c>
      <c r="C38" s="249">
        <f t="shared" si="0"/>
        <v>0.61463171966701435</v>
      </c>
      <c r="D38" s="231">
        <v>7.2311267499999996</v>
      </c>
      <c r="E38" s="248">
        <v>1.9541348131390629E-4</v>
      </c>
      <c r="F38" s="242">
        <v>0</v>
      </c>
      <c r="G38" s="247">
        <v>0</v>
      </c>
      <c r="H38" s="246">
        <f t="shared" si="1"/>
        <v>1</v>
      </c>
      <c r="I38" s="231">
        <v>11.764974892473118</v>
      </c>
      <c r="J38" s="72">
        <v>0</v>
      </c>
      <c r="K38" s="245">
        <f t="shared" si="22"/>
        <v>11.764974892473118</v>
      </c>
      <c r="L38" s="231">
        <v>0</v>
      </c>
      <c r="M38" s="72">
        <v>0</v>
      </c>
      <c r="N38" s="232">
        <f t="shared" si="23"/>
        <v>0</v>
      </c>
      <c r="O38" s="231">
        <v>40.542500000000004</v>
      </c>
      <c r="P38" s="72">
        <v>0</v>
      </c>
      <c r="Q38" s="232">
        <f t="shared" si="24"/>
        <v>40.542500000000004</v>
      </c>
      <c r="R38" s="231">
        <v>58.094999999999999</v>
      </c>
      <c r="S38" s="72">
        <v>0</v>
      </c>
      <c r="T38" s="232">
        <f t="shared" si="25"/>
        <v>58.094999999999999</v>
      </c>
      <c r="U38" s="231">
        <v>11.104999999999952</v>
      </c>
      <c r="V38" s="72">
        <v>0</v>
      </c>
      <c r="W38" s="232">
        <f t="shared" si="26"/>
        <v>11.104999999999952</v>
      </c>
      <c r="X38" s="74">
        <v>109.74249999999995</v>
      </c>
      <c r="Y38" s="244">
        <v>2.9656739142473682E-3</v>
      </c>
      <c r="Z38" s="243">
        <f t="shared" si="7"/>
        <v>6.5891762535025197E-2</v>
      </c>
      <c r="AA38" s="242">
        <v>0</v>
      </c>
      <c r="AB38" s="241">
        <v>0</v>
      </c>
      <c r="AC38" s="240">
        <f t="shared" si="8"/>
        <v>1</v>
      </c>
      <c r="AD38" s="239">
        <f t="shared" si="27"/>
        <v>109.74249999999995</v>
      </c>
    </row>
    <row r="39" spans="1:30" ht="15">
      <c r="A39" s="377"/>
      <c r="B39" s="218" t="s">
        <v>23</v>
      </c>
      <c r="C39" s="229">
        <f t="shared" si="0"/>
        <v>0.59221433874756113</v>
      </c>
      <c r="D39" s="211">
        <v>417.58837299999999</v>
      </c>
      <c r="E39" s="228">
        <v>1.1284880011837717E-2</v>
      </c>
      <c r="F39" s="222">
        <v>536.541877</v>
      </c>
      <c r="G39" s="227">
        <v>1.4499471476910771E-2</v>
      </c>
      <c r="H39" s="226">
        <f t="shared" si="1"/>
        <v>-0.28485827597503538</v>
      </c>
      <c r="I39" s="211">
        <v>705.1304665860215</v>
      </c>
      <c r="J39" s="49">
        <v>905.024115767544</v>
      </c>
      <c r="K39" s="225">
        <f t="shared" si="22"/>
        <v>-199.89364918152251</v>
      </c>
      <c r="L39" s="211">
        <v>0</v>
      </c>
      <c r="M39" s="49">
        <v>0</v>
      </c>
      <c r="N39" s="212">
        <f t="shared" si="23"/>
        <v>0</v>
      </c>
      <c r="O39" s="211">
        <v>63.127499999999998</v>
      </c>
      <c r="P39" s="49">
        <v>103.7525</v>
      </c>
      <c r="Q39" s="212">
        <f t="shared" si="24"/>
        <v>-40.625</v>
      </c>
      <c r="R39" s="211">
        <v>413.28999999999996</v>
      </c>
      <c r="S39" s="49">
        <v>1039.4724999999999</v>
      </c>
      <c r="T39" s="212">
        <f t="shared" si="25"/>
        <v>-626.18249999999989</v>
      </c>
      <c r="U39" s="211">
        <v>390.3624999999999</v>
      </c>
      <c r="V39" s="49">
        <v>15.740000000000089</v>
      </c>
      <c r="W39" s="212">
        <f t="shared" si="26"/>
        <v>374.62249999999983</v>
      </c>
      <c r="X39" s="51">
        <v>866.77999999999986</v>
      </c>
      <c r="Y39" s="224">
        <v>2.3423804227089184E-2</v>
      </c>
      <c r="Z39" s="223">
        <f t="shared" si="7"/>
        <v>0.48176973741895296</v>
      </c>
      <c r="AA39" s="222">
        <v>1158.9649999999999</v>
      </c>
      <c r="AB39" s="221">
        <v>3.1319791950252363E-2</v>
      </c>
      <c r="AC39" s="220">
        <f t="shared" si="8"/>
        <v>0.46294916326204849</v>
      </c>
      <c r="AD39" s="219">
        <f t="shared" si="27"/>
        <v>-292.18500000000006</v>
      </c>
    </row>
    <row r="40" spans="1:30" ht="15">
      <c r="A40" s="377"/>
      <c r="B40" s="270" t="s">
        <v>22</v>
      </c>
      <c r="C40" s="269">
        <f t="shared" si="0"/>
        <v>0.63698972454407576</v>
      </c>
      <c r="D40" s="251">
        <v>2349.3831985000002</v>
      </c>
      <c r="E40" s="268">
        <v>6.3489573012848272E-2</v>
      </c>
      <c r="F40" s="262">
        <v>2348.0382435000001</v>
      </c>
      <c r="G40" s="267">
        <v>6.3453227041071994E-2</v>
      </c>
      <c r="H40" s="266">
        <f t="shared" si="1"/>
        <v>5.724715324680684E-4</v>
      </c>
      <c r="I40" s="251">
        <v>3688.2591790339584</v>
      </c>
      <c r="J40" s="61">
        <v>3697.194512963923</v>
      </c>
      <c r="K40" s="265">
        <f t="shared" si="22"/>
        <v>-8.9353339299645995</v>
      </c>
      <c r="L40" s="251">
        <v>0</v>
      </c>
      <c r="M40" s="61">
        <v>0</v>
      </c>
      <c r="N40" s="252">
        <f t="shared" si="23"/>
        <v>0</v>
      </c>
      <c r="O40" s="251">
        <v>352.23749999999995</v>
      </c>
      <c r="P40" s="61">
        <v>328.75</v>
      </c>
      <c r="Q40" s="252">
        <f t="shared" si="24"/>
        <v>23.487499999999955</v>
      </c>
      <c r="R40" s="251">
        <v>4745.0450000000001</v>
      </c>
      <c r="S40" s="61">
        <v>4197.4074999999993</v>
      </c>
      <c r="T40" s="252">
        <f t="shared" si="25"/>
        <v>547.63750000000073</v>
      </c>
      <c r="U40" s="251">
        <v>267.91499999999985</v>
      </c>
      <c r="V40" s="61">
        <v>71.142499999999899</v>
      </c>
      <c r="W40" s="252">
        <f t="shared" si="26"/>
        <v>196.77249999999995</v>
      </c>
      <c r="X40" s="63">
        <v>5365.1975000000002</v>
      </c>
      <c r="Y40" s="264">
        <v>0.14498873518040142</v>
      </c>
      <c r="Z40" s="263">
        <f t="shared" si="7"/>
        <v>0.43789314344905289</v>
      </c>
      <c r="AA40" s="262">
        <v>4597.2999999999993</v>
      </c>
      <c r="AB40" s="261">
        <v>0.12423712496313104</v>
      </c>
      <c r="AC40" s="260">
        <f t="shared" si="8"/>
        <v>0.51074288027755432</v>
      </c>
      <c r="AD40" s="259">
        <f t="shared" si="27"/>
        <v>767.89750000000095</v>
      </c>
    </row>
    <row r="41" spans="1:30" ht="15">
      <c r="A41" s="377"/>
      <c r="B41" s="270" t="s">
        <v>21</v>
      </c>
      <c r="C41" s="269">
        <f t="shared" si="0"/>
        <v>0.68512764799051895</v>
      </c>
      <c r="D41" s="251">
        <v>5590.7029235000009</v>
      </c>
      <c r="E41" s="268">
        <v>0.15108277852728397</v>
      </c>
      <c r="F41" s="262">
        <v>4372.4598369999994</v>
      </c>
      <c r="G41" s="267">
        <v>0.11816105957097439</v>
      </c>
      <c r="H41" s="266">
        <f t="shared" si="1"/>
        <v>0.2179051727787627</v>
      </c>
      <c r="I41" s="251">
        <v>8160.0894955816575</v>
      </c>
      <c r="J41" s="61">
        <v>6380.0578876911204</v>
      </c>
      <c r="K41" s="265">
        <f t="shared" si="22"/>
        <v>1780.0316078905371</v>
      </c>
      <c r="L41" s="251">
        <v>0</v>
      </c>
      <c r="M41" s="61">
        <v>0</v>
      </c>
      <c r="N41" s="252">
        <f t="shared" si="23"/>
        <v>0</v>
      </c>
      <c r="O41" s="251">
        <v>702.49750000000006</v>
      </c>
      <c r="P41" s="61">
        <v>568.02749999999992</v>
      </c>
      <c r="Q41" s="252">
        <f t="shared" si="24"/>
        <v>134.47000000000014</v>
      </c>
      <c r="R41" s="251">
        <v>7097.01</v>
      </c>
      <c r="S41" s="61">
        <v>6247.5175000000008</v>
      </c>
      <c r="T41" s="252">
        <f t="shared" si="25"/>
        <v>849.49249999999938</v>
      </c>
      <c r="U41" s="251">
        <v>2072.8625000000002</v>
      </c>
      <c r="V41" s="61">
        <v>1074.9825000000005</v>
      </c>
      <c r="W41" s="252">
        <f t="shared" si="26"/>
        <v>997.87999999999965</v>
      </c>
      <c r="X41" s="63">
        <v>9872.3700000000008</v>
      </c>
      <c r="Y41" s="264">
        <v>0.26679026066290007</v>
      </c>
      <c r="Z41" s="263">
        <f t="shared" si="7"/>
        <v>0.56629795312574394</v>
      </c>
      <c r="AA41" s="262">
        <v>7890.527500000002</v>
      </c>
      <c r="AB41" s="261">
        <v>0.21323308268821314</v>
      </c>
      <c r="AC41" s="260">
        <f t="shared" si="8"/>
        <v>0.55414037109686243</v>
      </c>
      <c r="AD41" s="259">
        <f t="shared" si="27"/>
        <v>1981.8424999999988</v>
      </c>
    </row>
    <row r="42" spans="1:30" ht="15">
      <c r="A42" s="377"/>
      <c r="B42" s="270" t="s">
        <v>20</v>
      </c>
      <c r="C42" s="269">
        <f t="shared" si="0"/>
        <v>0.68537734492914004</v>
      </c>
      <c r="D42" s="251">
        <v>8339.1182769999996</v>
      </c>
      <c r="E42" s="268">
        <v>0.22535576956896708</v>
      </c>
      <c r="F42" s="262">
        <v>7087.3713512499999</v>
      </c>
      <c r="G42" s="267">
        <v>0.19152864512330309</v>
      </c>
      <c r="H42" s="266">
        <f t="shared" si="1"/>
        <v>0.15010542891595921</v>
      </c>
      <c r="I42" s="251">
        <v>12167.192771541298</v>
      </c>
      <c r="J42" s="61">
        <v>10334.76259578451</v>
      </c>
      <c r="K42" s="265">
        <f t="shared" si="22"/>
        <v>1832.4301757567882</v>
      </c>
      <c r="L42" s="251">
        <v>0</v>
      </c>
      <c r="M42" s="61">
        <v>0</v>
      </c>
      <c r="N42" s="252">
        <f t="shared" si="23"/>
        <v>0</v>
      </c>
      <c r="O42" s="251">
        <v>1003.03</v>
      </c>
      <c r="P42" s="61">
        <v>875.84999999999991</v>
      </c>
      <c r="Q42" s="252">
        <f t="shared" si="24"/>
        <v>127.18000000000006</v>
      </c>
      <c r="R42" s="251">
        <v>10217.952499999999</v>
      </c>
      <c r="S42" s="61">
        <v>6827.0825000000004</v>
      </c>
      <c r="T42" s="252">
        <f t="shared" si="25"/>
        <v>3390.869999999999</v>
      </c>
      <c r="U42" s="251">
        <v>3490.2</v>
      </c>
      <c r="V42" s="61">
        <v>4938.43</v>
      </c>
      <c r="W42" s="252">
        <f t="shared" si="26"/>
        <v>-1448.2300000000005</v>
      </c>
      <c r="X42" s="63">
        <v>14711.182499999999</v>
      </c>
      <c r="Y42" s="264">
        <v>0.39755400312533801</v>
      </c>
      <c r="Z42" s="263">
        <f t="shared" si="7"/>
        <v>0.56685574235789682</v>
      </c>
      <c r="AA42" s="262">
        <v>12641.362500000001</v>
      </c>
      <c r="AB42" s="261">
        <v>0.34161932713043286</v>
      </c>
      <c r="AC42" s="260">
        <f t="shared" si="8"/>
        <v>0.56064932488487684</v>
      </c>
      <c r="AD42" s="259">
        <f t="shared" si="27"/>
        <v>2069.8199999999979</v>
      </c>
    </row>
    <row r="43" spans="1:30" ht="15">
      <c r="A43" s="377"/>
      <c r="B43" s="270" t="s">
        <v>19</v>
      </c>
      <c r="C43" s="269">
        <f t="shared" si="0"/>
        <v>0.73393533161034852</v>
      </c>
      <c r="D43" s="251">
        <v>6522.9438474999997</v>
      </c>
      <c r="E43" s="268">
        <v>0.1762755943470499</v>
      </c>
      <c r="F43" s="262">
        <v>5139.7930322499997</v>
      </c>
      <c r="G43" s="267">
        <v>0.13889742005791952</v>
      </c>
      <c r="H43" s="266">
        <f t="shared" si="1"/>
        <v>0.21204395554931996</v>
      </c>
      <c r="I43" s="251">
        <v>8887.627515067059</v>
      </c>
      <c r="J43" s="61">
        <v>6987.1698848802389</v>
      </c>
      <c r="K43" s="265">
        <f t="shared" si="22"/>
        <v>1900.4576301868201</v>
      </c>
      <c r="L43" s="251">
        <v>0</v>
      </c>
      <c r="M43" s="61">
        <v>0</v>
      </c>
      <c r="N43" s="252">
        <f t="shared" si="23"/>
        <v>0</v>
      </c>
      <c r="O43" s="251">
        <v>790.40000000000009</v>
      </c>
      <c r="P43" s="61">
        <v>627.85250000000008</v>
      </c>
      <c r="Q43" s="252">
        <f t="shared" si="24"/>
        <v>162.54750000000001</v>
      </c>
      <c r="R43" s="251">
        <v>4562.8149999999996</v>
      </c>
      <c r="S43" s="61">
        <v>3492.5875000000001</v>
      </c>
      <c r="T43" s="252">
        <f t="shared" si="25"/>
        <v>1070.2274999999995</v>
      </c>
      <c r="U43" s="251">
        <v>5856.6374999999989</v>
      </c>
      <c r="V43" s="61">
        <v>4412.2175000000007</v>
      </c>
      <c r="W43" s="252">
        <f t="shared" si="26"/>
        <v>1444.4199999999983</v>
      </c>
      <c r="X43" s="63">
        <v>11209.852499999999</v>
      </c>
      <c r="Y43" s="264">
        <v>0.30293429748557449</v>
      </c>
      <c r="Z43" s="263">
        <f t="shared" si="7"/>
        <v>0.58189381595342138</v>
      </c>
      <c r="AA43" s="262">
        <v>8532.6575000000012</v>
      </c>
      <c r="AB43" s="261">
        <v>0.23058596047573524</v>
      </c>
      <c r="AC43" s="260">
        <f t="shared" si="8"/>
        <v>0.6023672029786733</v>
      </c>
      <c r="AD43" s="259">
        <f t="shared" si="27"/>
        <v>2677.1949999999979</v>
      </c>
    </row>
    <row r="44" spans="1:30" ht="15">
      <c r="A44" s="377"/>
      <c r="B44" s="258" t="s">
        <v>18</v>
      </c>
      <c r="C44" s="269">
        <f t="shared" si="0"/>
        <v>0.73661256782799389</v>
      </c>
      <c r="D44" s="251">
        <v>3352.008229</v>
      </c>
      <c r="E44" s="268">
        <v>9.0584444176939866E-2</v>
      </c>
      <c r="F44" s="262">
        <v>2865.6418692500001</v>
      </c>
      <c r="G44" s="267">
        <v>7.7440912494201541E-2</v>
      </c>
      <c r="H44" s="266">
        <f t="shared" si="1"/>
        <v>0.145097006487689</v>
      </c>
      <c r="I44" s="251">
        <v>4550.5715967945935</v>
      </c>
      <c r="J44" s="61">
        <v>3898.7545407319712</v>
      </c>
      <c r="K44" s="265">
        <f t="shared" si="22"/>
        <v>651.81705606262221</v>
      </c>
      <c r="L44" s="251">
        <v>0</v>
      </c>
      <c r="M44" s="61">
        <v>0</v>
      </c>
      <c r="N44" s="252">
        <f t="shared" si="23"/>
        <v>0</v>
      </c>
      <c r="O44" s="251">
        <v>449.51499999999999</v>
      </c>
      <c r="P44" s="61">
        <v>402.6</v>
      </c>
      <c r="Q44" s="252">
        <f t="shared" si="24"/>
        <v>46.914999999999964</v>
      </c>
      <c r="R44" s="251">
        <v>3601.0200000000004</v>
      </c>
      <c r="S44" s="61">
        <v>4389.9174999999996</v>
      </c>
      <c r="T44" s="252">
        <f t="shared" si="25"/>
        <v>-788.89749999999913</v>
      </c>
      <c r="U44" s="251">
        <v>1657.7249999999995</v>
      </c>
      <c r="V44" s="61">
        <v>2.5449999999998241</v>
      </c>
      <c r="W44" s="252">
        <f t="shared" si="26"/>
        <v>1655.1799999999996</v>
      </c>
      <c r="X44" s="63">
        <v>5708.26</v>
      </c>
      <c r="Y44" s="264">
        <v>0.15425963302951629</v>
      </c>
      <c r="Z44" s="263">
        <f t="shared" si="7"/>
        <v>0.58722066426546793</v>
      </c>
      <c r="AA44" s="262">
        <v>4795.0625</v>
      </c>
      <c r="AB44" s="261">
        <v>0.12958144541764158</v>
      </c>
      <c r="AC44" s="260">
        <f t="shared" si="8"/>
        <v>0.59762346564825797</v>
      </c>
      <c r="AD44" s="259">
        <f t="shared" si="27"/>
        <v>913.19750000000022</v>
      </c>
    </row>
    <row r="45" spans="1:30" ht="15">
      <c r="A45" s="377"/>
      <c r="B45" s="238" t="s">
        <v>17</v>
      </c>
      <c r="C45" s="249">
        <f t="shared" si="0"/>
        <v>0.70258287742282854</v>
      </c>
      <c r="D45" s="231">
        <v>144.167024</v>
      </c>
      <c r="E45" s="248">
        <v>3.8959599277533724E-3</v>
      </c>
      <c r="F45" s="242">
        <v>604.83008649999999</v>
      </c>
      <c r="G45" s="247">
        <v>1.6344887442186037E-2</v>
      </c>
      <c r="H45" s="246">
        <f t="shared" si="1"/>
        <v>-3.195342802526048</v>
      </c>
      <c r="I45" s="231">
        <v>205.19575502441026</v>
      </c>
      <c r="J45" s="72">
        <v>881.24111792352176</v>
      </c>
      <c r="K45" s="245">
        <f t="shared" si="22"/>
        <v>-676.04536289911152</v>
      </c>
      <c r="L45" s="231">
        <v>0</v>
      </c>
      <c r="M45" s="72">
        <v>0</v>
      </c>
      <c r="N45" s="232">
        <f t="shared" si="23"/>
        <v>0</v>
      </c>
      <c r="O45" s="231">
        <v>127.42000000000002</v>
      </c>
      <c r="P45" s="72">
        <v>159.1925</v>
      </c>
      <c r="Q45" s="232">
        <f t="shared" si="24"/>
        <v>-31.77249999999998</v>
      </c>
      <c r="R45" s="231">
        <v>130.52000000000001</v>
      </c>
      <c r="S45" s="72">
        <v>981.52250000000004</v>
      </c>
      <c r="T45" s="232">
        <f t="shared" si="25"/>
        <v>-851.00250000000005</v>
      </c>
      <c r="U45" s="231">
        <v>79.857499999999959</v>
      </c>
      <c r="V45" s="72">
        <v>0.94750000000003887</v>
      </c>
      <c r="W45" s="232">
        <f t="shared" si="26"/>
        <v>78.909999999999926</v>
      </c>
      <c r="X45" s="74">
        <v>337.79750000000001</v>
      </c>
      <c r="Y45" s="244">
        <v>9.1286168444128391E-3</v>
      </c>
      <c r="Z45" s="243">
        <f t="shared" si="7"/>
        <v>0.42678534921069572</v>
      </c>
      <c r="AA45" s="242">
        <v>1141.6625000000001</v>
      </c>
      <c r="AB45" s="241">
        <v>3.085221035786671E-2</v>
      </c>
      <c r="AC45" s="240">
        <f t="shared" si="8"/>
        <v>0.52978011146026072</v>
      </c>
      <c r="AD45" s="239">
        <f t="shared" si="27"/>
        <v>-803.86500000000012</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90.660000000000011</v>
      </c>
      <c r="P46" s="49">
        <v>2.67</v>
      </c>
      <c r="Q46" s="212">
        <f t="shared" si="24"/>
        <v>87.990000000000009</v>
      </c>
      <c r="R46" s="211">
        <v>88.64</v>
      </c>
      <c r="S46" s="49">
        <v>0</v>
      </c>
      <c r="T46" s="212">
        <f t="shared" si="25"/>
        <v>88.64</v>
      </c>
      <c r="U46" s="211">
        <v>1.41</v>
      </c>
      <c r="V46" s="49">
        <v>0</v>
      </c>
      <c r="W46" s="212">
        <f t="shared" si="26"/>
        <v>1.41</v>
      </c>
      <c r="X46" s="51">
        <v>180.71</v>
      </c>
      <c r="Y46" s="224">
        <v>4.8834948451478887E-3</v>
      </c>
      <c r="Z46" s="223">
        <f t="shared" si="7"/>
        <v>0</v>
      </c>
      <c r="AA46" s="222">
        <v>2.67</v>
      </c>
      <c r="AB46" s="221">
        <v>7.2153899821973753E-5</v>
      </c>
      <c r="AC46" s="220">
        <f t="shared" si="8"/>
        <v>0</v>
      </c>
      <c r="AD46" s="219">
        <f t="shared" si="27"/>
        <v>178.04000000000002</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50.522500000000001</v>
      </c>
      <c r="P47" s="38">
        <v>2.3824999999999998</v>
      </c>
      <c r="Q47" s="192">
        <f t="shared" si="24"/>
        <v>48.14</v>
      </c>
      <c r="R47" s="191">
        <v>1.4999999999999999E-2</v>
      </c>
      <c r="S47" s="38">
        <v>0</v>
      </c>
      <c r="T47" s="192">
        <f t="shared" si="25"/>
        <v>1.4999999999999999E-2</v>
      </c>
      <c r="U47" s="191">
        <v>32.007499999999673</v>
      </c>
      <c r="V47" s="38">
        <v>0</v>
      </c>
      <c r="W47" s="192">
        <f t="shared" si="26"/>
        <v>32.007499999999673</v>
      </c>
      <c r="X47" s="40">
        <v>82.544999999999675</v>
      </c>
      <c r="Y47" s="204">
        <v>2.2306905096161301E-3</v>
      </c>
      <c r="Z47" s="203">
        <f t="shared" si="7"/>
        <v>0</v>
      </c>
      <c r="AA47" s="202">
        <v>2.3824999999999998</v>
      </c>
      <c r="AB47" s="201">
        <v>6.4384519223165709E-5</v>
      </c>
      <c r="AC47" s="200">
        <f t="shared" si="8"/>
        <v>0</v>
      </c>
      <c r="AD47" s="199">
        <f t="shared" si="27"/>
        <v>80.162499999999682</v>
      </c>
    </row>
    <row r="48" spans="1:30" ht="15">
      <c r="A48" s="377"/>
      <c r="B48" s="178" t="s">
        <v>14</v>
      </c>
      <c r="C48" s="189">
        <f t="shared" si="0"/>
        <v>0.69635345417891692</v>
      </c>
      <c r="D48" s="171">
        <f>SUM(D36:D47)</f>
        <v>26723.142999249994</v>
      </c>
      <c r="E48" s="188">
        <v>0.72216441305399393</v>
      </c>
      <c r="F48" s="182">
        <f>SUM(F36:F47)</f>
        <v>22954.676296749996</v>
      </c>
      <c r="G48" s="187">
        <v>0.62032562320656726</v>
      </c>
      <c r="H48" s="186">
        <f t="shared" si="1"/>
        <v>0.14101884282869581</v>
      </c>
      <c r="I48" s="171">
        <f t="shared" ref="I48:X48" si="28">SUM(I36:I47)</f>
        <v>38375.831754521474</v>
      </c>
      <c r="J48" s="27">
        <f t="shared" si="28"/>
        <v>33084.204655742826</v>
      </c>
      <c r="K48" s="185">
        <f t="shared" si="28"/>
        <v>5291.627098778642</v>
      </c>
      <c r="L48" s="171">
        <f t="shared" si="28"/>
        <v>0</v>
      </c>
      <c r="M48" s="27">
        <f t="shared" si="28"/>
        <v>0</v>
      </c>
      <c r="N48" s="172">
        <f t="shared" si="28"/>
        <v>0</v>
      </c>
      <c r="O48" s="171">
        <f t="shared" si="28"/>
        <v>3691.5749999999998</v>
      </c>
      <c r="P48" s="27">
        <f t="shared" si="28"/>
        <v>3071.0775000000003</v>
      </c>
      <c r="Q48" s="172">
        <f t="shared" si="28"/>
        <v>620.49750000000006</v>
      </c>
      <c r="R48" s="171">
        <f t="shared" si="28"/>
        <v>30914.4025</v>
      </c>
      <c r="S48" s="27">
        <f t="shared" si="28"/>
        <v>27175.5075</v>
      </c>
      <c r="T48" s="172">
        <f t="shared" si="28"/>
        <v>3738.895</v>
      </c>
      <c r="U48" s="171">
        <f t="shared" si="28"/>
        <v>13872.132499999998</v>
      </c>
      <c r="V48" s="27">
        <f t="shared" si="28"/>
        <v>10516.005000000001</v>
      </c>
      <c r="W48" s="172">
        <f t="shared" si="28"/>
        <v>3356.127499999996</v>
      </c>
      <c r="X48" s="29">
        <f t="shared" si="28"/>
        <v>48478.11</v>
      </c>
      <c r="Y48" s="184">
        <v>1.3100691731919225</v>
      </c>
      <c r="Z48" s="183">
        <f t="shared" si="7"/>
        <v>0.55124143658343927</v>
      </c>
      <c r="AA48" s="182">
        <f>SUM(AA36:AA47)</f>
        <v>40762.589999999997</v>
      </c>
      <c r="AB48" s="181">
        <v>1.1015654814023179</v>
      </c>
      <c r="AC48" s="180">
        <f t="shared" si="8"/>
        <v>0.5631309565155207</v>
      </c>
      <c r="AD48" s="179">
        <f>SUM(AD36:AD47)</f>
        <v>7715.519999999995</v>
      </c>
    </row>
    <row r="49" spans="1:30" ht="15">
      <c r="A49" s="377"/>
      <c r="B49" s="158" t="s">
        <v>87</v>
      </c>
      <c r="C49" s="169">
        <f t="shared" si="0"/>
        <v>0.69637851549893359</v>
      </c>
      <c r="D49" s="151">
        <f>SUM(D39:D45)</f>
        <v>26715.911872499997</v>
      </c>
      <c r="E49" s="168">
        <v>0.72196899957268013</v>
      </c>
      <c r="F49" s="162">
        <f>SUM(F39:F45)</f>
        <v>22954.676296749996</v>
      </c>
      <c r="G49" s="167">
        <v>0.62032562320656726</v>
      </c>
      <c r="H49" s="166">
        <f t="shared" si="1"/>
        <v>0.14078634462114789</v>
      </c>
      <c r="I49" s="151">
        <f t="shared" ref="I49:X49" si="29">SUM(I39:I45)</f>
        <v>38364.066779629</v>
      </c>
      <c r="J49" s="16">
        <f t="shared" si="29"/>
        <v>33084.204655742826</v>
      </c>
      <c r="K49" s="165">
        <f t="shared" si="29"/>
        <v>5279.8621238861688</v>
      </c>
      <c r="L49" s="151">
        <f t="shared" si="29"/>
        <v>0</v>
      </c>
      <c r="M49" s="16">
        <f t="shared" si="29"/>
        <v>0</v>
      </c>
      <c r="N49" s="152">
        <f t="shared" si="29"/>
        <v>0</v>
      </c>
      <c r="O49" s="151">
        <f t="shared" si="29"/>
        <v>3488.2275</v>
      </c>
      <c r="P49" s="16">
        <f t="shared" si="29"/>
        <v>3066.0250000000001</v>
      </c>
      <c r="Q49" s="152">
        <f t="shared" si="29"/>
        <v>422.20250000000016</v>
      </c>
      <c r="R49" s="151">
        <f t="shared" si="29"/>
        <v>30767.6525</v>
      </c>
      <c r="S49" s="16">
        <f t="shared" si="29"/>
        <v>27175.5075</v>
      </c>
      <c r="T49" s="152">
        <f t="shared" si="29"/>
        <v>3592.1449999999991</v>
      </c>
      <c r="U49" s="151">
        <f t="shared" si="29"/>
        <v>13815.56</v>
      </c>
      <c r="V49" s="16">
        <f t="shared" si="29"/>
        <v>10516.005000000001</v>
      </c>
      <c r="W49" s="152">
        <f t="shared" si="29"/>
        <v>3299.5549999999967</v>
      </c>
      <c r="X49" s="18">
        <f t="shared" si="29"/>
        <v>48071.44</v>
      </c>
      <c r="Y49" s="164">
        <v>1.2990793505552323</v>
      </c>
      <c r="Z49" s="163">
        <f t="shared" si="7"/>
        <v>0.55575434962006542</v>
      </c>
      <c r="AA49" s="162">
        <f>SUM(AA39:AA45)</f>
        <v>40757.537499999999</v>
      </c>
      <c r="AB49" s="161">
        <v>1.1014289429832727</v>
      </c>
      <c r="AC49" s="160">
        <f t="shared" si="8"/>
        <v>0.56320076493213056</v>
      </c>
      <c r="AD49" s="159">
        <f>SUM(AD39:AD45)</f>
        <v>7313.9024999999965</v>
      </c>
    </row>
    <row r="50" spans="1:30" ht="15.75" thickBot="1">
      <c r="A50" s="378"/>
      <c r="B50" s="138" t="s">
        <v>86</v>
      </c>
      <c r="C50" s="149">
        <f t="shared" si="0"/>
        <v>0.61463171966701435</v>
      </c>
      <c r="D50" s="131">
        <f>SUM(D36:D38,D46:D47)</f>
        <v>7.2311267499999996</v>
      </c>
      <c r="E50" s="148">
        <v>1.9541348131390629E-4</v>
      </c>
      <c r="F50" s="142">
        <f>SUM(F36:F38,F46:F47)</f>
        <v>0</v>
      </c>
      <c r="G50" s="147">
        <v>0</v>
      </c>
      <c r="H50" s="146">
        <f t="shared" si="1"/>
        <v>1</v>
      </c>
      <c r="I50" s="131">
        <f t="shared" ref="I50:X50" si="30">SUM(I36:I38,I46:I47)</f>
        <v>11.764974892473118</v>
      </c>
      <c r="J50" s="5">
        <f t="shared" si="30"/>
        <v>0</v>
      </c>
      <c r="K50" s="145">
        <f t="shared" si="30"/>
        <v>11.764974892473118</v>
      </c>
      <c r="L50" s="131">
        <f t="shared" si="30"/>
        <v>0</v>
      </c>
      <c r="M50" s="5">
        <f t="shared" si="30"/>
        <v>0</v>
      </c>
      <c r="N50" s="132">
        <f t="shared" si="30"/>
        <v>0</v>
      </c>
      <c r="O50" s="131">
        <f t="shared" si="30"/>
        <v>203.34750000000003</v>
      </c>
      <c r="P50" s="5">
        <f t="shared" si="30"/>
        <v>5.0525000000000002</v>
      </c>
      <c r="Q50" s="132">
        <f t="shared" si="30"/>
        <v>198.29500000000002</v>
      </c>
      <c r="R50" s="131">
        <f t="shared" si="30"/>
        <v>146.75</v>
      </c>
      <c r="S50" s="5">
        <f t="shared" si="30"/>
        <v>0</v>
      </c>
      <c r="T50" s="132">
        <f t="shared" si="30"/>
        <v>146.75</v>
      </c>
      <c r="U50" s="131">
        <f t="shared" si="30"/>
        <v>56.572499999999621</v>
      </c>
      <c r="V50" s="5">
        <f t="shared" si="30"/>
        <v>0</v>
      </c>
      <c r="W50" s="132">
        <f t="shared" si="30"/>
        <v>56.572499999999621</v>
      </c>
      <c r="X50" s="7">
        <f t="shared" si="30"/>
        <v>406.66999999999967</v>
      </c>
      <c r="Y50" s="144">
        <v>1.0989822636690225E-2</v>
      </c>
      <c r="Z50" s="143">
        <f t="shared" si="7"/>
        <v>1.7781313472840399E-2</v>
      </c>
      <c r="AA50" s="142">
        <f>SUM(AA36:AA38,AA46:AA47)</f>
        <v>5.0525000000000002</v>
      </c>
      <c r="AB50" s="141">
        <v>1.3653841904513948E-4</v>
      </c>
      <c r="AC50" s="140">
        <f t="shared" si="8"/>
        <v>0</v>
      </c>
      <c r="AD50" s="139">
        <f>SUM(AD36:AD38,AD46:AD47)</f>
        <v>401.61749999999967</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1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PabloA!A1</f>
        <v>FIIP DIVERSION: Pablo A Canal including Valley View and 71A Lateral</v>
      </c>
      <c r="C1" s="124"/>
      <c r="D1" s="124"/>
      <c r="E1" s="124"/>
      <c r="F1" s="124"/>
      <c r="G1" s="124"/>
      <c r="H1" s="124"/>
      <c r="I1" s="124"/>
      <c r="J1" s="124"/>
      <c r="K1" s="124"/>
      <c r="L1" s="124"/>
      <c r="M1" s="124"/>
      <c r="N1" s="124"/>
      <c r="O1" s="124"/>
    </row>
    <row r="2" spans="2:15" ht="69.75">
      <c r="B2" s="128" t="str">
        <f>PabloA!A2</f>
        <v>37,004 Acres (77% Sprinkler / 23% Flood) [includes 30 acres of Project "Pump-Back" Irrigation @ #486891 and 183 acres of Private Irrigation @ #486890 &amp; #486891]</v>
      </c>
      <c r="C2" s="127"/>
      <c r="D2" s="127"/>
      <c r="E2" s="127"/>
      <c r="F2" s="127"/>
      <c r="G2" s="127"/>
      <c r="H2" s="127"/>
      <c r="I2" s="127"/>
      <c r="J2" s="127"/>
      <c r="K2" s="127"/>
      <c r="L2" s="127"/>
      <c r="M2" s="127"/>
      <c r="N2" s="127"/>
      <c r="O2" s="127"/>
    </row>
  </sheetData>
  <pageMargins left="0.7" right="0.3" top="0.3" bottom="0.7" header="0.3" footer="0.3"/>
  <pageSetup scale="54" orientation="portrait" r:id="rId1"/>
  <headerFooter>
    <oddFooter>&amp;L&amp;Z&amp;F
Tab: &amp;A&amp;R&amp;D &amp;T
Page &amp;P of &amp;N</oddFooter>
  </headerFooter>
  <drawing r:id="rId2"/>
</worksheet>
</file>

<file path=xl/worksheets/sheet115.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172</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221</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0.75</v>
      </c>
      <c r="D8" s="231">
        <v>9.0937500000000011E-3</v>
      </c>
      <c r="E8" s="248">
        <v>2.2168643287603115E-4</v>
      </c>
      <c r="F8" s="242">
        <v>0</v>
      </c>
      <c r="G8" s="247">
        <v>0</v>
      </c>
      <c r="H8" s="246">
        <f t="shared" si="1"/>
        <v>1</v>
      </c>
      <c r="I8" s="231">
        <v>1.2125000000000002E-2</v>
      </c>
      <c r="J8" s="72">
        <v>0</v>
      </c>
      <c r="K8" s="245">
        <f t="shared" si="2"/>
        <v>1.2125000000000002E-2</v>
      </c>
      <c r="L8" s="231">
        <v>0</v>
      </c>
      <c r="M8" s="72">
        <v>0</v>
      </c>
      <c r="N8" s="232">
        <f t="shared" si="3"/>
        <v>0</v>
      </c>
      <c r="O8" s="231">
        <v>1.2500000000000002E-2</v>
      </c>
      <c r="P8" s="72">
        <v>0</v>
      </c>
      <c r="Q8" s="232">
        <f t="shared" si="4"/>
        <v>1.2500000000000002E-2</v>
      </c>
      <c r="R8" s="231">
        <v>0</v>
      </c>
      <c r="S8" s="72">
        <v>0</v>
      </c>
      <c r="T8" s="232">
        <f t="shared" si="5"/>
        <v>0</v>
      </c>
      <c r="U8" s="231">
        <v>0</v>
      </c>
      <c r="V8" s="72">
        <v>0</v>
      </c>
      <c r="W8" s="232">
        <f t="shared" si="6"/>
        <v>0</v>
      </c>
      <c r="X8" s="74">
        <v>1.2500000000000002E-2</v>
      </c>
      <c r="Y8" s="244">
        <v>3.0472361907358234E-4</v>
      </c>
      <c r="Z8" s="243">
        <f t="shared" si="7"/>
        <v>0.72749999999999992</v>
      </c>
      <c r="AA8" s="242">
        <v>0</v>
      </c>
      <c r="AB8" s="241">
        <v>0</v>
      </c>
      <c r="AC8" s="240">
        <f t="shared" si="8"/>
        <v>1</v>
      </c>
      <c r="AD8" s="239">
        <f t="shared" si="9"/>
        <v>1.2500000000000002E-2</v>
      </c>
    </row>
    <row r="9" spans="1:31" ht="15">
      <c r="A9" s="377"/>
      <c r="B9" s="218" t="s">
        <v>23</v>
      </c>
      <c r="C9" s="229">
        <f t="shared" si="0"/>
        <v>0.75</v>
      </c>
      <c r="D9" s="211">
        <v>0.56381250000000005</v>
      </c>
      <c r="E9" s="228">
        <v>1.3744558838313931E-2</v>
      </c>
      <c r="F9" s="222">
        <v>0.56381250000000005</v>
      </c>
      <c r="G9" s="227">
        <v>1.3744558838313931E-2</v>
      </c>
      <c r="H9" s="226">
        <f t="shared" si="1"/>
        <v>0</v>
      </c>
      <c r="I9" s="211">
        <v>0.75175000000000003</v>
      </c>
      <c r="J9" s="49">
        <v>0.75175000000000003</v>
      </c>
      <c r="K9" s="225">
        <f t="shared" si="2"/>
        <v>0</v>
      </c>
      <c r="L9" s="211">
        <v>0</v>
      </c>
      <c r="M9" s="49">
        <v>0</v>
      </c>
      <c r="N9" s="212">
        <f t="shared" si="3"/>
        <v>0</v>
      </c>
      <c r="O9" s="211">
        <v>0.77500000000000013</v>
      </c>
      <c r="P9" s="49">
        <v>0.77500000000000013</v>
      </c>
      <c r="Q9" s="212">
        <f t="shared" si="4"/>
        <v>0</v>
      </c>
      <c r="R9" s="211">
        <v>0</v>
      </c>
      <c r="S9" s="49">
        <v>0</v>
      </c>
      <c r="T9" s="212">
        <f t="shared" si="5"/>
        <v>0</v>
      </c>
      <c r="U9" s="211">
        <v>0</v>
      </c>
      <c r="V9" s="49">
        <v>0</v>
      </c>
      <c r="W9" s="212">
        <f t="shared" si="6"/>
        <v>0</v>
      </c>
      <c r="X9" s="51">
        <v>0.77500000000000013</v>
      </c>
      <c r="Y9" s="224">
        <v>1.8892864382562106E-2</v>
      </c>
      <c r="Z9" s="223">
        <f t="shared" si="7"/>
        <v>0.72749999999999992</v>
      </c>
      <c r="AA9" s="222">
        <v>0.77500000000000013</v>
      </c>
      <c r="AB9" s="221">
        <v>1.8892864382562106E-2</v>
      </c>
      <c r="AC9" s="220">
        <f t="shared" si="8"/>
        <v>0.72749999999999992</v>
      </c>
      <c r="AD9" s="219">
        <f t="shared" si="9"/>
        <v>0</v>
      </c>
    </row>
    <row r="10" spans="1:31" ht="15">
      <c r="A10" s="377"/>
      <c r="B10" s="270" t="s">
        <v>22</v>
      </c>
      <c r="C10" s="269">
        <f t="shared" si="0"/>
        <v>0.75000000000000011</v>
      </c>
      <c r="D10" s="251">
        <v>3.1518937500000002</v>
      </c>
      <c r="E10" s="268">
        <v>7.6836517634832388E-2</v>
      </c>
      <c r="F10" s="262">
        <v>3.1518937500000002</v>
      </c>
      <c r="G10" s="267">
        <v>7.6836517634832388E-2</v>
      </c>
      <c r="H10" s="266">
        <f t="shared" si="1"/>
        <v>0</v>
      </c>
      <c r="I10" s="251">
        <v>4.2025249999999996</v>
      </c>
      <c r="J10" s="61">
        <v>4.2025249999999996</v>
      </c>
      <c r="K10" s="265">
        <f t="shared" si="2"/>
        <v>0</v>
      </c>
      <c r="L10" s="251">
        <v>0</v>
      </c>
      <c r="M10" s="61">
        <v>0</v>
      </c>
      <c r="N10" s="252">
        <f t="shared" si="3"/>
        <v>0</v>
      </c>
      <c r="O10" s="251">
        <v>4.3324999999999996</v>
      </c>
      <c r="P10" s="61">
        <v>4.3324999999999996</v>
      </c>
      <c r="Q10" s="252">
        <f t="shared" si="4"/>
        <v>0</v>
      </c>
      <c r="R10" s="251">
        <v>0</v>
      </c>
      <c r="S10" s="61">
        <v>0</v>
      </c>
      <c r="T10" s="252">
        <f t="shared" si="5"/>
        <v>0</v>
      </c>
      <c r="U10" s="251">
        <v>0</v>
      </c>
      <c r="V10" s="61">
        <v>0</v>
      </c>
      <c r="W10" s="252">
        <f t="shared" si="6"/>
        <v>0</v>
      </c>
      <c r="X10" s="63">
        <v>4.3324999999999996</v>
      </c>
      <c r="Y10" s="264">
        <v>0.10561720637090362</v>
      </c>
      <c r="Z10" s="263">
        <f t="shared" si="7"/>
        <v>0.72750000000000015</v>
      </c>
      <c r="AA10" s="262">
        <v>4.3324999999999996</v>
      </c>
      <c r="AB10" s="261">
        <v>0.10561720637090362</v>
      </c>
      <c r="AC10" s="260">
        <f t="shared" si="8"/>
        <v>0.72750000000000015</v>
      </c>
      <c r="AD10" s="259">
        <f t="shared" si="9"/>
        <v>0</v>
      </c>
    </row>
    <row r="11" spans="1:31" ht="15">
      <c r="A11" s="377"/>
      <c r="B11" s="270" t="s">
        <v>21</v>
      </c>
      <c r="C11" s="269">
        <f t="shared" si="0"/>
        <v>0.75000000000000011</v>
      </c>
      <c r="D11" s="251">
        <v>6.9585375000000012</v>
      </c>
      <c r="E11" s="268">
        <v>0.16963445843673905</v>
      </c>
      <c r="F11" s="262">
        <v>6.9585375000000012</v>
      </c>
      <c r="G11" s="267">
        <v>0.16963445843673905</v>
      </c>
      <c r="H11" s="266">
        <f t="shared" si="1"/>
        <v>0</v>
      </c>
      <c r="I11" s="251">
        <v>9.2780500000000004</v>
      </c>
      <c r="J11" s="61">
        <v>9.2780500000000004</v>
      </c>
      <c r="K11" s="265">
        <f t="shared" si="2"/>
        <v>0</v>
      </c>
      <c r="L11" s="251">
        <v>0</v>
      </c>
      <c r="M11" s="61">
        <v>0</v>
      </c>
      <c r="N11" s="252">
        <f t="shared" si="3"/>
        <v>0</v>
      </c>
      <c r="O11" s="251">
        <v>9.5650000000000013</v>
      </c>
      <c r="P11" s="61">
        <v>9.5650000000000013</v>
      </c>
      <c r="Q11" s="252">
        <f t="shared" si="4"/>
        <v>0</v>
      </c>
      <c r="R11" s="251">
        <v>0</v>
      </c>
      <c r="S11" s="61">
        <v>0</v>
      </c>
      <c r="T11" s="252">
        <f t="shared" si="5"/>
        <v>0</v>
      </c>
      <c r="U11" s="251">
        <v>0</v>
      </c>
      <c r="V11" s="61">
        <v>0</v>
      </c>
      <c r="W11" s="252">
        <f t="shared" si="6"/>
        <v>0</v>
      </c>
      <c r="X11" s="63">
        <v>9.5650000000000013</v>
      </c>
      <c r="Y11" s="264">
        <v>0.23317451331510522</v>
      </c>
      <c r="Z11" s="263">
        <f t="shared" si="7"/>
        <v>0.72750000000000004</v>
      </c>
      <c r="AA11" s="262">
        <v>9.5650000000000013</v>
      </c>
      <c r="AB11" s="261">
        <v>0.23317451331510522</v>
      </c>
      <c r="AC11" s="260">
        <f t="shared" si="8"/>
        <v>0.72750000000000004</v>
      </c>
      <c r="AD11" s="259">
        <f t="shared" si="9"/>
        <v>0</v>
      </c>
    </row>
    <row r="12" spans="1:31" ht="15">
      <c r="A12" s="377"/>
      <c r="B12" s="270" t="s">
        <v>20</v>
      </c>
      <c r="C12" s="269">
        <f t="shared" si="0"/>
        <v>0.75</v>
      </c>
      <c r="D12" s="251">
        <v>12.391143749999999</v>
      </c>
      <c r="E12" s="268">
        <v>0.30206993343687999</v>
      </c>
      <c r="F12" s="262">
        <v>12.391143749999999</v>
      </c>
      <c r="G12" s="267">
        <v>0.30206993343687999</v>
      </c>
      <c r="H12" s="266">
        <f t="shared" si="1"/>
        <v>0</v>
      </c>
      <c r="I12" s="251">
        <v>16.521525</v>
      </c>
      <c r="J12" s="61">
        <v>16.521525</v>
      </c>
      <c r="K12" s="265">
        <f t="shared" si="2"/>
        <v>0</v>
      </c>
      <c r="L12" s="251">
        <v>0</v>
      </c>
      <c r="M12" s="61">
        <v>0</v>
      </c>
      <c r="N12" s="252">
        <f t="shared" si="3"/>
        <v>0</v>
      </c>
      <c r="O12" s="251">
        <v>17.032499999999999</v>
      </c>
      <c r="P12" s="61">
        <v>17.032499999999999</v>
      </c>
      <c r="Q12" s="252">
        <f t="shared" si="4"/>
        <v>0</v>
      </c>
      <c r="R12" s="251">
        <v>0</v>
      </c>
      <c r="S12" s="61">
        <v>0</v>
      </c>
      <c r="T12" s="252">
        <f t="shared" si="5"/>
        <v>0</v>
      </c>
      <c r="U12" s="251">
        <v>0</v>
      </c>
      <c r="V12" s="61">
        <v>0</v>
      </c>
      <c r="W12" s="252">
        <f t="shared" si="6"/>
        <v>0</v>
      </c>
      <c r="X12" s="63">
        <v>17.032499999999999</v>
      </c>
      <c r="Y12" s="264">
        <v>0.4152164033496632</v>
      </c>
      <c r="Z12" s="263">
        <f t="shared" si="7"/>
        <v>0.72750000000000004</v>
      </c>
      <c r="AA12" s="262">
        <v>17.032499999999999</v>
      </c>
      <c r="AB12" s="261">
        <v>0.4152164033496632</v>
      </c>
      <c r="AC12" s="260">
        <f t="shared" si="8"/>
        <v>0.72750000000000004</v>
      </c>
      <c r="AD12" s="259">
        <f t="shared" si="9"/>
        <v>0</v>
      </c>
    </row>
    <row r="13" spans="1:31" ht="15">
      <c r="A13" s="377"/>
      <c r="B13" s="270" t="s">
        <v>19</v>
      </c>
      <c r="C13" s="269">
        <f t="shared" si="0"/>
        <v>0.75</v>
      </c>
      <c r="D13" s="251">
        <v>8.9482499999999998</v>
      </c>
      <c r="E13" s="268">
        <v>0.21813944995001464</v>
      </c>
      <c r="F13" s="262">
        <v>8.9482499999999998</v>
      </c>
      <c r="G13" s="267">
        <v>0.21813944995001464</v>
      </c>
      <c r="H13" s="266">
        <f t="shared" si="1"/>
        <v>0</v>
      </c>
      <c r="I13" s="251">
        <v>11.930999999999999</v>
      </c>
      <c r="J13" s="61">
        <v>11.930999999999999</v>
      </c>
      <c r="K13" s="265">
        <f t="shared" si="2"/>
        <v>0</v>
      </c>
      <c r="L13" s="251">
        <v>0</v>
      </c>
      <c r="M13" s="61">
        <v>0</v>
      </c>
      <c r="N13" s="252">
        <f t="shared" si="3"/>
        <v>0</v>
      </c>
      <c r="O13" s="251">
        <v>12.299999999999999</v>
      </c>
      <c r="P13" s="61">
        <v>12.299999999999999</v>
      </c>
      <c r="Q13" s="252">
        <f t="shared" si="4"/>
        <v>0</v>
      </c>
      <c r="R13" s="251">
        <v>0</v>
      </c>
      <c r="S13" s="61">
        <v>0</v>
      </c>
      <c r="T13" s="252">
        <f t="shared" si="5"/>
        <v>0</v>
      </c>
      <c r="U13" s="251">
        <v>0</v>
      </c>
      <c r="V13" s="61">
        <v>0</v>
      </c>
      <c r="W13" s="252">
        <f t="shared" si="6"/>
        <v>0</v>
      </c>
      <c r="X13" s="63">
        <v>12.299999999999999</v>
      </c>
      <c r="Y13" s="264">
        <v>0.29984804116840497</v>
      </c>
      <c r="Z13" s="263">
        <f t="shared" si="7"/>
        <v>0.72750000000000004</v>
      </c>
      <c r="AA13" s="262">
        <v>12.299999999999999</v>
      </c>
      <c r="AB13" s="261">
        <v>0.29984804116840497</v>
      </c>
      <c r="AC13" s="260">
        <f t="shared" si="8"/>
        <v>0.72750000000000004</v>
      </c>
      <c r="AD13" s="259">
        <f t="shared" si="9"/>
        <v>0</v>
      </c>
    </row>
    <row r="14" spans="1:31" ht="15">
      <c r="A14" s="377"/>
      <c r="B14" s="258" t="s">
        <v>18</v>
      </c>
      <c r="C14" s="269">
        <f t="shared" si="0"/>
        <v>0.75000000000000011</v>
      </c>
      <c r="D14" s="251">
        <v>4.5850687500000005</v>
      </c>
      <c r="E14" s="268">
        <v>0.11177429945609491</v>
      </c>
      <c r="F14" s="262">
        <v>4.5850687500000005</v>
      </c>
      <c r="G14" s="267">
        <v>0.11177429945609491</v>
      </c>
      <c r="H14" s="266">
        <f t="shared" si="1"/>
        <v>0</v>
      </c>
      <c r="I14" s="251">
        <v>6.1134249999999994</v>
      </c>
      <c r="J14" s="61">
        <v>6.1134249999999994</v>
      </c>
      <c r="K14" s="265">
        <f t="shared" si="2"/>
        <v>0</v>
      </c>
      <c r="L14" s="251">
        <v>0</v>
      </c>
      <c r="M14" s="61">
        <v>0</v>
      </c>
      <c r="N14" s="252">
        <f t="shared" si="3"/>
        <v>0</v>
      </c>
      <c r="O14" s="251">
        <v>6.3025000000000002</v>
      </c>
      <c r="P14" s="61">
        <v>6.3025000000000002</v>
      </c>
      <c r="Q14" s="252">
        <f t="shared" si="4"/>
        <v>0</v>
      </c>
      <c r="R14" s="251">
        <v>0</v>
      </c>
      <c r="S14" s="61">
        <v>0</v>
      </c>
      <c r="T14" s="252">
        <f t="shared" si="5"/>
        <v>0</v>
      </c>
      <c r="U14" s="251">
        <v>0</v>
      </c>
      <c r="V14" s="61">
        <v>0</v>
      </c>
      <c r="W14" s="252">
        <f t="shared" si="6"/>
        <v>0</v>
      </c>
      <c r="X14" s="63">
        <v>6.3025000000000002</v>
      </c>
      <c r="Y14" s="264">
        <v>0.1536416487369002</v>
      </c>
      <c r="Z14" s="263">
        <f t="shared" si="7"/>
        <v>0.72750000000000004</v>
      </c>
      <c r="AA14" s="262">
        <v>6.3025000000000002</v>
      </c>
      <c r="AB14" s="261">
        <v>0.1536416487369002</v>
      </c>
      <c r="AC14" s="260">
        <f t="shared" si="8"/>
        <v>0.72750000000000004</v>
      </c>
      <c r="AD14" s="259">
        <f t="shared" si="9"/>
        <v>0</v>
      </c>
    </row>
    <row r="15" spans="1:31" ht="15">
      <c r="A15" s="377"/>
      <c r="B15" s="238" t="s">
        <v>17</v>
      </c>
      <c r="C15" s="249">
        <f t="shared" si="0"/>
        <v>0.75</v>
      </c>
      <c r="D15" s="231">
        <v>0.32373749999999996</v>
      </c>
      <c r="E15" s="248">
        <v>7.8920370103867064E-3</v>
      </c>
      <c r="F15" s="242">
        <v>0.32373749999999996</v>
      </c>
      <c r="G15" s="247">
        <v>7.8920370103867064E-3</v>
      </c>
      <c r="H15" s="246">
        <f t="shared" si="1"/>
        <v>0</v>
      </c>
      <c r="I15" s="231">
        <v>0.43164999999999992</v>
      </c>
      <c r="J15" s="72">
        <v>0.43164999999999992</v>
      </c>
      <c r="K15" s="245">
        <f t="shared" si="2"/>
        <v>0</v>
      </c>
      <c r="L15" s="231">
        <v>0</v>
      </c>
      <c r="M15" s="72">
        <v>0</v>
      </c>
      <c r="N15" s="232">
        <f t="shared" si="3"/>
        <v>0</v>
      </c>
      <c r="O15" s="231">
        <v>0.44500000000000006</v>
      </c>
      <c r="P15" s="72">
        <v>0.44500000000000006</v>
      </c>
      <c r="Q15" s="232">
        <f t="shared" si="4"/>
        <v>0</v>
      </c>
      <c r="R15" s="231">
        <v>0</v>
      </c>
      <c r="S15" s="72">
        <v>0</v>
      </c>
      <c r="T15" s="232">
        <f t="shared" si="5"/>
        <v>0</v>
      </c>
      <c r="U15" s="231">
        <v>0</v>
      </c>
      <c r="V15" s="72">
        <v>0</v>
      </c>
      <c r="W15" s="232">
        <f t="shared" si="6"/>
        <v>0</v>
      </c>
      <c r="X15" s="74">
        <v>0.44500000000000006</v>
      </c>
      <c r="Y15" s="244">
        <v>1.0848160839019532E-2</v>
      </c>
      <c r="Z15" s="243">
        <f t="shared" si="7"/>
        <v>0.72749999999999981</v>
      </c>
      <c r="AA15" s="242">
        <v>0.44500000000000006</v>
      </c>
      <c r="AB15" s="241">
        <v>1.0848160839019532E-2</v>
      </c>
      <c r="AC15" s="240">
        <f t="shared" si="8"/>
        <v>0.72749999999999981</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v>
      </c>
      <c r="D18" s="171">
        <f>SUM(D6:D17)</f>
        <v>36.931537499999997</v>
      </c>
      <c r="E18" s="188">
        <v>0.90031294119613758</v>
      </c>
      <c r="F18" s="182">
        <f>SUM(F6:F17)</f>
        <v>36.922443749999999</v>
      </c>
      <c r="G18" s="187">
        <v>0.90009125476326157</v>
      </c>
      <c r="H18" s="186">
        <f t="shared" si="1"/>
        <v>2.46232640598787E-4</v>
      </c>
      <c r="I18" s="171">
        <f t="shared" ref="I18:X18" si="10">SUM(I6:I17)</f>
        <v>49.242049999999999</v>
      </c>
      <c r="J18" s="27">
        <f t="shared" si="10"/>
        <v>49.229924999999994</v>
      </c>
      <c r="K18" s="185">
        <f t="shared" si="10"/>
        <v>1.2125000000000002E-2</v>
      </c>
      <c r="L18" s="171">
        <f t="shared" si="10"/>
        <v>0</v>
      </c>
      <c r="M18" s="27">
        <f t="shared" si="10"/>
        <v>0</v>
      </c>
      <c r="N18" s="172">
        <f t="shared" si="10"/>
        <v>0</v>
      </c>
      <c r="O18" s="171">
        <f t="shared" si="10"/>
        <v>50.765000000000001</v>
      </c>
      <c r="P18" s="27">
        <f t="shared" si="10"/>
        <v>50.752499999999998</v>
      </c>
      <c r="Q18" s="172">
        <f t="shared" si="10"/>
        <v>1.2500000000000002E-2</v>
      </c>
      <c r="R18" s="171">
        <f t="shared" si="10"/>
        <v>0</v>
      </c>
      <c r="S18" s="27">
        <f t="shared" si="10"/>
        <v>0</v>
      </c>
      <c r="T18" s="172">
        <f t="shared" si="10"/>
        <v>0</v>
      </c>
      <c r="U18" s="171">
        <f t="shared" si="10"/>
        <v>0</v>
      </c>
      <c r="V18" s="27">
        <f t="shared" si="10"/>
        <v>0</v>
      </c>
      <c r="W18" s="172">
        <f t="shared" si="10"/>
        <v>0</v>
      </c>
      <c r="X18" s="29">
        <f t="shared" si="10"/>
        <v>50.765000000000001</v>
      </c>
      <c r="Y18" s="184">
        <v>1.2375435617816324</v>
      </c>
      <c r="Z18" s="183">
        <f t="shared" si="7"/>
        <v>0.72749999999999992</v>
      </c>
      <c r="AA18" s="182">
        <f>SUM(AA6:AA17)</f>
        <v>50.752499999999998</v>
      </c>
      <c r="AB18" s="181">
        <v>1.2372388381625588</v>
      </c>
      <c r="AC18" s="180">
        <f t="shared" si="8"/>
        <v>0.72750000000000004</v>
      </c>
      <c r="AD18" s="179">
        <f>SUM(AD6:AD17)</f>
        <v>1.2500000000000002E-2</v>
      </c>
    </row>
    <row r="19" spans="1:30" ht="15">
      <c r="A19" s="377"/>
      <c r="B19" s="158" t="s">
        <v>87</v>
      </c>
      <c r="C19" s="169">
        <f t="shared" si="0"/>
        <v>0.75000000000000011</v>
      </c>
      <c r="D19" s="151">
        <f>SUM(D9:D15)</f>
        <v>36.922443749999999</v>
      </c>
      <c r="E19" s="168">
        <v>0.90009125476326157</v>
      </c>
      <c r="F19" s="162">
        <f>SUM(F9:F15)</f>
        <v>36.922443749999999</v>
      </c>
      <c r="G19" s="167">
        <v>0.90009125476326157</v>
      </c>
      <c r="H19" s="166">
        <f t="shared" si="1"/>
        <v>0</v>
      </c>
      <c r="I19" s="151">
        <f t="shared" ref="I19:X19" si="11">SUM(I9:I15)</f>
        <v>49.229924999999994</v>
      </c>
      <c r="J19" s="16">
        <f t="shared" si="11"/>
        <v>49.229924999999994</v>
      </c>
      <c r="K19" s="165">
        <f t="shared" si="11"/>
        <v>0</v>
      </c>
      <c r="L19" s="151">
        <f t="shared" si="11"/>
        <v>0</v>
      </c>
      <c r="M19" s="16">
        <f t="shared" si="11"/>
        <v>0</v>
      </c>
      <c r="N19" s="152">
        <f t="shared" si="11"/>
        <v>0</v>
      </c>
      <c r="O19" s="151">
        <f t="shared" si="11"/>
        <v>50.752499999999998</v>
      </c>
      <c r="P19" s="16">
        <f t="shared" si="11"/>
        <v>50.752499999999998</v>
      </c>
      <c r="Q19" s="152">
        <f t="shared" si="11"/>
        <v>0</v>
      </c>
      <c r="R19" s="151">
        <f t="shared" si="11"/>
        <v>0</v>
      </c>
      <c r="S19" s="16">
        <f t="shared" si="11"/>
        <v>0</v>
      </c>
      <c r="T19" s="152">
        <f t="shared" si="11"/>
        <v>0</v>
      </c>
      <c r="U19" s="151">
        <f t="shared" si="11"/>
        <v>0</v>
      </c>
      <c r="V19" s="16">
        <f t="shared" si="11"/>
        <v>0</v>
      </c>
      <c r="W19" s="152">
        <f t="shared" si="11"/>
        <v>0</v>
      </c>
      <c r="X19" s="18">
        <f t="shared" si="11"/>
        <v>50.752499999999998</v>
      </c>
      <c r="Y19" s="164">
        <v>1.2372388381625588</v>
      </c>
      <c r="Z19" s="163">
        <f t="shared" si="7"/>
        <v>0.72750000000000004</v>
      </c>
      <c r="AA19" s="162">
        <f>SUM(AA9:AA15)</f>
        <v>50.752499999999998</v>
      </c>
      <c r="AB19" s="161">
        <v>1.2372388381625588</v>
      </c>
      <c r="AC19" s="160">
        <f t="shared" si="8"/>
        <v>0.72750000000000004</v>
      </c>
      <c r="AD19" s="159">
        <f>SUM(AD9:AD15)</f>
        <v>0</v>
      </c>
    </row>
    <row r="20" spans="1:30" ht="15.75" thickBot="1">
      <c r="A20" s="379"/>
      <c r="B20" s="301" t="s">
        <v>86</v>
      </c>
      <c r="C20" s="313">
        <f t="shared" si="0"/>
        <v>0.75</v>
      </c>
      <c r="D20" s="294">
        <f>SUM(D6:D8,D16:D17)</f>
        <v>9.0937500000000011E-3</v>
      </c>
      <c r="E20" s="312">
        <v>2.2168643287603115E-4</v>
      </c>
      <c r="F20" s="305">
        <f>SUM(F6:F8,F16:F17)</f>
        <v>0</v>
      </c>
      <c r="G20" s="311">
        <v>0</v>
      </c>
      <c r="H20" s="310">
        <f t="shared" si="1"/>
        <v>1</v>
      </c>
      <c r="I20" s="294">
        <f t="shared" ref="I20:X20" si="12">SUM(I6:I8,I16:I17)</f>
        <v>1.2125000000000002E-2</v>
      </c>
      <c r="J20" s="293">
        <f t="shared" si="12"/>
        <v>0</v>
      </c>
      <c r="K20" s="309">
        <f t="shared" si="12"/>
        <v>1.2125000000000002E-2</v>
      </c>
      <c r="L20" s="294">
        <f t="shared" si="12"/>
        <v>0</v>
      </c>
      <c r="M20" s="293">
        <f t="shared" si="12"/>
        <v>0</v>
      </c>
      <c r="N20" s="295">
        <f t="shared" si="12"/>
        <v>0</v>
      </c>
      <c r="O20" s="294">
        <f t="shared" si="12"/>
        <v>1.2500000000000002E-2</v>
      </c>
      <c r="P20" s="293">
        <f t="shared" si="12"/>
        <v>0</v>
      </c>
      <c r="Q20" s="295">
        <f t="shared" si="12"/>
        <v>1.2500000000000002E-2</v>
      </c>
      <c r="R20" s="294">
        <f t="shared" si="12"/>
        <v>0</v>
      </c>
      <c r="S20" s="293">
        <f t="shared" si="12"/>
        <v>0</v>
      </c>
      <c r="T20" s="295">
        <f t="shared" si="12"/>
        <v>0</v>
      </c>
      <c r="U20" s="294">
        <f t="shared" si="12"/>
        <v>0</v>
      </c>
      <c r="V20" s="293">
        <f t="shared" si="12"/>
        <v>0</v>
      </c>
      <c r="W20" s="295">
        <f t="shared" si="12"/>
        <v>0</v>
      </c>
      <c r="X20" s="308">
        <f t="shared" si="12"/>
        <v>1.2500000000000002E-2</v>
      </c>
      <c r="Y20" s="307">
        <v>3.0472361907358234E-4</v>
      </c>
      <c r="Z20" s="306">
        <f t="shared" si="7"/>
        <v>0.72749999999999992</v>
      </c>
      <c r="AA20" s="305">
        <f>SUM(AA6:AA8,AA16:AA17)</f>
        <v>0</v>
      </c>
      <c r="AB20" s="304">
        <v>0</v>
      </c>
      <c r="AC20" s="303">
        <f t="shared" si="8"/>
        <v>1</v>
      </c>
      <c r="AD20" s="302">
        <f>SUM(AD6:AD8,AD16:AD17)</f>
        <v>1.2500000000000002E-2</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0.75</v>
      </c>
      <c r="D23" s="231">
        <v>1.3337500000000002E-2</v>
      </c>
      <c r="E23" s="248">
        <v>3.2514010155151239E-4</v>
      </c>
      <c r="F23" s="242">
        <v>0</v>
      </c>
      <c r="G23" s="247">
        <v>0</v>
      </c>
      <c r="H23" s="246">
        <f t="shared" si="1"/>
        <v>1</v>
      </c>
      <c r="I23" s="231">
        <v>1.7783333333333335E-2</v>
      </c>
      <c r="J23" s="72">
        <v>0</v>
      </c>
      <c r="K23" s="245">
        <f t="shared" si="13"/>
        <v>1.7783333333333335E-2</v>
      </c>
      <c r="L23" s="231">
        <v>0</v>
      </c>
      <c r="M23" s="72">
        <v>0</v>
      </c>
      <c r="N23" s="232">
        <f t="shared" si="14"/>
        <v>0</v>
      </c>
      <c r="O23" s="231">
        <v>1.8333333333333337E-2</v>
      </c>
      <c r="P23" s="72">
        <v>0</v>
      </c>
      <c r="Q23" s="232">
        <f t="shared" si="15"/>
        <v>1.8333333333333337E-2</v>
      </c>
      <c r="R23" s="231">
        <v>0</v>
      </c>
      <c r="S23" s="72">
        <v>0</v>
      </c>
      <c r="T23" s="232">
        <f t="shared" si="16"/>
        <v>0</v>
      </c>
      <c r="U23" s="231">
        <v>0</v>
      </c>
      <c r="V23" s="72">
        <v>0</v>
      </c>
      <c r="W23" s="232">
        <f t="shared" si="17"/>
        <v>0</v>
      </c>
      <c r="X23" s="74">
        <v>1.8333333333333337E-2</v>
      </c>
      <c r="Y23" s="244">
        <v>4.4692797464125411E-4</v>
      </c>
      <c r="Z23" s="243">
        <f t="shared" si="7"/>
        <v>0.72749999999999992</v>
      </c>
      <c r="AA23" s="242">
        <v>0</v>
      </c>
      <c r="AB23" s="241">
        <v>0</v>
      </c>
      <c r="AC23" s="240">
        <f t="shared" si="8"/>
        <v>1</v>
      </c>
      <c r="AD23" s="239">
        <f t="shared" si="18"/>
        <v>1.8333333333333337E-2</v>
      </c>
    </row>
    <row r="24" spans="1:30" ht="15">
      <c r="A24" s="377"/>
      <c r="B24" s="218" t="s">
        <v>23</v>
      </c>
      <c r="C24" s="229">
        <f t="shared" si="0"/>
        <v>0.74999999999999989</v>
      </c>
      <c r="D24" s="211">
        <v>0.90088749999999995</v>
      </c>
      <c r="E24" s="228">
        <v>2.1961735950252147E-2</v>
      </c>
      <c r="F24" s="222">
        <v>0.90088749999999995</v>
      </c>
      <c r="G24" s="227">
        <v>2.1961735950252147E-2</v>
      </c>
      <c r="H24" s="226">
        <f t="shared" si="1"/>
        <v>0</v>
      </c>
      <c r="I24" s="211">
        <v>1.2011833333333335</v>
      </c>
      <c r="J24" s="49">
        <v>1.2011833333333335</v>
      </c>
      <c r="K24" s="225">
        <f t="shared" si="13"/>
        <v>0</v>
      </c>
      <c r="L24" s="211">
        <v>0</v>
      </c>
      <c r="M24" s="49">
        <v>0</v>
      </c>
      <c r="N24" s="212">
        <f t="shared" si="14"/>
        <v>0</v>
      </c>
      <c r="O24" s="211">
        <v>1.2383333333333331</v>
      </c>
      <c r="P24" s="49">
        <v>1.2383333333333331</v>
      </c>
      <c r="Q24" s="212">
        <f t="shared" si="15"/>
        <v>0</v>
      </c>
      <c r="R24" s="211">
        <v>0</v>
      </c>
      <c r="S24" s="49">
        <v>0</v>
      </c>
      <c r="T24" s="212">
        <f t="shared" si="16"/>
        <v>0</v>
      </c>
      <c r="U24" s="211">
        <v>0</v>
      </c>
      <c r="V24" s="49">
        <v>0</v>
      </c>
      <c r="W24" s="212">
        <f t="shared" si="17"/>
        <v>0</v>
      </c>
      <c r="X24" s="51">
        <v>1.2383333333333331</v>
      </c>
      <c r="Y24" s="224">
        <v>3.0187953196222882E-2</v>
      </c>
      <c r="Z24" s="223">
        <f t="shared" si="7"/>
        <v>0.72750000000000015</v>
      </c>
      <c r="AA24" s="222">
        <v>1.2383333333333331</v>
      </c>
      <c r="AB24" s="221">
        <v>3.0187953196222882E-2</v>
      </c>
      <c r="AC24" s="220">
        <f t="shared" si="8"/>
        <v>0.72750000000000015</v>
      </c>
      <c r="AD24" s="219">
        <f t="shared" si="18"/>
        <v>0</v>
      </c>
    </row>
    <row r="25" spans="1:30" ht="15">
      <c r="A25" s="377"/>
      <c r="B25" s="270" t="s">
        <v>22</v>
      </c>
      <c r="C25" s="269">
        <f t="shared" si="0"/>
        <v>0.75</v>
      </c>
      <c r="D25" s="251">
        <v>3.4435000000000002</v>
      </c>
      <c r="E25" s="268">
        <v>8.3945262582390462E-2</v>
      </c>
      <c r="F25" s="262">
        <v>3.4435000000000002</v>
      </c>
      <c r="G25" s="267">
        <v>8.3945262582390462E-2</v>
      </c>
      <c r="H25" s="266">
        <f t="shared" si="1"/>
        <v>0</v>
      </c>
      <c r="I25" s="251">
        <v>4.5913333333333339</v>
      </c>
      <c r="J25" s="61">
        <v>4.5913333333333339</v>
      </c>
      <c r="K25" s="265">
        <f t="shared" si="13"/>
        <v>0</v>
      </c>
      <c r="L25" s="251">
        <v>0</v>
      </c>
      <c r="M25" s="61">
        <v>0</v>
      </c>
      <c r="N25" s="252">
        <f t="shared" si="14"/>
        <v>0</v>
      </c>
      <c r="O25" s="251">
        <v>4.7333333333333334</v>
      </c>
      <c r="P25" s="61">
        <v>4.7333333333333334</v>
      </c>
      <c r="Q25" s="252">
        <f t="shared" si="15"/>
        <v>0</v>
      </c>
      <c r="R25" s="251">
        <v>0</v>
      </c>
      <c r="S25" s="61">
        <v>0</v>
      </c>
      <c r="T25" s="252">
        <f t="shared" si="16"/>
        <v>0</v>
      </c>
      <c r="U25" s="251">
        <v>0</v>
      </c>
      <c r="V25" s="61">
        <v>0</v>
      </c>
      <c r="W25" s="252">
        <f t="shared" si="17"/>
        <v>0</v>
      </c>
      <c r="X25" s="63">
        <v>4.7333333333333334</v>
      </c>
      <c r="Y25" s="264">
        <v>0.11538867708919651</v>
      </c>
      <c r="Z25" s="263">
        <f t="shared" si="7"/>
        <v>0.72750000000000004</v>
      </c>
      <c r="AA25" s="262">
        <v>4.7333333333333334</v>
      </c>
      <c r="AB25" s="261">
        <v>0.11538867708919651</v>
      </c>
      <c r="AC25" s="260">
        <f t="shared" si="8"/>
        <v>0.72750000000000004</v>
      </c>
      <c r="AD25" s="259">
        <f t="shared" si="18"/>
        <v>0</v>
      </c>
    </row>
    <row r="26" spans="1:30" ht="15">
      <c r="A26" s="377"/>
      <c r="B26" s="270" t="s">
        <v>21</v>
      </c>
      <c r="C26" s="269">
        <f t="shared" si="0"/>
        <v>0.74999999999999989</v>
      </c>
      <c r="D26" s="251">
        <v>6.6305562499999988</v>
      </c>
      <c r="E26" s="268">
        <v>0.1616389677576768</v>
      </c>
      <c r="F26" s="262">
        <v>6.6305562499999988</v>
      </c>
      <c r="G26" s="267">
        <v>0.1616389677576768</v>
      </c>
      <c r="H26" s="266">
        <f t="shared" si="1"/>
        <v>0</v>
      </c>
      <c r="I26" s="251">
        <v>8.8407416666666663</v>
      </c>
      <c r="J26" s="61">
        <v>8.8407416666666663</v>
      </c>
      <c r="K26" s="265">
        <f t="shared" si="13"/>
        <v>0</v>
      </c>
      <c r="L26" s="251">
        <v>0</v>
      </c>
      <c r="M26" s="61">
        <v>0</v>
      </c>
      <c r="N26" s="252">
        <f t="shared" si="14"/>
        <v>0</v>
      </c>
      <c r="O26" s="251">
        <v>9.1141666666666676</v>
      </c>
      <c r="P26" s="61">
        <v>9.1141666666666676</v>
      </c>
      <c r="Q26" s="252">
        <f t="shared" si="15"/>
        <v>0</v>
      </c>
      <c r="R26" s="251">
        <v>0</v>
      </c>
      <c r="S26" s="61">
        <v>0</v>
      </c>
      <c r="T26" s="252">
        <f t="shared" si="16"/>
        <v>0</v>
      </c>
      <c r="U26" s="251">
        <v>0</v>
      </c>
      <c r="V26" s="61">
        <v>0</v>
      </c>
      <c r="W26" s="252">
        <f t="shared" si="17"/>
        <v>0</v>
      </c>
      <c r="X26" s="63">
        <v>9.1141666666666676</v>
      </c>
      <c r="Y26" s="264">
        <v>0.22218414812051801</v>
      </c>
      <c r="Z26" s="263">
        <f t="shared" si="7"/>
        <v>0.72749999999999981</v>
      </c>
      <c r="AA26" s="262">
        <v>9.1141666666666676</v>
      </c>
      <c r="AB26" s="261">
        <v>0.22218414812051801</v>
      </c>
      <c r="AC26" s="260">
        <f t="shared" si="8"/>
        <v>0.72749999999999981</v>
      </c>
      <c r="AD26" s="259">
        <f t="shared" si="18"/>
        <v>0</v>
      </c>
    </row>
    <row r="27" spans="1:30" ht="15">
      <c r="A27" s="377"/>
      <c r="B27" s="270" t="s">
        <v>20</v>
      </c>
      <c r="C27" s="269">
        <f t="shared" si="0"/>
        <v>0.74999999999999978</v>
      </c>
      <c r="D27" s="251">
        <v>12.623337499999998</v>
      </c>
      <c r="E27" s="268">
        <v>0.30773032702298131</v>
      </c>
      <c r="F27" s="262">
        <v>12.623337499999998</v>
      </c>
      <c r="G27" s="267">
        <v>0.30773032702298131</v>
      </c>
      <c r="H27" s="266">
        <f t="shared" si="1"/>
        <v>0</v>
      </c>
      <c r="I27" s="251">
        <v>16.83111666666667</v>
      </c>
      <c r="J27" s="61">
        <v>16.83111666666667</v>
      </c>
      <c r="K27" s="265">
        <f t="shared" si="13"/>
        <v>0</v>
      </c>
      <c r="L27" s="251">
        <v>0</v>
      </c>
      <c r="M27" s="61">
        <v>0</v>
      </c>
      <c r="N27" s="252">
        <f t="shared" si="14"/>
        <v>0</v>
      </c>
      <c r="O27" s="251">
        <v>17.351666666666663</v>
      </c>
      <c r="P27" s="61">
        <v>17.351666666666663</v>
      </c>
      <c r="Q27" s="252">
        <f t="shared" si="15"/>
        <v>0</v>
      </c>
      <c r="R27" s="251">
        <v>0</v>
      </c>
      <c r="S27" s="61">
        <v>0</v>
      </c>
      <c r="T27" s="252">
        <f t="shared" si="16"/>
        <v>0</v>
      </c>
      <c r="U27" s="251">
        <v>0</v>
      </c>
      <c r="V27" s="61">
        <v>0</v>
      </c>
      <c r="W27" s="252">
        <f t="shared" si="17"/>
        <v>0</v>
      </c>
      <c r="X27" s="63">
        <v>17.351666666666663</v>
      </c>
      <c r="Y27" s="264">
        <v>0.42299701309000864</v>
      </c>
      <c r="Z27" s="263">
        <f t="shared" si="7"/>
        <v>0.72750000000000004</v>
      </c>
      <c r="AA27" s="262">
        <v>17.351666666666663</v>
      </c>
      <c r="AB27" s="261">
        <v>0.42299701309000864</v>
      </c>
      <c r="AC27" s="260">
        <f t="shared" si="8"/>
        <v>0.72750000000000004</v>
      </c>
      <c r="AD27" s="259">
        <f t="shared" si="18"/>
        <v>0</v>
      </c>
    </row>
    <row r="28" spans="1:30" ht="15">
      <c r="A28" s="377"/>
      <c r="B28" s="270" t="s">
        <v>19</v>
      </c>
      <c r="C28" s="269">
        <f t="shared" si="0"/>
        <v>0.75000000000000022</v>
      </c>
      <c r="D28" s="251">
        <v>8.1892250000000004</v>
      </c>
      <c r="E28" s="268">
        <v>0.19963602235262856</v>
      </c>
      <c r="F28" s="262">
        <v>8.1892250000000004</v>
      </c>
      <c r="G28" s="267">
        <v>0.19963602235262856</v>
      </c>
      <c r="H28" s="266">
        <f t="shared" si="1"/>
        <v>0</v>
      </c>
      <c r="I28" s="251">
        <v>10.918966666666664</v>
      </c>
      <c r="J28" s="61">
        <v>10.918966666666664</v>
      </c>
      <c r="K28" s="265">
        <f t="shared" si="13"/>
        <v>0</v>
      </c>
      <c r="L28" s="251">
        <v>0</v>
      </c>
      <c r="M28" s="61">
        <v>0</v>
      </c>
      <c r="N28" s="252">
        <f t="shared" si="14"/>
        <v>0</v>
      </c>
      <c r="O28" s="251">
        <v>11.256666666666666</v>
      </c>
      <c r="P28" s="61">
        <v>11.256666666666666</v>
      </c>
      <c r="Q28" s="252">
        <f t="shared" si="15"/>
        <v>0</v>
      </c>
      <c r="R28" s="251">
        <v>0</v>
      </c>
      <c r="S28" s="61">
        <v>0</v>
      </c>
      <c r="T28" s="252">
        <f t="shared" si="16"/>
        <v>0</v>
      </c>
      <c r="U28" s="251">
        <v>0</v>
      </c>
      <c r="V28" s="61">
        <v>0</v>
      </c>
      <c r="W28" s="252">
        <f t="shared" si="17"/>
        <v>0</v>
      </c>
      <c r="X28" s="63">
        <v>11.256666666666666</v>
      </c>
      <c r="Y28" s="264">
        <v>0.27441377642972997</v>
      </c>
      <c r="Z28" s="263">
        <f t="shared" si="7"/>
        <v>0.72750000000000004</v>
      </c>
      <c r="AA28" s="262">
        <v>11.256666666666666</v>
      </c>
      <c r="AB28" s="261">
        <v>0.27441377642972997</v>
      </c>
      <c r="AC28" s="260">
        <f t="shared" si="8"/>
        <v>0.72750000000000004</v>
      </c>
      <c r="AD28" s="259">
        <f t="shared" si="18"/>
        <v>0</v>
      </c>
    </row>
    <row r="29" spans="1:30" ht="15">
      <c r="A29" s="377"/>
      <c r="B29" s="258" t="s">
        <v>18</v>
      </c>
      <c r="C29" s="269">
        <f t="shared" si="0"/>
        <v>0.75</v>
      </c>
      <c r="D29" s="251">
        <v>4.0691500000000005</v>
      </c>
      <c r="E29" s="268">
        <v>9.9197289164261404E-2</v>
      </c>
      <c r="F29" s="262">
        <v>4.0691500000000005</v>
      </c>
      <c r="G29" s="267">
        <v>9.9197289164261404E-2</v>
      </c>
      <c r="H29" s="266">
        <f t="shared" si="1"/>
        <v>0</v>
      </c>
      <c r="I29" s="251">
        <v>5.425533333333334</v>
      </c>
      <c r="J29" s="61">
        <v>5.425533333333334</v>
      </c>
      <c r="K29" s="265">
        <f t="shared" si="13"/>
        <v>0</v>
      </c>
      <c r="L29" s="251">
        <v>0</v>
      </c>
      <c r="M29" s="61">
        <v>0</v>
      </c>
      <c r="N29" s="252">
        <f t="shared" si="14"/>
        <v>0</v>
      </c>
      <c r="O29" s="251">
        <v>5.5933333333333337</v>
      </c>
      <c r="P29" s="61">
        <v>5.5933333333333337</v>
      </c>
      <c r="Q29" s="252">
        <f t="shared" si="15"/>
        <v>0</v>
      </c>
      <c r="R29" s="251">
        <v>0</v>
      </c>
      <c r="S29" s="61">
        <v>0</v>
      </c>
      <c r="T29" s="252">
        <f t="shared" si="16"/>
        <v>0</v>
      </c>
      <c r="U29" s="251">
        <v>0</v>
      </c>
      <c r="V29" s="61">
        <v>0</v>
      </c>
      <c r="W29" s="252">
        <f t="shared" si="17"/>
        <v>0</v>
      </c>
      <c r="X29" s="63">
        <v>5.5933333333333337</v>
      </c>
      <c r="Y29" s="264">
        <v>0.13635366208145897</v>
      </c>
      <c r="Z29" s="263">
        <f t="shared" si="7"/>
        <v>0.72750000000000004</v>
      </c>
      <c r="AA29" s="262">
        <v>5.5933333333333337</v>
      </c>
      <c r="AB29" s="261">
        <v>0.13635366208145897</v>
      </c>
      <c r="AC29" s="260">
        <f t="shared" si="8"/>
        <v>0.72750000000000004</v>
      </c>
      <c r="AD29" s="259">
        <f t="shared" si="18"/>
        <v>0</v>
      </c>
    </row>
    <row r="30" spans="1:30" ht="15">
      <c r="A30" s="377"/>
      <c r="B30" s="238" t="s">
        <v>17</v>
      </c>
      <c r="C30" s="249">
        <f t="shared" si="0"/>
        <v>0.75000000000000011</v>
      </c>
      <c r="D30" s="231">
        <v>0.50440000000000007</v>
      </c>
      <c r="E30" s="248">
        <v>1.2296207476857194E-2</v>
      </c>
      <c r="F30" s="242">
        <v>0.50440000000000007</v>
      </c>
      <c r="G30" s="247">
        <v>1.2296207476857194E-2</v>
      </c>
      <c r="H30" s="246">
        <f t="shared" si="1"/>
        <v>0</v>
      </c>
      <c r="I30" s="231">
        <v>0.67253333333333332</v>
      </c>
      <c r="J30" s="72">
        <v>0.67253333333333332</v>
      </c>
      <c r="K30" s="245">
        <f t="shared" si="13"/>
        <v>0</v>
      </c>
      <c r="L30" s="231">
        <v>0</v>
      </c>
      <c r="M30" s="72">
        <v>0</v>
      </c>
      <c r="N30" s="232">
        <f t="shared" si="14"/>
        <v>0</v>
      </c>
      <c r="O30" s="231">
        <v>0.69333333333333347</v>
      </c>
      <c r="P30" s="72">
        <v>0.69333333333333347</v>
      </c>
      <c r="Q30" s="232">
        <f t="shared" si="15"/>
        <v>0</v>
      </c>
      <c r="R30" s="231">
        <v>0</v>
      </c>
      <c r="S30" s="72">
        <v>0</v>
      </c>
      <c r="T30" s="232">
        <f t="shared" si="16"/>
        <v>0</v>
      </c>
      <c r="U30" s="231">
        <v>0</v>
      </c>
      <c r="V30" s="72">
        <v>0</v>
      </c>
      <c r="W30" s="232">
        <f t="shared" si="17"/>
        <v>0</v>
      </c>
      <c r="X30" s="74">
        <v>0.69333333333333347</v>
      </c>
      <c r="Y30" s="244">
        <v>1.6902003404614702E-2</v>
      </c>
      <c r="Z30" s="243">
        <f t="shared" si="7"/>
        <v>0.72749999999999992</v>
      </c>
      <c r="AA30" s="242">
        <v>0.69333333333333347</v>
      </c>
      <c r="AB30" s="241">
        <v>1.6902003404614702E-2</v>
      </c>
      <c r="AC30" s="240">
        <f t="shared" si="8"/>
        <v>0.72749999999999992</v>
      </c>
      <c r="AD30" s="239">
        <f t="shared" si="18"/>
        <v>0</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0.74999999999999989</v>
      </c>
      <c r="D33" s="171">
        <f>SUM(D21:D32)</f>
        <v>36.374393749999996</v>
      </c>
      <c r="E33" s="188">
        <v>0.88673095240859934</v>
      </c>
      <c r="F33" s="182">
        <f>SUM(F21:F32)</f>
        <v>36.361056249999997</v>
      </c>
      <c r="G33" s="187">
        <v>0.88640581230704785</v>
      </c>
      <c r="H33" s="186">
        <f t="shared" si="1"/>
        <v>3.6667277787959479E-4</v>
      </c>
      <c r="I33" s="171">
        <f t="shared" ref="I33:X33" si="19">SUM(I21:I32)</f>
        <v>48.499191666666668</v>
      </c>
      <c r="J33" s="27">
        <f t="shared" si="19"/>
        <v>48.481408333333334</v>
      </c>
      <c r="K33" s="185">
        <f t="shared" si="19"/>
        <v>1.7783333333333335E-2</v>
      </c>
      <c r="L33" s="171">
        <f t="shared" si="19"/>
        <v>0</v>
      </c>
      <c r="M33" s="27">
        <f t="shared" si="19"/>
        <v>0</v>
      </c>
      <c r="N33" s="172">
        <f t="shared" si="19"/>
        <v>0</v>
      </c>
      <c r="O33" s="171">
        <f t="shared" si="19"/>
        <v>49.999166666666667</v>
      </c>
      <c r="P33" s="27">
        <f t="shared" si="19"/>
        <v>49.980833333333337</v>
      </c>
      <c r="Q33" s="172">
        <f t="shared" si="19"/>
        <v>1.8333333333333337E-2</v>
      </c>
      <c r="R33" s="171">
        <f t="shared" si="19"/>
        <v>0</v>
      </c>
      <c r="S33" s="27">
        <f t="shared" si="19"/>
        <v>0</v>
      </c>
      <c r="T33" s="172">
        <f t="shared" si="19"/>
        <v>0</v>
      </c>
      <c r="U33" s="171">
        <f t="shared" si="19"/>
        <v>0</v>
      </c>
      <c r="V33" s="27">
        <f t="shared" si="19"/>
        <v>0</v>
      </c>
      <c r="W33" s="172">
        <f t="shared" si="19"/>
        <v>0</v>
      </c>
      <c r="X33" s="29">
        <f t="shared" si="19"/>
        <v>49.999166666666667</v>
      </c>
      <c r="Y33" s="184">
        <v>1.2188741613863909</v>
      </c>
      <c r="Z33" s="183">
        <f t="shared" si="7"/>
        <v>0.72749999999999992</v>
      </c>
      <c r="AA33" s="182">
        <f>SUM(AA21:AA32)</f>
        <v>49.980833333333337</v>
      </c>
      <c r="AB33" s="181">
        <v>1.2184272334117499</v>
      </c>
      <c r="AC33" s="180">
        <f t="shared" si="8"/>
        <v>0.72749999999999992</v>
      </c>
      <c r="AD33" s="179">
        <f>SUM(AD21:AD32)</f>
        <v>1.8333333333333337E-2</v>
      </c>
    </row>
    <row r="34" spans="1:30" ht="15">
      <c r="A34" s="377"/>
      <c r="B34" s="158" t="s">
        <v>87</v>
      </c>
      <c r="C34" s="169">
        <f t="shared" si="0"/>
        <v>0.74999999999999989</v>
      </c>
      <c r="D34" s="151">
        <f>SUM(D24:D30)</f>
        <v>36.361056249999997</v>
      </c>
      <c r="E34" s="168">
        <v>0.88640581230704785</v>
      </c>
      <c r="F34" s="162">
        <f>SUM(F24:F30)</f>
        <v>36.361056249999997</v>
      </c>
      <c r="G34" s="167">
        <v>0.88640581230704785</v>
      </c>
      <c r="H34" s="166">
        <f t="shared" si="1"/>
        <v>0</v>
      </c>
      <c r="I34" s="151">
        <f t="shared" ref="I34:X34" si="20">SUM(I24:I30)</f>
        <v>48.481408333333334</v>
      </c>
      <c r="J34" s="16">
        <f t="shared" si="20"/>
        <v>48.481408333333334</v>
      </c>
      <c r="K34" s="165">
        <f t="shared" si="20"/>
        <v>0</v>
      </c>
      <c r="L34" s="151">
        <f t="shared" si="20"/>
        <v>0</v>
      </c>
      <c r="M34" s="16">
        <f t="shared" si="20"/>
        <v>0</v>
      </c>
      <c r="N34" s="152">
        <f t="shared" si="20"/>
        <v>0</v>
      </c>
      <c r="O34" s="151">
        <f t="shared" si="20"/>
        <v>49.980833333333337</v>
      </c>
      <c r="P34" s="16">
        <f t="shared" si="20"/>
        <v>49.980833333333337</v>
      </c>
      <c r="Q34" s="152">
        <f t="shared" si="20"/>
        <v>0</v>
      </c>
      <c r="R34" s="151">
        <f t="shared" si="20"/>
        <v>0</v>
      </c>
      <c r="S34" s="16">
        <f t="shared" si="20"/>
        <v>0</v>
      </c>
      <c r="T34" s="152">
        <f t="shared" si="20"/>
        <v>0</v>
      </c>
      <c r="U34" s="151">
        <f t="shared" si="20"/>
        <v>0</v>
      </c>
      <c r="V34" s="16">
        <f t="shared" si="20"/>
        <v>0</v>
      </c>
      <c r="W34" s="152">
        <f t="shared" si="20"/>
        <v>0</v>
      </c>
      <c r="X34" s="18">
        <f t="shared" si="20"/>
        <v>49.980833333333337</v>
      </c>
      <c r="Y34" s="164">
        <v>1.2184272334117499</v>
      </c>
      <c r="Z34" s="163">
        <f t="shared" si="7"/>
        <v>0.72749999999999992</v>
      </c>
      <c r="AA34" s="162">
        <f>SUM(AA24:AA30)</f>
        <v>49.980833333333337</v>
      </c>
      <c r="AB34" s="161">
        <v>1.2184272334117499</v>
      </c>
      <c r="AC34" s="160">
        <f t="shared" si="8"/>
        <v>0.72749999999999992</v>
      </c>
      <c r="AD34" s="159">
        <f>SUM(AD24:AD30)</f>
        <v>0</v>
      </c>
    </row>
    <row r="35" spans="1:30" ht="15.75" thickBot="1">
      <c r="A35" s="379"/>
      <c r="B35" s="301" t="s">
        <v>86</v>
      </c>
      <c r="C35" s="313">
        <f t="shared" si="0"/>
        <v>0.75</v>
      </c>
      <c r="D35" s="294">
        <f>SUM(D21:D23,D31:D32)</f>
        <v>1.3337500000000002E-2</v>
      </c>
      <c r="E35" s="312">
        <v>3.2514010155151239E-4</v>
      </c>
      <c r="F35" s="305">
        <f>SUM(F21:F23,F31:F32)</f>
        <v>0</v>
      </c>
      <c r="G35" s="311">
        <v>0</v>
      </c>
      <c r="H35" s="310">
        <f t="shared" si="1"/>
        <v>1</v>
      </c>
      <c r="I35" s="294">
        <f t="shared" ref="I35:X35" si="21">SUM(I21:I23,I31:I32)</f>
        <v>1.7783333333333335E-2</v>
      </c>
      <c r="J35" s="293">
        <f t="shared" si="21"/>
        <v>0</v>
      </c>
      <c r="K35" s="309">
        <f t="shared" si="21"/>
        <v>1.7783333333333335E-2</v>
      </c>
      <c r="L35" s="294">
        <f t="shared" si="21"/>
        <v>0</v>
      </c>
      <c r="M35" s="293">
        <f t="shared" si="21"/>
        <v>0</v>
      </c>
      <c r="N35" s="295">
        <f t="shared" si="21"/>
        <v>0</v>
      </c>
      <c r="O35" s="294">
        <f t="shared" si="21"/>
        <v>1.8333333333333337E-2</v>
      </c>
      <c r="P35" s="293">
        <f t="shared" si="21"/>
        <v>0</v>
      </c>
      <c r="Q35" s="295">
        <f t="shared" si="21"/>
        <v>1.8333333333333337E-2</v>
      </c>
      <c r="R35" s="294">
        <f t="shared" si="21"/>
        <v>0</v>
      </c>
      <c r="S35" s="293">
        <f t="shared" si="21"/>
        <v>0</v>
      </c>
      <c r="T35" s="295">
        <f t="shared" si="21"/>
        <v>0</v>
      </c>
      <c r="U35" s="294">
        <f t="shared" si="21"/>
        <v>0</v>
      </c>
      <c r="V35" s="293">
        <f t="shared" si="21"/>
        <v>0</v>
      </c>
      <c r="W35" s="295">
        <f t="shared" si="21"/>
        <v>0</v>
      </c>
      <c r="X35" s="308">
        <f t="shared" si="21"/>
        <v>1.8333333333333337E-2</v>
      </c>
      <c r="Y35" s="307">
        <v>4.4692797464125411E-4</v>
      </c>
      <c r="Z35" s="306">
        <f t="shared" si="7"/>
        <v>0.72749999999999992</v>
      </c>
      <c r="AA35" s="305">
        <f>SUM(AA21:AA23,AA31:AA32)</f>
        <v>0</v>
      </c>
      <c r="AB35" s="304">
        <v>0</v>
      </c>
      <c r="AC35" s="303">
        <f t="shared" si="8"/>
        <v>1</v>
      </c>
      <c r="AD35" s="302">
        <f>SUM(AD21:AD23,AD31:AD32)</f>
        <v>1.8333333333333337E-2</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2.0006250000000003E-2</v>
      </c>
      <c r="E38" s="248">
        <v>4.8771015232726856E-4</v>
      </c>
      <c r="F38" s="242">
        <v>0</v>
      </c>
      <c r="G38" s="247">
        <v>0</v>
      </c>
      <c r="H38" s="246">
        <f t="shared" si="1"/>
        <v>1</v>
      </c>
      <c r="I38" s="231">
        <v>2.6675000000000004E-2</v>
      </c>
      <c r="J38" s="72">
        <v>0</v>
      </c>
      <c r="K38" s="245">
        <f t="shared" si="22"/>
        <v>2.6675000000000004E-2</v>
      </c>
      <c r="L38" s="231">
        <v>0</v>
      </c>
      <c r="M38" s="72">
        <v>0</v>
      </c>
      <c r="N38" s="232">
        <f t="shared" si="23"/>
        <v>0</v>
      </c>
      <c r="O38" s="231">
        <v>2.7500000000000004E-2</v>
      </c>
      <c r="P38" s="72">
        <v>0</v>
      </c>
      <c r="Q38" s="232">
        <f t="shared" si="24"/>
        <v>2.7500000000000004E-2</v>
      </c>
      <c r="R38" s="231">
        <v>0</v>
      </c>
      <c r="S38" s="72">
        <v>0</v>
      </c>
      <c r="T38" s="232">
        <f t="shared" si="25"/>
        <v>0</v>
      </c>
      <c r="U38" s="231">
        <v>0</v>
      </c>
      <c r="V38" s="72">
        <v>0</v>
      </c>
      <c r="W38" s="232">
        <f t="shared" si="26"/>
        <v>0</v>
      </c>
      <c r="X38" s="74">
        <v>2.7500000000000004E-2</v>
      </c>
      <c r="Y38" s="244">
        <v>6.7039196196188114E-4</v>
      </c>
      <c r="Z38" s="243">
        <f t="shared" si="7"/>
        <v>0.72750000000000004</v>
      </c>
      <c r="AA38" s="242">
        <v>0</v>
      </c>
      <c r="AB38" s="241">
        <v>0</v>
      </c>
      <c r="AC38" s="240">
        <f t="shared" si="8"/>
        <v>1</v>
      </c>
      <c r="AD38" s="239">
        <f t="shared" si="27"/>
        <v>2.7500000000000004E-2</v>
      </c>
    </row>
    <row r="39" spans="1:30" ht="15">
      <c r="A39" s="377"/>
      <c r="B39" s="218" t="s">
        <v>23</v>
      </c>
      <c r="C39" s="229">
        <f t="shared" si="0"/>
        <v>0.74999999999999989</v>
      </c>
      <c r="D39" s="211">
        <v>0.92756249999999985</v>
      </c>
      <c r="E39" s="228">
        <v>2.2612016153355171E-2</v>
      </c>
      <c r="F39" s="222">
        <v>0.92756249999999985</v>
      </c>
      <c r="G39" s="227">
        <v>2.2612016153355171E-2</v>
      </c>
      <c r="H39" s="226">
        <f t="shared" si="1"/>
        <v>0</v>
      </c>
      <c r="I39" s="211">
        <v>1.23675</v>
      </c>
      <c r="J39" s="49">
        <v>1.23675</v>
      </c>
      <c r="K39" s="225">
        <f t="shared" si="22"/>
        <v>0</v>
      </c>
      <c r="L39" s="211">
        <v>0</v>
      </c>
      <c r="M39" s="49">
        <v>0</v>
      </c>
      <c r="N39" s="212">
        <f t="shared" si="23"/>
        <v>0</v>
      </c>
      <c r="O39" s="211">
        <v>1.2749999999999999</v>
      </c>
      <c r="P39" s="49">
        <v>1.2749999999999999</v>
      </c>
      <c r="Q39" s="212">
        <f t="shared" si="24"/>
        <v>0</v>
      </c>
      <c r="R39" s="211">
        <v>0</v>
      </c>
      <c r="S39" s="49">
        <v>0</v>
      </c>
      <c r="T39" s="212">
        <f t="shared" si="25"/>
        <v>0</v>
      </c>
      <c r="U39" s="211">
        <v>0</v>
      </c>
      <c r="V39" s="49">
        <v>0</v>
      </c>
      <c r="W39" s="212">
        <f t="shared" si="26"/>
        <v>0</v>
      </c>
      <c r="X39" s="51">
        <v>1.2749999999999999</v>
      </c>
      <c r="Y39" s="224">
        <v>3.1081809145505391E-2</v>
      </c>
      <c r="Z39" s="223">
        <f t="shared" si="7"/>
        <v>0.72749999999999992</v>
      </c>
      <c r="AA39" s="222">
        <v>1.2749999999999999</v>
      </c>
      <c r="AB39" s="221">
        <v>3.1081809145505391E-2</v>
      </c>
      <c r="AC39" s="220">
        <f t="shared" si="8"/>
        <v>0.72749999999999992</v>
      </c>
      <c r="AD39" s="219">
        <f t="shared" si="27"/>
        <v>0</v>
      </c>
    </row>
    <row r="40" spans="1:30" ht="15">
      <c r="A40" s="377"/>
      <c r="B40" s="270" t="s">
        <v>22</v>
      </c>
      <c r="C40" s="269">
        <f t="shared" si="0"/>
        <v>0.74999999999999989</v>
      </c>
      <c r="D40" s="251">
        <v>4.4159249999999997</v>
      </c>
      <c r="E40" s="268">
        <v>0.10765093180460071</v>
      </c>
      <c r="F40" s="262">
        <v>4.4159249999999997</v>
      </c>
      <c r="G40" s="267">
        <v>0.10765093180460071</v>
      </c>
      <c r="H40" s="266">
        <f t="shared" si="1"/>
        <v>0</v>
      </c>
      <c r="I40" s="251">
        <v>5.8879000000000001</v>
      </c>
      <c r="J40" s="61">
        <v>5.8879000000000001</v>
      </c>
      <c r="K40" s="265">
        <f t="shared" si="22"/>
        <v>0</v>
      </c>
      <c r="L40" s="251">
        <v>0</v>
      </c>
      <c r="M40" s="61">
        <v>0</v>
      </c>
      <c r="N40" s="252">
        <f t="shared" si="23"/>
        <v>0</v>
      </c>
      <c r="O40" s="251">
        <v>6.07</v>
      </c>
      <c r="P40" s="61">
        <v>6.07</v>
      </c>
      <c r="Q40" s="252">
        <f t="shared" si="24"/>
        <v>0</v>
      </c>
      <c r="R40" s="251">
        <v>0</v>
      </c>
      <c r="S40" s="61">
        <v>0</v>
      </c>
      <c r="T40" s="252">
        <f t="shared" si="25"/>
        <v>0</v>
      </c>
      <c r="U40" s="251">
        <v>0</v>
      </c>
      <c r="V40" s="61">
        <v>0</v>
      </c>
      <c r="W40" s="252">
        <f t="shared" si="26"/>
        <v>0</v>
      </c>
      <c r="X40" s="63">
        <v>6.07</v>
      </c>
      <c r="Y40" s="264">
        <v>0.14797378942213157</v>
      </c>
      <c r="Z40" s="263">
        <f t="shared" si="7"/>
        <v>0.72749999999999992</v>
      </c>
      <c r="AA40" s="262">
        <v>6.07</v>
      </c>
      <c r="AB40" s="261">
        <v>0.14797378942213157</v>
      </c>
      <c r="AC40" s="260">
        <f t="shared" si="8"/>
        <v>0.72749999999999992</v>
      </c>
      <c r="AD40" s="259">
        <f t="shared" si="27"/>
        <v>0</v>
      </c>
    </row>
    <row r="41" spans="1:30" ht="15">
      <c r="A41" s="377"/>
      <c r="B41" s="270" t="s">
        <v>21</v>
      </c>
      <c r="C41" s="269">
        <f t="shared" si="0"/>
        <v>0.75</v>
      </c>
      <c r="D41" s="251">
        <v>8.2280250000000006</v>
      </c>
      <c r="E41" s="268">
        <v>0.20058188446623298</v>
      </c>
      <c r="F41" s="262">
        <v>8.2280250000000006</v>
      </c>
      <c r="G41" s="267">
        <v>0.20058188446623298</v>
      </c>
      <c r="H41" s="266">
        <f t="shared" si="1"/>
        <v>0</v>
      </c>
      <c r="I41" s="251">
        <v>10.970700000000001</v>
      </c>
      <c r="J41" s="61">
        <v>10.970700000000001</v>
      </c>
      <c r="K41" s="265">
        <f t="shared" si="22"/>
        <v>0</v>
      </c>
      <c r="L41" s="251">
        <v>0</v>
      </c>
      <c r="M41" s="61">
        <v>0</v>
      </c>
      <c r="N41" s="252">
        <f t="shared" si="23"/>
        <v>0</v>
      </c>
      <c r="O41" s="251">
        <v>11.31</v>
      </c>
      <c r="P41" s="61">
        <v>11.31</v>
      </c>
      <c r="Q41" s="252">
        <f t="shared" si="24"/>
        <v>0</v>
      </c>
      <c r="R41" s="251">
        <v>0</v>
      </c>
      <c r="S41" s="61">
        <v>0</v>
      </c>
      <c r="T41" s="252">
        <f t="shared" si="25"/>
        <v>0</v>
      </c>
      <c r="U41" s="251">
        <v>0</v>
      </c>
      <c r="V41" s="61">
        <v>0</v>
      </c>
      <c r="W41" s="252">
        <f t="shared" si="26"/>
        <v>0</v>
      </c>
      <c r="X41" s="63">
        <v>11.31</v>
      </c>
      <c r="Y41" s="264">
        <v>0.27571393053777726</v>
      </c>
      <c r="Z41" s="263">
        <f t="shared" si="7"/>
        <v>0.72750000000000004</v>
      </c>
      <c r="AA41" s="262">
        <v>11.31</v>
      </c>
      <c r="AB41" s="261">
        <v>0.27571393053777726</v>
      </c>
      <c r="AC41" s="260">
        <f t="shared" si="8"/>
        <v>0.72750000000000004</v>
      </c>
      <c r="AD41" s="259">
        <f t="shared" si="27"/>
        <v>0</v>
      </c>
    </row>
    <row r="42" spans="1:30" ht="15">
      <c r="A42" s="377"/>
      <c r="B42" s="270" t="s">
        <v>20</v>
      </c>
      <c r="C42" s="269">
        <f t="shared" si="0"/>
        <v>0.75</v>
      </c>
      <c r="D42" s="251">
        <v>12.571200000000001</v>
      </c>
      <c r="E42" s="268">
        <v>0.30645932480782545</v>
      </c>
      <c r="F42" s="262">
        <v>12.571200000000001</v>
      </c>
      <c r="G42" s="267">
        <v>0.30645932480782545</v>
      </c>
      <c r="H42" s="266">
        <f t="shared" si="1"/>
        <v>0</v>
      </c>
      <c r="I42" s="251">
        <v>16.761600000000001</v>
      </c>
      <c r="J42" s="61">
        <v>16.761600000000001</v>
      </c>
      <c r="K42" s="265">
        <f t="shared" si="22"/>
        <v>0</v>
      </c>
      <c r="L42" s="251">
        <v>0</v>
      </c>
      <c r="M42" s="61">
        <v>0</v>
      </c>
      <c r="N42" s="252">
        <f t="shared" si="23"/>
        <v>0</v>
      </c>
      <c r="O42" s="251">
        <v>17.279999999999998</v>
      </c>
      <c r="P42" s="61">
        <v>17.279999999999998</v>
      </c>
      <c r="Q42" s="252">
        <f t="shared" si="24"/>
        <v>0</v>
      </c>
      <c r="R42" s="251">
        <v>0</v>
      </c>
      <c r="S42" s="61">
        <v>0</v>
      </c>
      <c r="T42" s="252">
        <f t="shared" si="25"/>
        <v>0</v>
      </c>
      <c r="U42" s="251">
        <v>0</v>
      </c>
      <c r="V42" s="61">
        <v>0</v>
      </c>
      <c r="W42" s="252">
        <f t="shared" si="26"/>
        <v>0</v>
      </c>
      <c r="X42" s="63">
        <v>17.279999999999998</v>
      </c>
      <c r="Y42" s="264">
        <v>0.42124993100732011</v>
      </c>
      <c r="Z42" s="263">
        <f t="shared" si="7"/>
        <v>0.72750000000000015</v>
      </c>
      <c r="AA42" s="262">
        <v>17.279999999999998</v>
      </c>
      <c r="AB42" s="261">
        <v>0.42124993100732011</v>
      </c>
      <c r="AC42" s="260">
        <f t="shared" si="8"/>
        <v>0.72750000000000015</v>
      </c>
      <c r="AD42" s="259">
        <f t="shared" si="27"/>
        <v>0</v>
      </c>
    </row>
    <row r="43" spans="1:30" ht="15">
      <c r="A43" s="377"/>
      <c r="B43" s="270" t="s">
        <v>19</v>
      </c>
      <c r="C43" s="269">
        <f t="shared" si="0"/>
        <v>0.75</v>
      </c>
      <c r="D43" s="251">
        <v>8.9482499999999998</v>
      </c>
      <c r="E43" s="268">
        <v>0.21813944995001464</v>
      </c>
      <c r="F43" s="262">
        <v>8.9482499999999998</v>
      </c>
      <c r="G43" s="267">
        <v>0.21813944995001464</v>
      </c>
      <c r="H43" s="266">
        <f t="shared" si="1"/>
        <v>0</v>
      </c>
      <c r="I43" s="251">
        <v>11.930999999999999</v>
      </c>
      <c r="J43" s="61">
        <v>11.930999999999999</v>
      </c>
      <c r="K43" s="265">
        <f t="shared" si="22"/>
        <v>0</v>
      </c>
      <c r="L43" s="251">
        <v>0</v>
      </c>
      <c r="M43" s="61">
        <v>0</v>
      </c>
      <c r="N43" s="252">
        <f t="shared" si="23"/>
        <v>0</v>
      </c>
      <c r="O43" s="251">
        <v>12.299999999999999</v>
      </c>
      <c r="P43" s="61">
        <v>12.299999999999999</v>
      </c>
      <c r="Q43" s="252">
        <f t="shared" si="24"/>
        <v>0</v>
      </c>
      <c r="R43" s="251">
        <v>0</v>
      </c>
      <c r="S43" s="61">
        <v>0</v>
      </c>
      <c r="T43" s="252">
        <f t="shared" si="25"/>
        <v>0</v>
      </c>
      <c r="U43" s="251">
        <v>0</v>
      </c>
      <c r="V43" s="61">
        <v>0</v>
      </c>
      <c r="W43" s="252">
        <f t="shared" si="26"/>
        <v>0</v>
      </c>
      <c r="X43" s="63">
        <v>12.299999999999999</v>
      </c>
      <c r="Y43" s="264">
        <v>0.29984804116840497</v>
      </c>
      <c r="Z43" s="263">
        <f t="shared" si="7"/>
        <v>0.72750000000000004</v>
      </c>
      <c r="AA43" s="262">
        <v>12.299999999999999</v>
      </c>
      <c r="AB43" s="261">
        <v>0.29984804116840497</v>
      </c>
      <c r="AC43" s="260">
        <f t="shared" si="8"/>
        <v>0.72750000000000004</v>
      </c>
      <c r="AD43" s="259">
        <f t="shared" si="27"/>
        <v>0</v>
      </c>
    </row>
    <row r="44" spans="1:30" ht="15">
      <c r="A44" s="377"/>
      <c r="B44" s="258" t="s">
        <v>18</v>
      </c>
      <c r="C44" s="269">
        <f t="shared" si="0"/>
        <v>0.75000000000000011</v>
      </c>
      <c r="D44" s="251">
        <v>5.1215999999999999</v>
      </c>
      <c r="E44" s="268">
        <v>0.12485379899578072</v>
      </c>
      <c r="F44" s="262">
        <v>5.1215999999999999</v>
      </c>
      <c r="G44" s="267">
        <v>0.12485379899578072</v>
      </c>
      <c r="H44" s="266">
        <f t="shared" si="1"/>
        <v>0</v>
      </c>
      <c r="I44" s="251">
        <v>6.8287999999999993</v>
      </c>
      <c r="J44" s="61">
        <v>6.8287999999999993</v>
      </c>
      <c r="K44" s="265">
        <f t="shared" si="22"/>
        <v>0</v>
      </c>
      <c r="L44" s="251">
        <v>0</v>
      </c>
      <c r="M44" s="61">
        <v>0</v>
      </c>
      <c r="N44" s="252">
        <f t="shared" si="23"/>
        <v>0</v>
      </c>
      <c r="O44" s="251">
        <v>7.0399999999999991</v>
      </c>
      <c r="P44" s="61">
        <v>7.0399999999999991</v>
      </c>
      <c r="Q44" s="252">
        <f t="shared" si="24"/>
        <v>0</v>
      </c>
      <c r="R44" s="251">
        <v>0</v>
      </c>
      <c r="S44" s="61">
        <v>0</v>
      </c>
      <c r="T44" s="252">
        <f t="shared" si="25"/>
        <v>0</v>
      </c>
      <c r="U44" s="251">
        <v>0</v>
      </c>
      <c r="V44" s="61">
        <v>0</v>
      </c>
      <c r="W44" s="252">
        <f t="shared" si="26"/>
        <v>0</v>
      </c>
      <c r="X44" s="63">
        <v>7.0399999999999991</v>
      </c>
      <c r="Y44" s="264">
        <v>0.17162034226224154</v>
      </c>
      <c r="Z44" s="263">
        <f t="shared" si="7"/>
        <v>0.72750000000000004</v>
      </c>
      <c r="AA44" s="262">
        <v>7.0399999999999991</v>
      </c>
      <c r="AB44" s="261">
        <v>0.17162034226224154</v>
      </c>
      <c r="AC44" s="260">
        <f t="shared" si="8"/>
        <v>0.72750000000000004</v>
      </c>
      <c r="AD44" s="259">
        <f t="shared" si="27"/>
        <v>0</v>
      </c>
    </row>
    <row r="45" spans="1:30" ht="15">
      <c r="A45" s="377"/>
      <c r="B45" s="238" t="s">
        <v>17</v>
      </c>
      <c r="C45" s="249">
        <f t="shared" si="0"/>
        <v>0.75</v>
      </c>
      <c r="D45" s="231">
        <v>0.78933750000000014</v>
      </c>
      <c r="E45" s="248">
        <v>1.9242382373639504E-2</v>
      </c>
      <c r="F45" s="242">
        <v>0.78933750000000014</v>
      </c>
      <c r="G45" s="247">
        <v>1.9242382373639504E-2</v>
      </c>
      <c r="H45" s="246">
        <f t="shared" si="1"/>
        <v>0</v>
      </c>
      <c r="I45" s="231">
        <v>1.0524500000000001</v>
      </c>
      <c r="J45" s="72">
        <v>1.0524500000000001</v>
      </c>
      <c r="K45" s="245">
        <f t="shared" si="22"/>
        <v>0</v>
      </c>
      <c r="L45" s="231">
        <v>0</v>
      </c>
      <c r="M45" s="72">
        <v>0</v>
      </c>
      <c r="N45" s="232">
        <f t="shared" si="23"/>
        <v>0</v>
      </c>
      <c r="O45" s="231">
        <v>1.0850000000000002</v>
      </c>
      <c r="P45" s="72">
        <v>1.0850000000000002</v>
      </c>
      <c r="Q45" s="232">
        <f t="shared" si="24"/>
        <v>0</v>
      </c>
      <c r="R45" s="231">
        <v>0</v>
      </c>
      <c r="S45" s="72">
        <v>0</v>
      </c>
      <c r="T45" s="232">
        <f t="shared" si="25"/>
        <v>0</v>
      </c>
      <c r="U45" s="231">
        <v>0</v>
      </c>
      <c r="V45" s="72">
        <v>0</v>
      </c>
      <c r="W45" s="232">
        <f t="shared" si="26"/>
        <v>0</v>
      </c>
      <c r="X45" s="74">
        <v>1.0850000000000002</v>
      </c>
      <c r="Y45" s="244">
        <v>2.6450010135586947E-2</v>
      </c>
      <c r="Z45" s="243">
        <f t="shared" si="7"/>
        <v>0.72750000000000004</v>
      </c>
      <c r="AA45" s="242">
        <v>1.0850000000000002</v>
      </c>
      <c r="AB45" s="241">
        <v>2.6450010135586947E-2</v>
      </c>
      <c r="AC45" s="240">
        <f t="shared" si="8"/>
        <v>0.72750000000000004</v>
      </c>
      <c r="AD45" s="239">
        <f t="shared" si="27"/>
        <v>0</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0.75000000000000011</v>
      </c>
      <c r="D48" s="171">
        <f>SUM(D36:D47)</f>
        <v>41.021906250000008</v>
      </c>
      <c r="E48" s="188">
        <v>1.0000274987037765</v>
      </c>
      <c r="F48" s="182">
        <f>SUM(F36:F47)</f>
        <v>41.001900000000006</v>
      </c>
      <c r="G48" s="187">
        <v>0.99953978855144932</v>
      </c>
      <c r="H48" s="186">
        <f t="shared" si="1"/>
        <v>4.8769674129908464E-4</v>
      </c>
      <c r="I48" s="171">
        <f t="shared" ref="I48:X48" si="28">SUM(I36:I47)</f>
        <v>54.695875000000001</v>
      </c>
      <c r="J48" s="27">
        <f t="shared" si="28"/>
        <v>54.669199999999996</v>
      </c>
      <c r="K48" s="185">
        <f t="shared" si="28"/>
        <v>2.6675000000000004E-2</v>
      </c>
      <c r="L48" s="171">
        <f t="shared" si="28"/>
        <v>0</v>
      </c>
      <c r="M48" s="27">
        <f t="shared" si="28"/>
        <v>0</v>
      </c>
      <c r="N48" s="172">
        <f t="shared" si="28"/>
        <v>0</v>
      </c>
      <c r="O48" s="171">
        <f t="shared" si="28"/>
        <v>56.387499999999996</v>
      </c>
      <c r="P48" s="27">
        <f t="shared" si="28"/>
        <v>56.36</v>
      </c>
      <c r="Q48" s="172">
        <f t="shared" si="28"/>
        <v>2.7500000000000004E-2</v>
      </c>
      <c r="R48" s="171">
        <f t="shared" si="28"/>
        <v>0</v>
      </c>
      <c r="S48" s="27">
        <f t="shared" si="28"/>
        <v>0</v>
      </c>
      <c r="T48" s="172">
        <f t="shared" si="28"/>
        <v>0</v>
      </c>
      <c r="U48" s="171">
        <f t="shared" si="28"/>
        <v>0</v>
      </c>
      <c r="V48" s="27">
        <f t="shared" si="28"/>
        <v>0</v>
      </c>
      <c r="W48" s="172">
        <f t="shared" si="28"/>
        <v>0</v>
      </c>
      <c r="X48" s="29">
        <f t="shared" si="28"/>
        <v>56.387499999999996</v>
      </c>
      <c r="Y48" s="184">
        <v>1.3746082456409296</v>
      </c>
      <c r="Z48" s="183">
        <f t="shared" si="7"/>
        <v>0.72750000000000015</v>
      </c>
      <c r="AA48" s="182">
        <f>SUM(AA36:AA47)</f>
        <v>56.36</v>
      </c>
      <c r="AB48" s="181">
        <v>1.3739378536789679</v>
      </c>
      <c r="AC48" s="180">
        <f t="shared" si="8"/>
        <v>0.72750000000000015</v>
      </c>
      <c r="AD48" s="179">
        <f>SUM(AD36:AD47)</f>
        <v>2.7500000000000004E-2</v>
      </c>
    </row>
    <row r="49" spans="1:30" ht="15">
      <c r="A49" s="377"/>
      <c r="B49" s="158" t="s">
        <v>87</v>
      </c>
      <c r="C49" s="169">
        <f t="shared" si="0"/>
        <v>0.75000000000000011</v>
      </c>
      <c r="D49" s="151">
        <f>SUM(D39:D45)</f>
        <v>41.001900000000006</v>
      </c>
      <c r="E49" s="168">
        <v>0.99953978855144932</v>
      </c>
      <c r="F49" s="162">
        <f>SUM(F39:F45)</f>
        <v>41.001900000000006</v>
      </c>
      <c r="G49" s="167">
        <v>0.99953978855144932</v>
      </c>
      <c r="H49" s="166">
        <f t="shared" si="1"/>
        <v>0</v>
      </c>
      <c r="I49" s="151">
        <f t="shared" ref="I49:X49" si="29">SUM(I39:I45)</f>
        <v>54.669199999999996</v>
      </c>
      <c r="J49" s="16">
        <f t="shared" si="29"/>
        <v>54.669199999999996</v>
      </c>
      <c r="K49" s="165">
        <f t="shared" si="29"/>
        <v>0</v>
      </c>
      <c r="L49" s="151">
        <f t="shared" si="29"/>
        <v>0</v>
      </c>
      <c r="M49" s="16">
        <f t="shared" si="29"/>
        <v>0</v>
      </c>
      <c r="N49" s="152">
        <f t="shared" si="29"/>
        <v>0</v>
      </c>
      <c r="O49" s="151">
        <f t="shared" si="29"/>
        <v>56.36</v>
      </c>
      <c r="P49" s="16">
        <f t="shared" si="29"/>
        <v>56.36</v>
      </c>
      <c r="Q49" s="152">
        <f t="shared" si="29"/>
        <v>0</v>
      </c>
      <c r="R49" s="151">
        <f t="shared" si="29"/>
        <v>0</v>
      </c>
      <c r="S49" s="16">
        <f t="shared" si="29"/>
        <v>0</v>
      </c>
      <c r="T49" s="152">
        <f t="shared" si="29"/>
        <v>0</v>
      </c>
      <c r="U49" s="151">
        <f t="shared" si="29"/>
        <v>0</v>
      </c>
      <c r="V49" s="16">
        <f t="shared" si="29"/>
        <v>0</v>
      </c>
      <c r="W49" s="152">
        <f t="shared" si="29"/>
        <v>0</v>
      </c>
      <c r="X49" s="18">
        <f t="shared" si="29"/>
        <v>56.36</v>
      </c>
      <c r="Y49" s="164">
        <v>1.3739378536789679</v>
      </c>
      <c r="Z49" s="163">
        <f t="shared" si="7"/>
        <v>0.72750000000000015</v>
      </c>
      <c r="AA49" s="162">
        <f>SUM(AA39:AA45)</f>
        <v>56.36</v>
      </c>
      <c r="AB49" s="161">
        <v>1.3739378536789679</v>
      </c>
      <c r="AC49" s="160">
        <f t="shared" si="8"/>
        <v>0.72750000000000015</v>
      </c>
      <c r="AD49" s="159">
        <f>SUM(AD39:AD45)</f>
        <v>0</v>
      </c>
    </row>
    <row r="50" spans="1:30" ht="15.75" thickBot="1">
      <c r="A50" s="378"/>
      <c r="B50" s="138" t="s">
        <v>86</v>
      </c>
      <c r="C50" s="149">
        <f t="shared" si="0"/>
        <v>0.75</v>
      </c>
      <c r="D50" s="131">
        <f>SUM(D36:D38,D46:D47)</f>
        <v>2.0006250000000003E-2</v>
      </c>
      <c r="E50" s="148">
        <v>4.8771015232726856E-4</v>
      </c>
      <c r="F50" s="142">
        <f>SUM(F36:F38,F46:F47)</f>
        <v>0</v>
      </c>
      <c r="G50" s="147">
        <v>0</v>
      </c>
      <c r="H50" s="146">
        <f t="shared" si="1"/>
        <v>1</v>
      </c>
      <c r="I50" s="131">
        <f t="shared" ref="I50:X50" si="30">SUM(I36:I38,I46:I47)</f>
        <v>2.6675000000000004E-2</v>
      </c>
      <c r="J50" s="5">
        <f t="shared" si="30"/>
        <v>0</v>
      </c>
      <c r="K50" s="145">
        <f t="shared" si="30"/>
        <v>2.6675000000000004E-2</v>
      </c>
      <c r="L50" s="131">
        <f t="shared" si="30"/>
        <v>0</v>
      </c>
      <c r="M50" s="5">
        <f t="shared" si="30"/>
        <v>0</v>
      </c>
      <c r="N50" s="132">
        <f t="shared" si="30"/>
        <v>0</v>
      </c>
      <c r="O50" s="131">
        <f t="shared" si="30"/>
        <v>2.7500000000000004E-2</v>
      </c>
      <c r="P50" s="5">
        <f t="shared" si="30"/>
        <v>0</v>
      </c>
      <c r="Q50" s="132">
        <f t="shared" si="30"/>
        <v>2.7500000000000004E-2</v>
      </c>
      <c r="R50" s="131">
        <f t="shared" si="30"/>
        <v>0</v>
      </c>
      <c r="S50" s="5">
        <f t="shared" si="30"/>
        <v>0</v>
      </c>
      <c r="T50" s="132">
        <f t="shared" si="30"/>
        <v>0</v>
      </c>
      <c r="U50" s="131">
        <f t="shared" si="30"/>
        <v>0</v>
      </c>
      <c r="V50" s="5">
        <f t="shared" si="30"/>
        <v>0</v>
      </c>
      <c r="W50" s="132">
        <f t="shared" si="30"/>
        <v>0</v>
      </c>
      <c r="X50" s="7">
        <f t="shared" si="30"/>
        <v>2.7500000000000004E-2</v>
      </c>
      <c r="Y50" s="144">
        <v>6.7039196196188114E-4</v>
      </c>
      <c r="Z50" s="143">
        <f t="shared" si="7"/>
        <v>0.72750000000000004</v>
      </c>
      <c r="AA50" s="142">
        <f>SUM(AA36:AA38,AA46:AA47)</f>
        <v>0</v>
      </c>
      <c r="AB50" s="141">
        <v>0</v>
      </c>
      <c r="AC50" s="140">
        <f t="shared" si="8"/>
        <v>1</v>
      </c>
      <c r="AD50" s="139">
        <f>SUM(AD36:AD38,AD46:AD47)</f>
        <v>2.7500000000000004E-2</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1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ReuseHorte!A1</f>
        <v>FIIP DIVERSION: Project "Pump-Back" Irrigation below Horte Reservoir</v>
      </c>
      <c r="C1" s="127"/>
      <c r="D1" s="127"/>
      <c r="E1" s="127"/>
      <c r="F1" s="127"/>
      <c r="G1" s="127"/>
      <c r="H1" s="127"/>
      <c r="I1" s="127"/>
      <c r="J1" s="127"/>
      <c r="K1" s="127"/>
      <c r="L1" s="127"/>
      <c r="M1" s="127"/>
      <c r="N1" s="127"/>
      <c r="O1" s="127"/>
    </row>
    <row r="2" spans="2:15" ht="23.25">
      <c r="B2" s="125" t="str">
        <f>ReuseHorte!A2</f>
        <v>41 Acres (100% Sprinkler / 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117.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173</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222</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0.75</v>
      </c>
      <c r="D9" s="211">
        <v>9.8928750000000001</v>
      </c>
      <c r="E9" s="228">
        <v>1.2918490079333895E-2</v>
      </c>
      <c r="F9" s="222">
        <v>3.1912500000000001</v>
      </c>
      <c r="G9" s="227">
        <v>4.1672548643012569E-3</v>
      </c>
      <c r="H9" s="226">
        <f t="shared" si="1"/>
        <v>0.67741935483870963</v>
      </c>
      <c r="I9" s="211">
        <v>13.1905</v>
      </c>
      <c r="J9" s="49">
        <v>4.2549999999999999</v>
      </c>
      <c r="K9" s="225">
        <f t="shared" si="2"/>
        <v>8.9355000000000011</v>
      </c>
      <c r="L9" s="211">
        <v>0</v>
      </c>
      <c r="M9" s="49">
        <v>0</v>
      </c>
      <c r="N9" s="212">
        <f t="shared" si="3"/>
        <v>0</v>
      </c>
      <c r="O9" s="211">
        <v>14.3375</v>
      </c>
      <c r="P9" s="49">
        <v>4.625</v>
      </c>
      <c r="Q9" s="212">
        <f t="shared" si="4"/>
        <v>9.7125000000000004</v>
      </c>
      <c r="R9" s="211">
        <v>0</v>
      </c>
      <c r="S9" s="49">
        <v>0</v>
      </c>
      <c r="T9" s="212">
        <f t="shared" si="5"/>
        <v>0</v>
      </c>
      <c r="U9" s="211">
        <v>0</v>
      </c>
      <c r="V9" s="49">
        <v>0</v>
      </c>
      <c r="W9" s="212">
        <f t="shared" si="6"/>
        <v>0</v>
      </c>
      <c r="X9" s="51">
        <v>14.3375</v>
      </c>
      <c r="Y9" s="224">
        <v>1.8722449390338979E-2</v>
      </c>
      <c r="Z9" s="223">
        <f t="shared" si="7"/>
        <v>0.69</v>
      </c>
      <c r="AA9" s="222">
        <v>4.625</v>
      </c>
      <c r="AB9" s="221">
        <v>6.0394998033351539E-3</v>
      </c>
      <c r="AC9" s="220">
        <f t="shared" si="8"/>
        <v>0.69000000000000006</v>
      </c>
      <c r="AD9" s="219">
        <f t="shared" si="9"/>
        <v>9.7125000000000004</v>
      </c>
    </row>
    <row r="10" spans="1:31" ht="15">
      <c r="A10" s="377"/>
      <c r="B10" s="270" t="s">
        <v>22</v>
      </c>
      <c r="C10" s="269">
        <f t="shared" si="0"/>
        <v>0.75</v>
      </c>
      <c r="D10" s="251">
        <v>12.677025</v>
      </c>
      <c r="E10" s="268">
        <v>1.6554138377162127E-2</v>
      </c>
      <c r="F10" s="262">
        <v>25.854300000000002</v>
      </c>
      <c r="G10" s="267">
        <v>3.3761522111430936E-2</v>
      </c>
      <c r="H10" s="266">
        <f t="shared" si="1"/>
        <v>-1.0394611511770311</v>
      </c>
      <c r="I10" s="251">
        <v>16.902699999999999</v>
      </c>
      <c r="J10" s="61">
        <v>34.4724</v>
      </c>
      <c r="K10" s="265">
        <f t="shared" si="2"/>
        <v>-17.569700000000001</v>
      </c>
      <c r="L10" s="251">
        <v>0</v>
      </c>
      <c r="M10" s="61">
        <v>0</v>
      </c>
      <c r="N10" s="252">
        <f t="shared" si="3"/>
        <v>0</v>
      </c>
      <c r="O10" s="251">
        <v>18.372499999999999</v>
      </c>
      <c r="P10" s="61">
        <v>37.47</v>
      </c>
      <c r="Q10" s="252">
        <f t="shared" si="4"/>
        <v>-19.0975</v>
      </c>
      <c r="R10" s="251">
        <v>0</v>
      </c>
      <c r="S10" s="61">
        <v>0</v>
      </c>
      <c r="T10" s="252">
        <f t="shared" si="5"/>
        <v>0</v>
      </c>
      <c r="U10" s="251">
        <v>0</v>
      </c>
      <c r="V10" s="61">
        <v>0</v>
      </c>
      <c r="W10" s="252">
        <f t="shared" si="6"/>
        <v>0</v>
      </c>
      <c r="X10" s="63">
        <v>18.372499999999999</v>
      </c>
      <c r="Y10" s="264">
        <v>2.3991504894437861E-2</v>
      </c>
      <c r="Z10" s="263">
        <f t="shared" si="7"/>
        <v>0.69000000000000006</v>
      </c>
      <c r="AA10" s="262">
        <v>37.47</v>
      </c>
      <c r="AB10" s="261">
        <v>4.8929742190479616E-2</v>
      </c>
      <c r="AC10" s="260">
        <f t="shared" si="8"/>
        <v>0.69000000000000006</v>
      </c>
      <c r="AD10" s="259">
        <f t="shared" si="9"/>
        <v>-19.0975</v>
      </c>
    </row>
    <row r="11" spans="1:31" ht="15">
      <c r="A11" s="377"/>
      <c r="B11" s="270" t="s">
        <v>21</v>
      </c>
      <c r="C11" s="269">
        <f t="shared" si="0"/>
        <v>0.74999999999999989</v>
      </c>
      <c r="D11" s="251">
        <v>120.541275</v>
      </c>
      <c r="E11" s="268">
        <v>0.1574073527905446</v>
      </c>
      <c r="F11" s="262">
        <v>123.35647499999999</v>
      </c>
      <c r="G11" s="267">
        <v>0.16108354735191735</v>
      </c>
      <c r="H11" s="266">
        <f t="shared" si="1"/>
        <v>-2.3354655905207491E-2</v>
      </c>
      <c r="I11" s="251">
        <v>160.72170000000003</v>
      </c>
      <c r="J11" s="61">
        <v>164.4753</v>
      </c>
      <c r="K11" s="265">
        <f t="shared" si="2"/>
        <v>-3.7535999999999774</v>
      </c>
      <c r="L11" s="251">
        <v>0</v>
      </c>
      <c r="M11" s="61">
        <v>0</v>
      </c>
      <c r="N11" s="252">
        <f t="shared" si="3"/>
        <v>0</v>
      </c>
      <c r="O11" s="251">
        <v>174.69749999999999</v>
      </c>
      <c r="P11" s="61">
        <v>178.7775</v>
      </c>
      <c r="Q11" s="252">
        <f t="shared" si="4"/>
        <v>-4.0800000000000125</v>
      </c>
      <c r="R11" s="251">
        <v>0</v>
      </c>
      <c r="S11" s="61">
        <v>0</v>
      </c>
      <c r="T11" s="252">
        <f t="shared" si="5"/>
        <v>0</v>
      </c>
      <c r="U11" s="251">
        <v>0</v>
      </c>
      <c r="V11" s="61">
        <v>0</v>
      </c>
      <c r="W11" s="252">
        <f t="shared" si="6"/>
        <v>0</v>
      </c>
      <c r="X11" s="63">
        <v>174.69749999999999</v>
      </c>
      <c r="Y11" s="264">
        <v>0.22812659824716605</v>
      </c>
      <c r="Z11" s="263">
        <f t="shared" si="7"/>
        <v>0.69000000000000006</v>
      </c>
      <c r="AA11" s="262">
        <v>178.7775</v>
      </c>
      <c r="AB11" s="261">
        <v>0.23345441645205417</v>
      </c>
      <c r="AC11" s="260">
        <f t="shared" si="8"/>
        <v>0.69</v>
      </c>
      <c r="AD11" s="259">
        <f t="shared" si="9"/>
        <v>-4.0800000000000125</v>
      </c>
    </row>
    <row r="12" spans="1:31" ht="15">
      <c r="A12" s="377"/>
      <c r="B12" s="270" t="s">
        <v>20</v>
      </c>
      <c r="C12" s="269">
        <f t="shared" si="0"/>
        <v>0.75</v>
      </c>
      <c r="D12" s="251">
        <v>219.79432499999999</v>
      </c>
      <c r="E12" s="268">
        <v>0.28701573678090442</v>
      </c>
      <c r="F12" s="262">
        <v>230.75842499999999</v>
      </c>
      <c r="G12" s="267">
        <v>0.30133307295252537</v>
      </c>
      <c r="H12" s="266">
        <f t="shared" si="1"/>
        <v>-4.9883453542305986E-2</v>
      </c>
      <c r="I12" s="251">
        <v>293.0591</v>
      </c>
      <c r="J12" s="61">
        <v>307.67790000000002</v>
      </c>
      <c r="K12" s="265">
        <f t="shared" si="2"/>
        <v>-14.618800000000022</v>
      </c>
      <c r="L12" s="251">
        <v>0</v>
      </c>
      <c r="M12" s="61">
        <v>0</v>
      </c>
      <c r="N12" s="252">
        <f t="shared" si="3"/>
        <v>0</v>
      </c>
      <c r="O12" s="251">
        <v>318.54250000000002</v>
      </c>
      <c r="P12" s="61">
        <v>334.4325</v>
      </c>
      <c r="Q12" s="252">
        <f t="shared" si="4"/>
        <v>-15.889999999999986</v>
      </c>
      <c r="R12" s="251">
        <v>0</v>
      </c>
      <c r="S12" s="61">
        <v>0</v>
      </c>
      <c r="T12" s="252">
        <f t="shared" si="5"/>
        <v>0</v>
      </c>
      <c r="U12" s="251">
        <v>0</v>
      </c>
      <c r="V12" s="61">
        <v>0</v>
      </c>
      <c r="W12" s="252">
        <f t="shared" si="6"/>
        <v>0</v>
      </c>
      <c r="X12" s="63">
        <v>318.54250000000002</v>
      </c>
      <c r="Y12" s="264">
        <v>0.41596483591435424</v>
      </c>
      <c r="Z12" s="263">
        <f t="shared" si="7"/>
        <v>0.69</v>
      </c>
      <c r="AA12" s="262">
        <v>334.4325</v>
      </c>
      <c r="AB12" s="261">
        <v>0.43671459848192085</v>
      </c>
      <c r="AC12" s="260">
        <f t="shared" si="8"/>
        <v>0.69</v>
      </c>
      <c r="AD12" s="259">
        <f t="shared" si="9"/>
        <v>-15.889999999999986</v>
      </c>
    </row>
    <row r="13" spans="1:31" ht="15">
      <c r="A13" s="377"/>
      <c r="B13" s="270" t="s">
        <v>19</v>
      </c>
      <c r="C13" s="269">
        <f t="shared" si="0"/>
        <v>0.75</v>
      </c>
      <c r="D13" s="251">
        <v>181.19055</v>
      </c>
      <c r="E13" s="268">
        <v>0.23660546834404075</v>
      </c>
      <c r="F13" s="262">
        <v>186.87097500000002</v>
      </c>
      <c r="G13" s="267">
        <v>0.24402318200249701</v>
      </c>
      <c r="H13" s="266">
        <f t="shared" si="1"/>
        <v>-3.1350558845370323E-2</v>
      </c>
      <c r="I13" s="251">
        <v>241.5874</v>
      </c>
      <c r="J13" s="61">
        <v>249.16129999999998</v>
      </c>
      <c r="K13" s="265">
        <f t="shared" si="2"/>
        <v>-7.5738999999999805</v>
      </c>
      <c r="L13" s="251">
        <v>0</v>
      </c>
      <c r="M13" s="61">
        <v>0</v>
      </c>
      <c r="N13" s="252">
        <f t="shared" si="3"/>
        <v>0</v>
      </c>
      <c r="O13" s="251">
        <v>262.59499999999997</v>
      </c>
      <c r="P13" s="61">
        <v>270.82749999999999</v>
      </c>
      <c r="Q13" s="252">
        <f t="shared" si="4"/>
        <v>-8.2325000000000159</v>
      </c>
      <c r="R13" s="251">
        <v>0</v>
      </c>
      <c r="S13" s="61">
        <v>0</v>
      </c>
      <c r="T13" s="252">
        <f t="shared" si="5"/>
        <v>0</v>
      </c>
      <c r="U13" s="251">
        <v>0</v>
      </c>
      <c r="V13" s="61">
        <v>0</v>
      </c>
      <c r="W13" s="252">
        <f t="shared" si="6"/>
        <v>0</v>
      </c>
      <c r="X13" s="63">
        <v>262.59499999999997</v>
      </c>
      <c r="Y13" s="264">
        <v>0.34290647586092859</v>
      </c>
      <c r="Z13" s="263">
        <f t="shared" si="7"/>
        <v>0.69000000000000006</v>
      </c>
      <c r="AA13" s="262">
        <v>270.82749999999999</v>
      </c>
      <c r="AB13" s="261">
        <v>0.35365678551086516</v>
      </c>
      <c r="AC13" s="260">
        <f t="shared" si="8"/>
        <v>0.69000000000000006</v>
      </c>
      <c r="AD13" s="259">
        <f t="shared" si="9"/>
        <v>-8.2325000000000159</v>
      </c>
    </row>
    <row r="14" spans="1:31" ht="15">
      <c r="A14" s="377"/>
      <c r="B14" s="258" t="s">
        <v>18</v>
      </c>
      <c r="C14" s="269">
        <f t="shared" si="0"/>
        <v>0.75</v>
      </c>
      <c r="D14" s="251">
        <v>82.762050000000002</v>
      </c>
      <c r="E14" s="268">
        <v>0.10807381290780847</v>
      </c>
      <c r="F14" s="262">
        <v>97.027799999999999</v>
      </c>
      <c r="G14" s="267">
        <v>0.12670256843633354</v>
      </c>
      <c r="H14" s="266">
        <f t="shared" si="1"/>
        <v>-0.17237066989036637</v>
      </c>
      <c r="I14" s="251">
        <v>110.3494</v>
      </c>
      <c r="J14" s="61">
        <v>129.37039999999999</v>
      </c>
      <c r="K14" s="265">
        <f t="shared" si="2"/>
        <v>-19.020999999999987</v>
      </c>
      <c r="L14" s="251">
        <v>0</v>
      </c>
      <c r="M14" s="61">
        <v>0</v>
      </c>
      <c r="N14" s="252">
        <f t="shared" si="3"/>
        <v>0</v>
      </c>
      <c r="O14" s="251">
        <v>119.94500000000001</v>
      </c>
      <c r="P14" s="61">
        <v>140.61999999999998</v>
      </c>
      <c r="Q14" s="252">
        <f t="shared" si="4"/>
        <v>-20.674999999999969</v>
      </c>
      <c r="R14" s="251">
        <v>0</v>
      </c>
      <c r="S14" s="61">
        <v>0</v>
      </c>
      <c r="T14" s="252">
        <f t="shared" si="5"/>
        <v>0</v>
      </c>
      <c r="U14" s="251">
        <v>0</v>
      </c>
      <c r="V14" s="61">
        <v>0</v>
      </c>
      <c r="W14" s="252">
        <f t="shared" si="6"/>
        <v>0</v>
      </c>
      <c r="X14" s="63">
        <v>119.94500000000001</v>
      </c>
      <c r="Y14" s="264">
        <v>0.15662871435914272</v>
      </c>
      <c r="Z14" s="263">
        <f t="shared" si="7"/>
        <v>0.69</v>
      </c>
      <c r="AA14" s="262">
        <v>140.61999999999998</v>
      </c>
      <c r="AB14" s="261">
        <v>0.18362691077729498</v>
      </c>
      <c r="AC14" s="260">
        <f t="shared" si="8"/>
        <v>0.69000000000000006</v>
      </c>
      <c r="AD14" s="259">
        <f t="shared" si="9"/>
        <v>-20.674999999999969</v>
      </c>
    </row>
    <row r="15" spans="1:31" ht="15">
      <c r="A15" s="377"/>
      <c r="B15" s="238" t="s">
        <v>17</v>
      </c>
      <c r="C15" s="249">
        <f t="shared" si="0"/>
        <v>0.75</v>
      </c>
      <c r="D15" s="231">
        <v>4.9473000000000003</v>
      </c>
      <c r="E15" s="248">
        <v>6.4603713247654076E-3</v>
      </c>
      <c r="F15" s="242">
        <v>4.9473000000000003</v>
      </c>
      <c r="G15" s="247">
        <v>6.4603713247654076E-3</v>
      </c>
      <c r="H15" s="246">
        <f t="shared" si="1"/>
        <v>0</v>
      </c>
      <c r="I15" s="231">
        <v>6.5964</v>
      </c>
      <c r="J15" s="72">
        <v>6.5964</v>
      </c>
      <c r="K15" s="245">
        <f t="shared" si="2"/>
        <v>0</v>
      </c>
      <c r="L15" s="231">
        <v>0</v>
      </c>
      <c r="M15" s="72">
        <v>0</v>
      </c>
      <c r="N15" s="232">
        <f t="shared" si="3"/>
        <v>0</v>
      </c>
      <c r="O15" s="231">
        <v>7.17</v>
      </c>
      <c r="P15" s="72">
        <v>7.17</v>
      </c>
      <c r="Q15" s="232">
        <f t="shared" si="4"/>
        <v>0</v>
      </c>
      <c r="R15" s="231">
        <v>0</v>
      </c>
      <c r="S15" s="72">
        <v>0</v>
      </c>
      <c r="T15" s="232">
        <f t="shared" si="5"/>
        <v>0</v>
      </c>
      <c r="U15" s="231">
        <v>0</v>
      </c>
      <c r="V15" s="72">
        <v>0</v>
      </c>
      <c r="W15" s="232">
        <f t="shared" si="6"/>
        <v>0</v>
      </c>
      <c r="X15" s="74">
        <v>7.17</v>
      </c>
      <c r="Y15" s="244">
        <v>9.3628569924136332E-3</v>
      </c>
      <c r="Z15" s="243">
        <f t="shared" si="7"/>
        <v>0.69000000000000006</v>
      </c>
      <c r="AA15" s="242">
        <v>7.17</v>
      </c>
      <c r="AB15" s="241">
        <v>9.3628569924136332E-3</v>
      </c>
      <c r="AC15" s="240">
        <f t="shared" si="8"/>
        <v>0.69000000000000006</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0.75000000000000011</v>
      </c>
      <c r="D18" s="171">
        <f>SUM(D6:D17)</f>
        <v>631.80540000000008</v>
      </c>
      <c r="E18" s="188">
        <v>0.82503537060455978</v>
      </c>
      <c r="F18" s="182">
        <f>SUM(F6:F17)</f>
        <v>672.00652500000001</v>
      </c>
      <c r="G18" s="187">
        <v>0.87753151904377091</v>
      </c>
      <c r="H18" s="186">
        <f t="shared" si="1"/>
        <v>-6.3628967083851976E-2</v>
      </c>
      <c r="I18" s="171">
        <f t="shared" ref="I18:X18" si="10">SUM(I6:I17)</f>
        <v>842.40719999999999</v>
      </c>
      <c r="J18" s="27">
        <f t="shared" si="10"/>
        <v>896.00869999999998</v>
      </c>
      <c r="K18" s="185">
        <f t="shared" si="10"/>
        <v>-53.601499999999966</v>
      </c>
      <c r="L18" s="171">
        <f t="shared" si="10"/>
        <v>0</v>
      </c>
      <c r="M18" s="27">
        <f t="shared" si="10"/>
        <v>0</v>
      </c>
      <c r="N18" s="172">
        <f t="shared" si="10"/>
        <v>0</v>
      </c>
      <c r="O18" s="171">
        <f t="shared" si="10"/>
        <v>915.66000000000008</v>
      </c>
      <c r="P18" s="27">
        <f t="shared" si="10"/>
        <v>973.92250000000001</v>
      </c>
      <c r="Q18" s="172">
        <f t="shared" si="10"/>
        <v>-58.262499999999982</v>
      </c>
      <c r="R18" s="171">
        <f t="shared" si="10"/>
        <v>0</v>
      </c>
      <c r="S18" s="27">
        <f t="shared" si="10"/>
        <v>0</v>
      </c>
      <c r="T18" s="172">
        <f t="shared" si="10"/>
        <v>0</v>
      </c>
      <c r="U18" s="171">
        <f t="shared" si="10"/>
        <v>0</v>
      </c>
      <c r="V18" s="27">
        <f t="shared" si="10"/>
        <v>0</v>
      </c>
      <c r="W18" s="172">
        <f t="shared" si="10"/>
        <v>0</v>
      </c>
      <c r="X18" s="29">
        <f t="shared" si="10"/>
        <v>915.66000000000008</v>
      </c>
      <c r="Y18" s="184">
        <v>1.1957034356587821</v>
      </c>
      <c r="Z18" s="183">
        <f t="shared" si="7"/>
        <v>0.69000000000000006</v>
      </c>
      <c r="AA18" s="182">
        <f>SUM(AA6:AA17)</f>
        <v>973.92250000000001</v>
      </c>
      <c r="AB18" s="181">
        <v>1.2717848102083635</v>
      </c>
      <c r="AC18" s="180">
        <f t="shared" si="8"/>
        <v>0.69</v>
      </c>
      <c r="AD18" s="179">
        <f>SUM(AD6:AD17)</f>
        <v>-58.262499999999982</v>
      </c>
    </row>
    <row r="19" spans="1:30" ht="15">
      <c r="A19" s="377"/>
      <c r="B19" s="158" t="s">
        <v>87</v>
      </c>
      <c r="C19" s="169">
        <f t="shared" si="0"/>
        <v>0.75000000000000011</v>
      </c>
      <c r="D19" s="151">
        <f>SUM(D9:D15)</f>
        <v>631.80540000000008</v>
      </c>
      <c r="E19" s="168">
        <v>0.82503537060455978</v>
      </c>
      <c r="F19" s="162">
        <f>SUM(F9:F15)</f>
        <v>672.00652500000001</v>
      </c>
      <c r="G19" s="167">
        <v>0.87753151904377091</v>
      </c>
      <c r="H19" s="166">
        <f t="shared" si="1"/>
        <v>-6.3628967083851976E-2</v>
      </c>
      <c r="I19" s="151">
        <f t="shared" ref="I19:X19" si="11">SUM(I9:I15)</f>
        <v>842.40719999999999</v>
      </c>
      <c r="J19" s="16">
        <f t="shared" si="11"/>
        <v>896.00869999999998</v>
      </c>
      <c r="K19" s="165">
        <f t="shared" si="11"/>
        <v>-53.601499999999966</v>
      </c>
      <c r="L19" s="151">
        <f t="shared" si="11"/>
        <v>0</v>
      </c>
      <c r="M19" s="16">
        <f t="shared" si="11"/>
        <v>0</v>
      </c>
      <c r="N19" s="152">
        <f t="shared" si="11"/>
        <v>0</v>
      </c>
      <c r="O19" s="151">
        <f t="shared" si="11"/>
        <v>915.66000000000008</v>
      </c>
      <c r="P19" s="16">
        <f t="shared" si="11"/>
        <v>973.92250000000001</v>
      </c>
      <c r="Q19" s="152">
        <f t="shared" si="11"/>
        <v>-58.262499999999982</v>
      </c>
      <c r="R19" s="151">
        <f t="shared" si="11"/>
        <v>0</v>
      </c>
      <c r="S19" s="16">
        <f t="shared" si="11"/>
        <v>0</v>
      </c>
      <c r="T19" s="152">
        <f t="shared" si="11"/>
        <v>0</v>
      </c>
      <c r="U19" s="151">
        <f t="shared" si="11"/>
        <v>0</v>
      </c>
      <c r="V19" s="16">
        <f t="shared" si="11"/>
        <v>0</v>
      </c>
      <c r="W19" s="152">
        <f t="shared" si="11"/>
        <v>0</v>
      </c>
      <c r="X19" s="18">
        <f t="shared" si="11"/>
        <v>915.66000000000008</v>
      </c>
      <c r="Y19" s="164">
        <v>1.1957034356587821</v>
      </c>
      <c r="Z19" s="163">
        <f t="shared" si="7"/>
        <v>0.69000000000000006</v>
      </c>
      <c r="AA19" s="162">
        <f>SUM(AA9:AA15)</f>
        <v>973.92250000000001</v>
      </c>
      <c r="AB19" s="161">
        <v>1.2717848102083635</v>
      </c>
      <c r="AC19" s="160">
        <f t="shared" si="8"/>
        <v>0.69</v>
      </c>
      <c r="AD19" s="159">
        <f>SUM(AD9:AD15)</f>
        <v>-58.262499999999982</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0.75</v>
      </c>
      <c r="D23" s="231">
        <v>0.24782499999999999</v>
      </c>
      <c r="E23" s="248">
        <v>3.2361925162411557E-4</v>
      </c>
      <c r="F23" s="242">
        <v>0</v>
      </c>
      <c r="G23" s="247">
        <v>0</v>
      </c>
      <c r="H23" s="246">
        <f t="shared" si="1"/>
        <v>1</v>
      </c>
      <c r="I23" s="231">
        <v>0.3304333333333333</v>
      </c>
      <c r="J23" s="72">
        <v>0</v>
      </c>
      <c r="K23" s="245">
        <f t="shared" si="13"/>
        <v>0.3304333333333333</v>
      </c>
      <c r="L23" s="231">
        <v>0</v>
      </c>
      <c r="M23" s="72">
        <v>0</v>
      </c>
      <c r="N23" s="232">
        <f t="shared" si="14"/>
        <v>0</v>
      </c>
      <c r="O23" s="231">
        <v>0.35916666666666669</v>
      </c>
      <c r="P23" s="72">
        <v>0</v>
      </c>
      <c r="Q23" s="232">
        <f t="shared" si="15"/>
        <v>0.35916666666666669</v>
      </c>
      <c r="R23" s="231">
        <v>0</v>
      </c>
      <c r="S23" s="72">
        <v>0</v>
      </c>
      <c r="T23" s="232">
        <f t="shared" si="16"/>
        <v>0</v>
      </c>
      <c r="U23" s="231">
        <v>0</v>
      </c>
      <c r="V23" s="72">
        <v>0</v>
      </c>
      <c r="W23" s="232">
        <f t="shared" si="17"/>
        <v>0</v>
      </c>
      <c r="X23" s="74">
        <v>0.35916666666666669</v>
      </c>
      <c r="Y23" s="244">
        <v>4.6901340815089221E-4</v>
      </c>
      <c r="Z23" s="243">
        <f t="shared" si="7"/>
        <v>0.69</v>
      </c>
      <c r="AA23" s="242">
        <v>0</v>
      </c>
      <c r="AB23" s="241">
        <v>0</v>
      </c>
      <c r="AC23" s="240">
        <f t="shared" si="8"/>
        <v>1</v>
      </c>
      <c r="AD23" s="239">
        <f t="shared" si="18"/>
        <v>0.35916666666666669</v>
      </c>
    </row>
    <row r="24" spans="1:30" ht="15">
      <c r="A24" s="377"/>
      <c r="B24" s="218" t="s">
        <v>23</v>
      </c>
      <c r="C24" s="229">
        <f t="shared" si="0"/>
        <v>0.74999999999999967</v>
      </c>
      <c r="D24" s="211">
        <v>16.200049999999994</v>
      </c>
      <c r="E24" s="228">
        <v>2.1154637576004245E-2</v>
      </c>
      <c r="F24" s="222">
        <v>2.9790749999999999</v>
      </c>
      <c r="G24" s="227">
        <v>3.8901887300801458E-3</v>
      </c>
      <c r="H24" s="226">
        <f t="shared" si="1"/>
        <v>0.81610704905231768</v>
      </c>
      <c r="I24" s="211">
        <v>21.600066666666667</v>
      </c>
      <c r="J24" s="49">
        <v>3.9720999999999997</v>
      </c>
      <c r="K24" s="225">
        <f t="shared" si="13"/>
        <v>17.627966666666666</v>
      </c>
      <c r="L24" s="211">
        <v>0</v>
      </c>
      <c r="M24" s="49">
        <v>0</v>
      </c>
      <c r="N24" s="212">
        <f t="shared" si="14"/>
        <v>0</v>
      </c>
      <c r="O24" s="211">
        <v>23.478333333333335</v>
      </c>
      <c r="P24" s="49">
        <v>4.3174999999999999</v>
      </c>
      <c r="Q24" s="212">
        <f t="shared" si="15"/>
        <v>19.160833333333336</v>
      </c>
      <c r="R24" s="211">
        <v>0</v>
      </c>
      <c r="S24" s="49">
        <v>0</v>
      </c>
      <c r="T24" s="212">
        <f t="shared" si="16"/>
        <v>0</v>
      </c>
      <c r="U24" s="211">
        <v>0</v>
      </c>
      <c r="V24" s="49">
        <v>0</v>
      </c>
      <c r="W24" s="212">
        <f t="shared" si="17"/>
        <v>0</v>
      </c>
      <c r="X24" s="51">
        <v>23.478333333333335</v>
      </c>
      <c r="Y24" s="224">
        <v>3.0658895037687324E-2</v>
      </c>
      <c r="Z24" s="223">
        <f t="shared" si="7"/>
        <v>0.68999999999999972</v>
      </c>
      <c r="AA24" s="222">
        <v>4.3174999999999999</v>
      </c>
      <c r="AB24" s="221">
        <v>5.6379546812755739E-3</v>
      </c>
      <c r="AC24" s="220">
        <f t="shared" si="8"/>
        <v>0.69</v>
      </c>
      <c r="AD24" s="219">
        <f t="shared" si="18"/>
        <v>19.160833333333336</v>
      </c>
    </row>
    <row r="25" spans="1:30" ht="15">
      <c r="A25" s="377"/>
      <c r="B25" s="270" t="s">
        <v>22</v>
      </c>
      <c r="C25" s="269">
        <f t="shared" si="0"/>
        <v>0.74999999999999989</v>
      </c>
      <c r="D25" s="251">
        <v>32.409299999999995</v>
      </c>
      <c r="E25" s="268">
        <v>4.2321288859725401E-2</v>
      </c>
      <c r="F25" s="262">
        <v>34.895600000000002</v>
      </c>
      <c r="G25" s="267">
        <v>4.5567993370218857E-2</v>
      </c>
      <c r="H25" s="266">
        <f t="shared" si="1"/>
        <v>-7.6715634092683505E-2</v>
      </c>
      <c r="I25" s="251">
        <v>43.212400000000002</v>
      </c>
      <c r="J25" s="61">
        <v>46.527466666666669</v>
      </c>
      <c r="K25" s="265">
        <f t="shared" si="13"/>
        <v>-3.3150666666666666</v>
      </c>
      <c r="L25" s="251">
        <v>0</v>
      </c>
      <c r="M25" s="61">
        <v>0</v>
      </c>
      <c r="N25" s="252">
        <f t="shared" si="14"/>
        <v>0</v>
      </c>
      <c r="O25" s="251">
        <v>46.97</v>
      </c>
      <c r="P25" s="61">
        <v>50.573333333333331</v>
      </c>
      <c r="Q25" s="252">
        <f t="shared" si="15"/>
        <v>-3.6033333333333317</v>
      </c>
      <c r="R25" s="251">
        <v>0</v>
      </c>
      <c r="S25" s="61">
        <v>0</v>
      </c>
      <c r="T25" s="252">
        <f t="shared" si="16"/>
        <v>0</v>
      </c>
      <c r="U25" s="251">
        <v>0</v>
      </c>
      <c r="V25" s="61">
        <v>0</v>
      </c>
      <c r="W25" s="252">
        <f t="shared" si="17"/>
        <v>0</v>
      </c>
      <c r="X25" s="63">
        <v>46.97</v>
      </c>
      <c r="Y25" s="264">
        <v>6.1335201245978854E-2</v>
      </c>
      <c r="Z25" s="263">
        <f t="shared" si="7"/>
        <v>0.69</v>
      </c>
      <c r="AA25" s="262">
        <v>50.573333333333331</v>
      </c>
      <c r="AB25" s="261">
        <v>6.6040570101766449E-2</v>
      </c>
      <c r="AC25" s="260">
        <f t="shared" si="8"/>
        <v>0.69000000000000006</v>
      </c>
      <c r="AD25" s="259">
        <f t="shared" si="18"/>
        <v>-3.6033333333333317</v>
      </c>
    </row>
    <row r="26" spans="1:30" ht="15">
      <c r="A26" s="377"/>
      <c r="B26" s="270" t="s">
        <v>21</v>
      </c>
      <c r="C26" s="269">
        <f t="shared" si="0"/>
        <v>0.75000000000000033</v>
      </c>
      <c r="D26" s="251">
        <v>107.68082500000003</v>
      </c>
      <c r="E26" s="268">
        <v>0.14061369111577671</v>
      </c>
      <c r="F26" s="262">
        <v>127.77305000000001</v>
      </c>
      <c r="G26" s="267">
        <v>0.16685087791276387</v>
      </c>
      <c r="H26" s="266">
        <f t="shared" si="1"/>
        <v>-0.1865905559323118</v>
      </c>
      <c r="I26" s="251">
        <v>143.5744333333333</v>
      </c>
      <c r="J26" s="61">
        <v>170.36406666666667</v>
      </c>
      <c r="K26" s="265">
        <f t="shared" si="13"/>
        <v>-26.78963333333337</v>
      </c>
      <c r="L26" s="251">
        <v>0</v>
      </c>
      <c r="M26" s="61">
        <v>0</v>
      </c>
      <c r="N26" s="252">
        <f t="shared" si="14"/>
        <v>0</v>
      </c>
      <c r="O26" s="251">
        <v>156.05916666666664</v>
      </c>
      <c r="P26" s="61">
        <v>185.17833333333328</v>
      </c>
      <c r="Q26" s="252">
        <f t="shared" si="15"/>
        <v>-29.119166666666644</v>
      </c>
      <c r="R26" s="251">
        <v>0</v>
      </c>
      <c r="S26" s="61">
        <v>0</v>
      </c>
      <c r="T26" s="252">
        <f t="shared" si="16"/>
        <v>0</v>
      </c>
      <c r="U26" s="251">
        <v>0</v>
      </c>
      <c r="V26" s="61">
        <v>0</v>
      </c>
      <c r="W26" s="252">
        <f t="shared" si="17"/>
        <v>0</v>
      </c>
      <c r="X26" s="63">
        <v>156.05916666666664</v>
      </c>
      <c r="Y26" s="264">
        <v>0.20378795813880676</v>
      </c>
      <c r="Z26" s="263">
        <f t="shared" si="7"/>
        <v>0.69000000000000028</v>
      </c>
      <c r="AA26" s="262">
        <v>185.17833333333328</v>
      </c>
      <c r="AB26" s="261">
        <v>0.2418128665402374</v>
      </c>
      <c r="AC26" s="260">
        <f t="shared" si="8"/>
        <v>0.69000000000000028</v>
      </c>
      <c r="AD26" s="259">
        <f t="shared" si="18"/>
        <v>-29.119166666666644</v>
      </c>
    </row>
    <row r="27" spans="1:30" ht="15">
      <c r="A27" s="377"/>
      <c r="B27" s="270" t="s">
        <v>20</v>
      </c>
      <c r="C27" s="269">
        <f t="shared" si="0"/>
        <v>0.75</v>
      </c>
      <c r="D27" s="251">
        <v>204.86157499999999</v>
      </c>
      <c r="E27" s="268">
        <v>0.26751598744290378</v>
      </c>
      <c r="F27" s="262">
        <v>76.546875</v>
      </c>
      <c r="G27" s="267">
        <v>9.9957802488307157E-2</v>
      </c>
      <c r="H27" s="266">
        <f t="shared" si="1"/>
        <v>0.62634830372655292</v>
      </c>
      <c r="I27" s="251">
        <v>273.14876666666663</v>
      </c>
      <c r="J27" s="61">
        <v>102.0625</v>
      </c>
      <c r="K27" s="265">
        <f t="shared" si="13"/>
        <v>171.08626666666663</v>
      </c>
      <c r="L27" s="251">
        <v>0</v>
      </c>
      <c r="M27" s="61">
        <v>0</v>
      </c>
      <c r="N27" s="252">
        <f t="shared" si="14"/>
        <v>0</v>
      </c>
      <c r="O27" s="251">
        <v>296.90083333333331</v>
      </c>
      <c r="P27" s="61">
        <v>110.9375</v>
      </c>
      <c r="Q27" s="252">
        <f t="shared" si="15"/>
        <v>185.96333333333331</v>
      </c>
      <c r="R27" s="251">
        <v>0</v>
      </c>
      <c r="S27" s="61">
        <v>0</v>
      </c>
      <c r="T27" s="252">
        <f t="shared" si="16"/>
        <v>0</v>
      </c>
      <c r="U27" s="251">
        <v>0</v>
      </c>
      <c r="V27" s="61">
        <v>0</v>
      </c>
      <c r="W27" s="252">
        <f t="shared" si="17"/>
        <v>0</v>
      </c>
      <c r="X27" s="63">
        <v>296.90083333333331</v>
      </c>
      <c r="Y27" s="264">
        <v>0.38770432962739676</v>
      </c>
      <c r="Z27" s="263">
        <f t="shared" si="7"/>
        <v>0.69000000000000006</v>
      </c>
      <c r="AA27" s="262">
        <v>110.9375</v>
      </c>
      <c r="AB27" s="261">
        <v>0.14486638041783648</v>
      </c>
      <c r="AC27" s="260">
        <f t="shared" si="8"/>
        <v>0.69</v>
      </c>
      <c r="AD27" s="259">
        <f t="shared" si="18"/>
        <v>185.96333333333331</v>
      </c>
    </row>
    <row r="28" spans="1:30" ht="15">
      <c r="A28" s="377"/>
      <c r="B28" s="270" t="s">
        <v>19</v>
      </c>
      <c r="C28" s="269">
        <f t="shared" si="0"/>
        <v>0.75</v>
      </c>
      <c r="D28" s="251">
        <v>162.76582499999995</v>
      </c>
      <c r="E28" s="268">
        <v>0.21254576607074244</v>
      </c>
      <c r="F28" s="262">
        <v>24.724424999999997</v>
      </c>
      <c r="G28" s="267">
        <v>3.2286088632448591E-2</v>
      </c>
      <c r="H28" s="266">
        <f t="shared" si="1"/>
        <v>0.84809818031518591</v>
      </c>
      <c r="I28" s="251">
        <v>217.02109999999993</v>
      </c>
      <c r="J28" s="61">
        <v>32.965900000000005</v>
      </c>
      <c r="K28" s="265">
        <f t="shared" si="13"/>
        <v>184.05519999999993</v>
      </c>
      <c r="L28" s="251">
        <v>0</v>
      </c>
      <c r="M28" s="61">
        <v>0</v>
      </c>
      <c r="N28" s="252">
        <f t="shared" si="14"/>
        <v>0</v>
      </c>
      <c r="O28" s="251">
        <v>235.89250000000001</v>
      </c>
      <c r="P28" s="61">
        <v>35.832500000000003</v>
      </c>
      <c r="Q28" s="252">
        <f t="shared" si="15"/>
        <v>200.06</v>
      </c>
      <c r="R28" s="251">
        <v>0</v>
      </c>
      <c r="S28" s="61">
        <v>0</v>
      </c>
      <c r="T28" s="252">
        <f t="shared" si="16"/>
        <v>0</v>
      </c>
      <c r="U28" s="251">
        <v>0</v>
      </c>
      <c r="V28" s="61">
        <v>0</v>
      </c>
      <c r="W28" s="252">
        <f t="shared" si="17"/>
        <v>0</v>
      </c>
      <c r="X28" s="63">
        <v>235.89250000000001</v>
      </c>
      <c r="Y28" s="264">
        <v>0.30803734213151091</v>
      </c>
      <c r="Z28" s="263">
        <f t="shared" si="7"/>
        <v>0.68999999999999972</v>
      </c>
      <c r="AA28" s="262">
        <v>35.832500000000003</v>
      </c>
      <c r="AB28" s="261">
        <v>4.6791432800650144E-2</v>
      </c>
      <c r="AC28" s="260">
        <f t="shared" si="8"/>
        <v>0.68999999999999984</v>
      </c>
      <c r="AD28" s="259">
        <f t="shared" si="18"/>
        <v>200.06</v>
      </c>
    </row>
    <row r="29" spans="1:30" ht="15">
      <c r="A29" s="377"/>
      <c r="B29" s="258" t="s">
        <v>18</v>
      </c>
      <c r="C29" s="269">
        <f t="shared" si="0"/>
        <v>0.75000000000000011</v>
      </c>
      <c r="D29" s="251">
        <v>67.813200000000009</v>
      </c>
      <c r="E29" s="268">
        <v>8.8553039581303256E-2</v>
      </c>
      <c r="F29" s="262">
        <v>28.797725000000003</v>
      </c>
      <c r="G29" s="267">
        <v>3.7605157724108079E-2</v>
      </c>
      <c r="H29" s="266">
        <f t="shared" si="1"/>
        <v>0.57533747117080458</v>
      </c>
      <c r="I29" s="251">
        <v>90.417599999999993</v>
      </c>
      <c r="J29" s="61">
        <v>38.396966666666671</v>
      </c>
      <c r="K29" s="265">
        <f t="shared" si="13"/>
        <v>52.020633333333322</v>
      </c>
      <c r="L29" s="251">
        <v>0</v>
      </c>
      <c r="M29" s="61">
        <v>0</v>
      </c>
      <c r="N29" s="252">
        <f t="shared" si="14"/>
        <v>0</v>
      </c>
      <c r="O29" s="251">
        <v>98.280000000000015</v>
      </c>
      <c r="P29" s="61">
        <v>41.735833333333339</v>
      </c>
      <c r="Q29" s="252">
        <f t="shared" si="15"/>
        <v>56.544166666666676</v>
      </c>
      <c r="R29" s="251">
        <v>0</v>
      </c>
      <c r="S29" s="61">
        <v>0</v>
      </c>
      <c r="T29" s="252">
        <f t="shared" si="16"/>
        <v>0</v>
      </c>
      <c r="U29" s="251">
        <v>0</v>
      </c>
      <c r="V29" s="61">
        <v>0</v>
      </c>
      <c r="W29" s="252">
        <f t="shared" si="17"/>
        <v>0</v>
      </c>
      <c r="X29" s="63">
        <v>98.280000000000015</v>
      </c>
      <c r="Y29" s="264">
        <v>0.1283377385236279</v>
      </c>
      <c r="Z29" s="263">
        <f t="shared" si="7"/>
        <v>0.69</v>
      </c>
      <c r="AA29" s="262">
        <v>41.735833333333339</v>
      </c>
      <c r="AB29" s="261">
        <v>5.4500228585663883E-2</v>
      </c>
      <c r="AC29" s="260">
        <f t="shared" si="8"/>
        <v>0.69</v>
      </c>
      <c r="AD29" s="259">
        <f t="shared" si="18"/>
        <v>56.544166666666676</v>
      </c>
    </row>
    <row r="30" spans="1:30" ht="15">
      <c r="A30" s="377"/>
      <c r="B30" s="238" t="s">
        <v>17</v>
      </c>
      <c r="C30" s="249">
        <f t="shared" si="0"/>
        <v>0.75</v>
      </c>
      <c r="D30" s="231">
        <v>9.7956999999999983</v>
      </c>
      <c r="E30" s="248">
        <v>1.2791595291574089E-2</v>
      </c>
      <c r="F30" s="242">
        <v>10.267200000000001</v>
      </c>
      <c r="G30" s="247">
        <v>1.3407297812065448E-2</v>
      </c>
      <c r="H30" s="246">
        <f t="shared" si="1"/>
        <v>-4.813336463958702E-2</v>
      </c>
      <c r="I30" s="231">
        <v>13.060933333333331</v>
      </c>
      <c r="J30" s="72">
        <v>13.689599999999999</v>
      </c>
      <c r="K30" s="245">
        <f t="shared" si="13"/>
        <v>-0.6286666666666676</v>
      </c>
      <c r="L30" s="231">
        <v>0</v>
      </c>
      <c r="M30" s="72">
        <v>0</v>
      </c>
      <c r="N30" s="232">
        <f t="shared" si="14"/>
        <v>0</v>
      </c>
      <c r="O30" s="231">
        <v>14.196666666666667</v>
      </c>
      <c r="P30" s="72">
        <v>14.88</v>
      </c>
      <c r="Q30" s="232">
        <f t="shared" si="15"/>
        <v>-0.68333333333333357</v>
      </c>
      <c r="R30" s="231">
        <v>0</v>
      </c>
      <c r="S30" s="72">
        <v>0</v>
      </c>
      <c r="T30" s="232">
        <f t="shared" si="16"/>
        <v>0</v>
      </c>
      <c r="U30" s="231">
        <v>0</v>
      </c>
      <c r="V30" s="72">
        <v>0</v>
      </c>
      <c r="W30" s="232">
        <f t="shared" si="17"/>
        <v>0</v>
      </c>
      <c r="X30" s="74">
        <v>14.196666666666667</v>
      </c>
      <c r="Y30" s="244">
        <v>1.8538543900832018E-2</v>
      </c>
      <c r="Z30" s="243">
        <f t="shared" si="7"/>
        <v>0.68999999999999984</v>
      </c>
      <c r="AA30" s="242">
        <v>14.88</v>
      </c>
      <c r="AB30" s="241">
        <v>1.9430866394297752E-2</v>
      </c>
      <c r="AC30" s="240">
        <f t="shared" si="8"/>
        <v>0.69000000000000006</v>
      </c>
      <c r="AD30" s="239">
        <f t="shared" si="18"/>
        <v>-0.68333333333333357</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0.75000000000000022</v>
      </c>
      <c r="D33" s="171">
        <f>SUM(D21:D32)</f>
        <v>601.77430000000004</v>
      </c>
      <c r="E33" s="188">
        <v>0.78581962518965409</v>
      </c>
      <c r="F33" s="182">
        <f>SUM(F21:F32)</f>
        <v>305.98395000000005</v>
      </c>
      <c r="G33" s="187">
        <v>0.39956540666999218</v>
      </c>
      <c r="H33" s="186">
        <f t="shared" si="1"/>
        <v>0.49153037941301242</v>
      </c>
      <c r="I33" s="171">
        <f t="shared" ref="I33:X33" si="19">SUM(I21:I32)</f>
        <v>802.3657333333332</v>
      </c>
      <c r="J33" s="27">
        <f t="shared" si="19"/>
        <v>407.97859999999997</v>
      </c>
      <c r="K33" s="185">
        <f t="shared" si="19"/>
        <v>394.38713333333311</v>
      </c>
      <c r="L33" s="171">
        <f t="shared" si="19"/>
        <v>0</v>
      </c>
      <c r="M33" s="27">
        <f t="shared" si="19"/>
        <v>0</v>
      </c>
      <c r="N33" s="172">
        <f t="shared" si="19"/>
        <v>0</v>
      </c>
      <c r="O33" s="171">
        <f t="shared" si="19"/>
        <v>872.13666666666666</v>
      </c>
      <c r="P33" s="27">
        <f t="shared" si="19"/>
        <v>443.45499999999993</v>
      </c>
      <c r="Q33" s="172">
        <f t="shared" si="19"/>
        <v>428.68166666666667</v>
      </c>
      <c r="R33" s="171">
        <f t="shared" si="19"/>
        <v>0</v>
      </c>
      <c r="S33" s="27">
        <f t="shared" si="19"/>
        <v>0</v>
      </c>
      <c r="T33" s="172">
        <f t="shared" si="19"/>
        <v>0</v>
      </c>
      <c r="U33" s="171">
        <f t="shared" si="19"/>
        <v>0</v>
      </c>
      <c r="V33" s="27">
        <f t="shared" si="19"/>
        <v>0</v>
      </c>
      <c r="W33" s="172">
        <f t="shared" si="19"/>
        <v>0</v>
      </c>
      <c r="X33" s="29">
        <f t="shared" si="19"/>
        <v>872.13666666666666</v>
      </c>
      <c r="Y33" s="184">
        <v>1.1388690220139914</v>
      </c>
      <c r="Z33" s="183">
        <f t="shared" si="7"/>
        <v>0.69000000000000006</v>
      </c>
      <c r="AA33" s="182">
        <f>SUM(AA21:AA32)</f>
        <v>443.45499999999993</v>
      </c>
      <c r="AB33" s="181">
        <v>0.57908029952172768</v>
      </c>
      <c r="AC33" s="180">
        <f t="shared" si="8"/>
        <v>0.69000000000000028</v>
      </c>
      <c r="AD33" s="179">
        <f>SUM(AD21:AD32)</f>
        <v>428.68166666666667</v>
      </c>
    </row>
    <row r="34" spans="1:30" ht="15">
      <c r="A34" s="377"/>
      <c r="B34" s="158" t="s">
        <v>87</v>
      </c>
      <c r="C34" s="169">
        <f t="shared" si="0"/>
        <v>0.75000000000000011</v>
      </c>
      <c r="D34" s="151">
        <f>SUM(D24:D30)</f>
        <v>601.526475</v>
      </c>
      <c r="E34" s="168">
        <v>0.78549600593802993</v>
      </c>
      <c r="F34" s="162">
        <f>SUM(F24:F30)</f>
        <v>305.98395000000005</v>
      </c>
      <c r="G34" s="167">
        <v>0.39956540666999218</v>
      </c>
      <c r="H34" s="166">
        <f t="shared" si="1"/>
        <v>0.49132089323250477</v>
      </c>
      <c r="I34" s="151">
        <f t="shared" ref="I34:X34" si="20">SUM(I24:I30)</f>
        <v>802.03529999999989</v>
      </c>
      <c r="J34" s="16">
        <f t="shared" si="20"/>
        <v>407.97859999999997</v>
      </c>
      <c r="K34" s="165">
        <f t="shared" si="20"/>
        <v>394.05669999999981</v>
      </c>
      <c r="L34" s="151">
        <f t="shared" si="20"/>
        <v>0</v>
      </c>
      <c r="M34" s="16">
        <f t="shared" si="20"/>
        <v>0</v>
      </c>
      <c r="N34" s="152">
        <f t="shared" si="20"/>
        <v>0</v>
      </c>
      <c r="O34" s="151">
        <f t="shared" si="20"/>
        <v>871.77750000000003</v>
      </c>
      <c r="P34" s="16">
        <f t="shared" si="20"/>
        <v>443.45499999999993</v>
      </c>
      <c r="Q34" s="152">
        <f t="shared" si="20"/>
        <v>428.32250000000005</v>
      </c>
      <c r="R34" s="151">
        <f t="shared" si="20"/>
        <v>0</v>
      </c>
      <c r="S34" s="16">
        <f t="shared" si="20"/>
        <v>0</v>
      </c>
      <c r="T34" s="152">
        <f t="shared" si="20"/>
        <v>0</v>
      </c>
      <c r="U34" s="151">
        <f t="shared" si="20"/>
        <v>0</v>
      </c>
      <c r="V34" s="16">
        <f t="shared" si="20"/>
        <v>0</v>
      </c>
      <c r="W34" s="152">
        <f t="shared" si="20"/>
        <v>0</v>
      </c>
      <c r="X34" s="18">
        <f t="shared" si="20"/>
        <v>871.77750000000003</v>
      </c>
      <c r="Y34" s="164">
        <v>1.1384000086058406</v>
      </c>
      <c r="Z34" s="163">
        <f t="shared" si="7"/>
        <v>0.69</v>
      </c>
      <c r="AA34" s="162">
        <f>SUM(AA24:AA30)</f>
        <v>443.45499999999993</v>
      </c>
      <c r="AB34" s="161">
        <v>0.57908029952172768</v>
      </c>
      <c r="AC34" s="160">
        <f t="shared" si="8"/>
        <v>0.69000000000000028</v>
      </c>
      <c r="AD34" s="159">
        <f>SUM(AD24:AD30)</f>
        <v>428.32250000000005</v>
      </c>
    </row>
    <row r="35" spans="1:30" ht="15.75" thickBot="1">
      <c r="A35" s="379"/>
      <c r="B35" s="301" t="s">
        <v>86</v>
      </c>
      <c r="C35" s="313">
        <f t="shared" si="0"/>
        <v>0.75</v>
      </c>
      <c r="D35" s="294">
        <f>SUM(D21:D23,D31:D32)</f>
        <v>0.24782499999999999</v>
      </c>
      <c r="E35" s="312">
        <v>3.2361925162411557E-4</v>
      </c>
      <c r="F35" s="305">
        <f>SUM(F21:F23,F31:F32)</f>
        <v>0</v>
      </c>
      <c r="G35" s="311">
        <v>0</v>
      </c>
      <c r="H35" s="310">
        <f t="shared" si="1"/>
        <v>1</v>
      </c>
      <c r="I35" s="294">
        <f t="shared" ref="I35:X35" si="21">SUM(I21:I23,I31:I32)</f>
        <v>0.3304333333333333</v>
      </c>
      <c r="J35" s="293">
        <f t="shared" si="21"/>
        <v>0</v>
      </c>
      <c r="K35" s="309">
        <f t="shared" si="21"/>
        <v>0.3304333333333333</v>
      </c>
      <c r="L35" s="294">
        <f t="shared" si="21"/>
        <v>0</v>
      </c>
      <c r="M35" s="293">
        <f t="shared" si="21"/>
        <v>0</v>
      </c>
      <c r="N35" s="295">
        <f t="shared" si="21"/>
        <v>0</v>
      </c>
      <c r="O35" s="294">
        <f t="shared" si="21"/>
        <v>0.35916666666666669</v>
      </c>
      <c r="P35" s="293">
        <f t="shared" si="21"/>
        <v>0</v>
      </c>
      <c r="Q35" s="295">
        <f t="shared" si="21"/>
        <v>0.35916666666666669</v>
      </c>
      <c r="R35" s="294">
        <f t="shared" si="21"/>
        <v>0</v>
      </c>
      <c r="S35" s="293">
        <f t="shared" si="21"/>
        <v>0</v>
      </c>
      <c r="T35" s="295">
        <f t="shared" si="21"/>
        <v>0</v>
      </c>
      <c r="U35" s="294">
        <f t="shared" si="21"/>
        <v>0</v>
      </c>
      <c r="V35" s="293">
        <f t="shared" si="21"/>
        <v>0</v>
      </c>
      <c r="W35" s="295">
        <f t="shared" si="21"/>
        <v>0</v>
      </c>
      <c r="X35" s="308">
        <f t="shared" si="21"/>
        <v>0.35916666666666669</v>
      </c>
      <c r="Y35" s="307">
        <v>4.6901340815089221E-4</v>
      </c>
      <c r="Z35" s="306">
        <f t="shared" si="7"/>
        <v>0.69</v>
      </c>
      <c r="AA35" s="305">
        <f>SUM(AA21:AA23,AA31:AA32)</f>
        <v>0</v>
      </c>
      <c r="AB35" s="304">
        <v>0</v>
      </c>
      <c r="AC35" s="303">
        <f t="shared" si="8"/>
        <v>1</v>
      </c>
      <c r="AD35" s="302">
        <f>SUM(AD21:AD23,AD31:AD32)</f>
        <v>0.35916666666666669</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0.42435</v>
      </c>
      <c r="E38" s="248">
        <v>5.5413226844222107E-4</v>
      </c>
      <c r="F38" s="242">
        <v>0</v>
      </c>
      <c r="G38" s="247">
        <v>0</v>
      </c>
      <c r="H38" s="246">
        <f t="shared" si="1"/>
        <v>1</v>
      </c>
      <c r="I38" s="231">
        <v>0.56579999999999997</v>
      </c>
      <c r="J38" s="72">
        <v>0</v>
      </c>
      <c r="K38" s="245">
        <f t="shared" si="22"/>
        <v>0.56579999999999997</v>
      </c>
      <c r="L38" s="231">
        <v>0</v>
      </c>
      <c r="M38" s="72">
        <v>0</v>
      </c>
      <c r="N38" s="232">
        <f t="shared" si="23"/>
        <v>0</v>
      </c>
      <c r="O38" s="231">
        <v>0.61499999999999999</v>
      </c>
      <c r="P38" s="72">
        <v>0</v>
      </c>
      <c r="Q38" s="232">
        <f t="shared" si="24"/>
        <v>0.61499999999999999</v>
      </c>
      <c r="R38" s="231">
        <v>0</v>
      </c>
      <c r="S38" s="72">
        <v>0</v>
      </c>
      <c r="T38" s="232">
        <f t="shared" si="25"/>
        <v>0</v>
      </c>
      <c r="U38" s="231">
        <v>0</v>
      </c>
      <c r="V38" s="72">
        <v>0</v>
      </c>
      <c r="W38" s="232">
        <f t="shared" si="26"/>
        <v>0</v>
      </c>
      <c r="X38" s="74">
        <v>0.61499999999999999</v>
      </c>
      <c r="Y38" s="244">
        <v>8.0309024411916099E-4</v>
      </c>
      <c r="Z38" s="243">
        <f t="shared" si="7"/>
        <v>0.69000000000000006</v>
      </c>
      <c r="AA38" s="242">
        <v>0</v>
      </c>
      <c r="AB38" s="241">
        <v>0</v>
      </c>
      <c r="AC38" s="240">
        <f t="shared" si="8"/>
        <v>1</v>
      </c>
      <c r="AD38" s="239">
        <f t="shared" si="27"/>
        <v>0.61499999999999999</v>
      </c>
    </row>
    <row r="39" spans="1:30" ht="15">
      <c r="A39" s="377"/>
      <c r="B39" s="218" t="s">
        <v>23</v>
      </c>
      <c r="C39" s="229">
        <f t="shared" si="0"/>
        <v>0.75</v>
      </c>
      <c r="D39" s="211">
        <v>19.853024999999999</v>
      </c>
      <c r="E39" s="228">
        <v>2.5924830396347652E-2</v>
      </c>
      <c r="F39" s="222">
        <v>12.606299999999997</v>
      </c>
      <c r="G39" s="227">
        <v>1.6461782999088421E-2</v>
      </c>
      <c r="H39" s="226">
        <f t="shared" si="1"/>
        <v>0.36501868103223573</v>
      </c>
      <c r="I39" s="211">
        <v>26.470699999999997</v>
      </c>
      <c r="J39" s="49">
        <v>16.808399999999999</v>
      </c>
      <c r="K39" s="225">
        <f t="shared" si="22"/>
        <v>9.6622999999999983</v>
      </c>
      <c r="L39" s="211">
        <v>0</v>
      </c>
      <c r="M39" s="49">
        <v>0</v>
      </c>
      <c r="N39" s="212">
        <f t="shared" si="23"/>
        <v>0</v>
      </c>
      <c r="O39" s="211">
        <v>28.772500000000001</v>
      </c>
      <c r="P39" s="49">
        <v>18.27</v>
      </c>
      <c r="Q39" s="212">
        <f t="shared" si="24"/>
        <v>10.502500000000001</v>
      </c>
      <c r="R39" s="211">
        <v>0</v>
      </c>
      <c r="S39" s="49">
        <v>0</v>
      </c>
      <c r="T39" s="212">
        <f t="shared" si="25"/>
        <v>0</v>
      </c>
      <c r="U39" s="211">
        <v>0</v>
      </c>
      <c r="V39" s="49">
        <v>0</v>
      </c>
      <c r="W39" s="212">
        <f t="shared" si="26"/>
        <v>0</v>
      </c>
      <c r="X39" s="51">
        <v>28.772500000000001</v>
      </c>
      <c r="Y39" s="224">
        <v>3.7572217965721237E-2</v>
      </c>
      <c r="Z39" s="223">
        <f t="shared" si="7"/>
        <v>0.69</v>
      </c>
      <c r="AA39" s="222">
        <v>18.27</v>
      </c>
      <c r="AB39" s="221">
        <v>2.3857656520418002E-2</v>
      </c>
      <c r="AC39" s="220">
        <f t="shared" si="8"/>
        <v>0.68999999999999984</v>
      </c>
      <c r="AD39" s="219">
        <f t="shared" si="27"/>
        <v>10.502500000000001</v>
      </c>
    </row>
    <row r="40" spans="1:30" ht="15">
      <c r="A40" s="377"/>
      <c r="B40" s="270" t="s">
        <v>22</v>
      </c>
      <c r="C40" s="269">
        <f t="shared" si="0"/>
        <v>0.75000000000000011</v>
      </c>
      <c r="D40" s="251">
        <v>74.000775000000004</v>
      </c>
      <c r="E40" s="268">
        <v>9.6633008877653845E-2</v>
      </c>
      <c r="F40" s="262">
        <v>21.610800000000005</v>
      </c>
      <c r="G40" s="267">
        <v>2.8220199427008732E-2</v>
      </c>
      <c r="H40" s="266">
        <f t="shared" si="1"/>
        <v>0.70796522063451361</v>
      </c>
      <c r="I40" s="251">
        <v>98.667699999999996</v>
      </c>
      <c r="J40" s="61">
        <v>28.814400000000003</v>
      </c>
      <c r="K40" s="265">
        <f t="shared" si="22"/>
        <v>69.85329999999999</v>
      </c>
      <c r="L40" s="251">
        <v>0</v>
      </c>
      <c r="M40" s="61">
        <v>0</v>
      </c>
      <c r="N40" s="252">
        <f t="shared" si="23"/>
        <v>0</v>
      </c>
      <c r="O40" s="251">
        <v>107.2475</v>
      </c>
      <c r="P40" s="61">
        <v>31.320000000000004</v>
      </c>
      <c r="Q40" s="252">
        <f t="shared" si="24"/>
        <v>75.927499999999995</v>
      </c>
      <c r="R40" s="251">
        <v>0</v>
      </c>
      <c r="S40" s="61">
        <v>0</v>
      </c>
      <c r="T40" s="252">
        <f t="shared" si="25"/>
        <v>0</v>
      </c>
      <c r="U40" s="251">
        <v>0</v>
      </c>
      <c r="V40" s="61">
        <v>0</v>
      </c>
      <c r="W40" s="252">
        <f t="shared" si="26"/>
        <v>0</v>
      </c>
      <c r="X40" s="63">
        <v>107.2475</v>
      </c>
      <c r="Y40" s="264">
        <v>0.14004783895312151</v>
      </c>
      <c r="Z40" s="263">
        <f t="shared" si="7"/>
        <v>0.69000000000000006</v>
      </c>
      <c r="AA40" s="262">
        <v>31.320000000000004</v>
      </c>
      <c r="AB40" s="261">
        <v>4.0898839749288013E-2</v>
      </c>
      <c r="AC40" s="260">
        <f t="shared" si="8"/>
        <v>0.69000000000000006</v>
      </c>
      <c r="AD40" s="259">
        <f t="shared" si="27"/>
        <v>75.927499999999995</v>
      </c>
    </row>
    <row r="41" spans="1:30" ht="15">
      <c r="A41" s="377"/>
      <c r="B41" s="270" t="s">
        <v>21</v>
      </c>
      <c r="C41" s="269">
        <f t="shared" si="0"/>
        <v>0.75</v>
      </c>
      <c r="D41" s="251">
        <v>130.34444999999999</v>
      </c>
      <c r="E41" s="268">
        <v>0.17020870921963865</v>
      </c>
      <c r="F41" s="262">
        <v>41.491425</v>
      </c>
      <c r="G41" s="267">
        <v>5.4181070946507093E-2</v>
      </c>
      <c r="H41" s="266">
        <f t="shared" si="1"/>
        <v>0.68167862152934022</v>
      </c>
      <c r="I41" s="251">
        <v>173.79259999999999</v>
      </c>
      <c r="J41" s="61">
        <v>55.321899999999999</v>
      </c>
      <c r="K41" s="265">
        <f t="shared" si="22"/>
        <v>118.47069999999999</v>
      </c>
      <c r="L41" s="251">
        <v>0</v>
      </c>
      <c r="M41" s="61">
        <v>0</v>
      </c>
      <c r="N41" s="252">
        <f t="shared" si="23"/>
        <v>0</v>
      </c>
      <c r="O41" s="251">
        <v>188.905</v>
      </c>
      <c r="P41" s="61">
        <v>60.1325</v>
      </c>
      <c r="Q41" s="252">
        <f t="shared" si="24"/>
        <v>128.77250000000001</v>
      </c>
      <c r="R41" s="251">
        <v>0</v>
      </c>
      <c r="S41" s="61">
        <v>0</v>
      </c>
      <c r="T41" s="252">
        <f t="shared" si="25"/>
        <v>0</v>
      </c>
      <c r="U41" s="251">
        <v>0</v>
      </c>
      <c r="V41" s="61">
        <v>0</v>
      </c>
      <c r="W41" s="252">
        <f t="shared" si="26"/>
        <v>0</v>
      </c>
      <c r="X41" s="63">
        <v>188.905</v>
      </c>
      <c r="Y41" s="264">
        <v>0.24667928872411402</v>
      </c>
      <c r="Z41" s="263">
        <f t="shared" si="7"/>
        <v>0.69</v>
      </c>
      <c r="AA41" s="262">
        <v>60.1325</v>
      </c>
      <c r="AB41" s="261">
        <v>7.8523291226821876E-2</v>
      </c>
      <c r="AC41" s="260">
        <f t="shared" si="8"/>
        <v>0.69</v>
      </c>
      <c r="AD41" s="259">
        <f t="shared" si="27"/>
        <v>128.77250000000001</v>
      </c>
    </row>
    <row r="42" spans="1:30" ht="15">
      <c r="A42" s="377"/>
      <c r="B42" s="270" t="s">
        <v>20</v>
      </c>
      <c r="C42" s="269">
        <f t="shared" si="0"/>
        <v>0.75</v>
      </c>
      <c r="D42" s="251">
        <v>237.39277499999997</v>
      </c>
      <c r="E42" s="268">
        <v>0.30999645792987812</v>
      </c>
      <c r="F42" s="262">
        <v>0</v>
      </c>
      <c r="G42" s="267">
        <v>0</v>
      </c>
      <c r="H42" s="266">
        <f t="shared" si="1"/>
        <v>1</v>
      </c>
      <c r="I42" s="251">
        <v>316.52369999999996</v>
      </c>
      <c r="J42" s="61">
        <v>0</v>
      </c>
      <c r="K42" s="265">
        <f t="shared" si="22"/>
        <v>316.52369999999996</v>
      </c>
      <c r="L42" s="251">
        <v>0</v>
      </c>
      <c r="M42" s="61">
        <v>0</v>
      </c>
      <c r="N42" s="252">
        <f t="shared" si="23"/>
        <v>0</v>
      </c>
      <c r="O42" s="251">
        <v>344.04750000000001</v>
      </c>
      <c r="P42" s="61">
        <v>0</v>
      </c>
      <c r="Q42" s="252">
        <f t="shared" si="24"/>
        <v>344.04750000000001</v>
      </c>
      <c r="R42" s="251">
        <v>0</v>
      </c>
      <c r="S42" s="61">
        <v>0</v>
      </c>
      <c r="T42" s="252">
        <f t="shared" si="25"/>
        <v>0</v>
      </c>
      <c r="U42" s="251">
        <v>0</v>
      </c>
      <c r="V42" s="61">
        <v>0</v>
      </c>
      <c r="W42" s="252">
        <f t="shared" si="26"/>
        <v>0</v>
      </c>
      <c r="X42" s="63">
        <v>344.04750000000001</v>
      </c>
      <c r="Y42" s="264">
        <v>0.44927022888388141</v>
      </c>
      <c r="Z42" s="263">
        <f t="shared" si="7"/>
        <v>0.68999999999999984</v>
      </c>
      <c r="AA42" s="262">
        <v>0</v>
      </c>
      <c r="AB42" s="261">
        <v>0</v>
      </c>
      <c r="AC42" s="260">
        <f t="shared" si="8"/>
        <v>1</v>
      </c>
      <c r="AD42" s="259">
        <f t="shared" si="27"/>
        <v>344.04750000000001</v>
      </c>
    </row>
    <row r="43" spans="1:30" ht="15">
      <c r="A43" s="377"/>
      <c r="B43" s="270" t="s">
        <v>19</v>
      </c>
      <c r="C43" s="269">
        <f t="shared" si="0"/>
        <v>0.75</v>
      </c>
      <c r="D43" s="251">
        <v>137.53942499999999</v>
      </c>
      <c r="E43" s="268">
        <v>0.17960417951099031</v>
      </c>
      <c r="F43" s="262">
        <v>31.458825000000001</v>
      </c>
      <c r="G43" s="267">
        <v>4.1080122681222714E-2</v>
      </c>
      <c r="H43" s="266">
        <f t="shared" si="1"/>
        <v>0.77127412740019807</v>
      </c>
      <c r="I43" s="251">
        <v>183.38589999999999</v>
      </c>
      <c r="J43" s="61">
        <v>41.945100000000004</v>
      </c>
      <c r="K43" s="265">
        <f t="shared" si="22"/>
        <v>141.4408</v>
      </c>
      <c r="L43" s="251">
        <v>0</v>
      </c>
      <c r="M43" s="61">
        <v>0</v>
      </c>
      <c r="N43" s="252">
        <f t="shared" si="23"/>
        <v>0</v>
      </c>
      <c r="O43" s="251">
        <v>199.33249999999998</v>
      </c>
      <c r="P43" s="61">
        <v>45.592500000000001</v>
      </c>
      <c r="Q43" s="252">
        <f t="shared" si="24"/>
        <v>153.73999999999998</v>
      </c>
      <c r="R43" s="251">
        <v>0</v>
      </c>
      <c r="S43" s="61">
        <v>0</v>
      </c>
      <c r="T43" s="252">
        <f t="shared" si="25"/>
        <v>0</v>
      </c>
      <c r="U43" s="251">
        <v>0</v>
      </c>
      <c r="V43" s="61">
        <v>0</v>
      </c>
      <c r="W43" s="252">
        <f t="shared" si="26"/>
        <v>0</v>
      </c>
      <c r="X43" s="63">
        <v>199.33249999999998</v>
      </c>
      <c r="Y43" s="264">
        <v>0.26029591233476856</v>
      </c>
      <c r="Z43" s="263">
        <f t="shared" si="7"/>
        <v>0.69000000000000006</v>
      </c>
      <c r="AA43" s="262">
        <v>45.592500000000001</v>
      </c>
      <c r="AB43" s="261">
        <v>5.9536409682931467E-2</v>
      </c>
      <c r="AC43" s="260">
        <f t="shared" si="8"/>
        <v>0.69000000000000006</v>
      </c>
      <c r="AD43" s="259">
        <f t="shared" si="27"/>
        <v>153.73999999999998</v>
      </c>
    </row>
    <row r="44" spans="1:30" ht="15">
      <c r="A44" s="377"/>
      <c r="B44" s="258" t="s">
        <v>18</v>
      </c>
      <c r="C44" s="269">
        <f t="shared" si="0"/>
        <v>0.75</v>
      </c>
      <c r="D44" s="251">
        <v>77.512875000000008</v>
      </c>
      <c r="E44" s="268">
        <v>0.10121924179858215</v>
      </c>
      <c r="F44" s="262">
        <v>13.591275</v>
      </c>
      <c r="G44" s="267">
        <v>1.7748000581529512E-2</v>
      </c>
      <c r="H44" s="266">
        <f t="shared" si="1"/>
        <v>0.82465783910092361</v>
      </c>
      <c r="I44" s="251">
        <v>103.35050000000001</v>
      </c>
      <c r="J44" s="61">
        <v>18.121699999999997</v>
      </c>
      <c r="K44" s="265">
        <f t="shared" si="22"/>
        <v>85.228800000000007</v>
      </c>
      <c r="L44" s="251">
        <v>0</v>
      </c>
      <c r="M44" s="61">
        <v>0</v>
      </c>
      <c r="N44" s="252">
        <f t="shared" si="23"/>
        <v>0</v>
      </c>
      <c r="O44" s="251">
        <v>112.33749999999999</v>
      </c>
      <c r="P44" s="61">
        <v>19.697500000000002</v>
      </c>
      <c r="Q44" s="252">
        <f t="shared" si="24"/>
        <v>92.639999999999986</v>
      </c>
      <c r="R44" s="251">
        <v>0</v>
      </c>
      <c r="S44" s="61">
        <v>0</v>
      </c>
      <c r="T44" s="252">
        <f t="shared" si="25"/>
        <v>0</v>
      </c>
      <c r="U44" s="251">
        <v>0</v>
      </c>
      <c r="V44" s="61">
        <v>0</v>
      </c>
      <c r="W44" s="252">
        <f t="shared" si="26"/>
        <v>0</v>
      </c>
      <c r="X44" s="63">
        <v>112.33749999999999</v>
      </c>
      <c r="Y44" s="264">
        <v>0.14669455333127845</v>
      </c>
      <c r="Z44" s="263">
        <f t="shared" si="7"/>
        <v>0.69000000000000017</v>
      </c>
      <c r="AA44" s="262">
        <v>19.697500000000002</v>
      </c>
      <c r="AB44" s="261">
        <v>2.572173997323118E-2</v>
      </c>
      <c r="AC44" s="260">
        <f t="shared" si="8"/>
        <v>0.69</v>
      </c>
      <c r="AD44" s="259">
        <f t="shared" si="27"/>
        <v>92.639999999999986</v>
      </c>
    </row>
    <row r="45" spans="1:30" ht="15">
      <c r="A45" s="377"/>
      <c r="B45" s="238" t="s">
        <v>17</v>
      </c>
      <c r="C45" s="249">
        <f t="shared" si="0"/>
        <v>0.75</v>
      </c>
      <c r="D45" s="231">
        <v>18.152174999999996</v>
      </c>
      <c r="E45" s="248">
        <v>2.3703796182184926E-2</v>
      </c>
      <c r="F45" s="242">
        <v>26.9238</v>
      </c>
      <c r="G45" s="247">
        <v>3.5158115633521086E-2</v>
      </c>
      <c r="H45" s="246">
        <f t="shared" si="1"/>
        <v>-0.48322721657322087</v>
      </c>
      <c r="I45" s="231">
        <v>24.202899999999996</v>
      </c>
      <c r="J45" s="72">
        <v>35.898399999999995</v>
      </c>
      <c r="K45" s="245">
        <f t="shared" si="22"/>
        <v>-11.695499999999999</v>
      </c>
      <c r="L45" s="231">
        <v>0</v>
      </c>
      <c r="M45" s="72">
        <v>0</v>
      </c>
      <c r="N45" s="232">
        <f t="shared" si="23"/>
        <v>0</v>
      </c>
      <c r="O45" s="231">
        <v>26.307499999999997</v>
      </c>
      <c r="P45" s="72">
        <v>39.019999999999996</v>
      </c>
      <c r="Q45" s="232">
        <f t="shared" si="24"/>
        <v>-12.712499999999999</v>
      </c>
      <c r="R45" s="231">
        <v>0</v>
      </c>
      <c r="S45" s="72">
        <v>0</v>
      </c>
      <c r="T45" s="232">
        <f t="shared" si="25"/>
        <v>0</v>
      </c>
      <c r="U45" s="231">
        <v>0</v>
      </c>
      <c r="V45" s="72">
        <v>0</v>
      </c>
      <c r="W45" s="232">
        <f t="shared" si="26"/>
        <v>0</v>
      </c>
      <c r="X45" s="74">
        <v>26.307499999999997</v>
      </c>
      <c r="Y45" s="244">
        <v>3.4353327800268015E-2</v>
      </c>
      <c r="Z45" s="243">
        <f t="shared" si="7"/>
        <v>0.69</v>
      </c>
      <c r="AA45" s="242">
        <v>39.019999999999996</v>
      </c>
      <c r="AB45" s="241">
        <v>5.095379077321896E-2</v>
      </c>
      <c r="AC45" s="240">
        <f t="shared" si="8"/>
        <v>0.69000000000000006</v>
      </c>
      <c r="AD45" s="239">
        <f t="shared" si="27"/>
        <v>-12.712499999999999</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0.74999999999999989</v>
      </c>
      <c r="D48" s="171">
        <f>SUM(D36:D47)</f>
        <v>695.21984999999984</v>
      </c>
      <c r="E48" s="188">
        <v>0.90784435618371773</v>
      </c>
      <c r="F48" s="182">
        <f>SUM(F36:F47)</f>
        <v>147.68242500000002</v>
      </c>
      <c r="G48" s="187">
        <v>0.19284929226887756</v>
      </c>
      <c r="H48" s="186">
        <f t="shared" si="1"/>
        <v>0.78757449891570253</v>
      </c>
      <c r="I48" s="171">
        <f t="shared" ref="I48:X48" si="28">SUM(I36:I47)</f>
        <v>926.95979999999997</v>
      </c>
      <c r="J48" s="27">
        <f t="shared" si="28"/>
        <v>196.90989999999999</v>
      </c>
      <c r="K48" s="185">
        <f t="shared" si="28"/>
        <v>730.04989999999987</v>
      </c>
      <c r="L48" s="171">
        <f t="shared" si="28"/>
        <v>0</v>
      </c>
      <c r="M48" s="27">
        <f t="shared" si="28"/>
        <v>0</v>
      </c>
      <c r="N48" s="172">
        <f t="shared" si="28"/>
        <v>0</v>
      </c>
      <c r="O48" s="171">
        <f t="shared" si="28"/>
        <v>1007.5649999999999</v>
      </c>
      <c r="P48" s="27">
        <f t="shared" si="28"/>
        <v>214.03249999999997</v>
      </c>
      <c r="Q48" s="172">
        <f t="shared" si="28"/>
        <v>793.53250000000003</v>
      </c>
      <c r="R48" s="171">
        <f t="shared" si="28"/>
        <v>0</v>
      </c>
      <c r="S48" s="27">
        <f t="shared" si="28"/>
        <v>0</v>
      </c>
      <c r="T48" s="172">
        <f t="shared" si="28"/>
        <v>0</v>
      </c>
      <c r="U48" s="171">
        <f t="shared" si="28"/>
        <v>0</v>
      </c>
      <c r="V48" s="27">
        <f t="shared" si="28"/>
        <v>0</v>
      </c>
      <c r="W48" s="172">
        <f t="shared" si="28"/>
        <v>0</v>
      </c>
      <c r="X48" s="29">
        <f t="shared" si="28"/>
        <v>1007.5649999999999</v>
      </c>
      <c r="Y48" s="184">
        <v>1.3157164582372722</v>
      </c>
      <c r="Z48" s="183">
        <f t="shared" si="7"/>
        <v>0.68999999999999984</v>
      </c>
      <c r="AA48" s="182">
        <f>SUM(AA36:AA47)</f>
        <v>214.03249999999997</v>
      </c>
      <c r="AB48" s="181">
        <v>0.27949172792590943</v>
      </c>
      <c r="AC48" s="180">
        <f t="shared" si="8"/>
        <v>0.69000000000000017</v>
      </c>
      <c r="AD48" s="179">
        <f>SUM(AD36:AD47)</f>
        <v>793.53250000000003</v>
      </c>
    </row>
    <row r="49" spans="1:30" ht="15">
      <c r="A49" s="377"/>
      <c r="B49" s="158" t="s">
        <v>87</v>
      </c>
      <c r="C49" s="169">
        <f t="shared" si="0"/>
        <v>0.74999999999999978</v>
      </c>
      <c r="D49" s="151">
        <f>SUM(D39:D45)</f>
        <v>694.79549999999983</v>
      </c>
      <c r="E49" s="168">
        <v>0.90729022391527547</v>
      </c>
      <c r="F49" s="162">
        <f>SUM(F39:F45)</f>
        <v>147.68242500000002</v>
      </c>
      <c r="G49" s="167">
        <v>0.19284929226887756</v>
      </c>
      <c r="H49" s="166">
        <f t="shared" si="1"/>
        <v>0.78744475892546784</v>
      </c>
      <c r="I49" s="151">
        <f t="shared" ref="I49:X49" si="29">SUM(I39:I45)</f>
        <v>926.39400000000001</v>
      </c>
      <c r="J49" s="16">
        <f t="shared" si="29"/>
        <v>196.90989999999999</v>
      </c>
      <c r="K49" s="165">
        <f t="shared" si="29"/>
        <v>729.4840999999999</v>
      </c>
      <c r="L49" s="151">
        <f t="shared" si="29"/>
        <v>0</v>
      </c>
      <c r="M49" s="16">
        <f t="shared" si="29"/>
        <v>0</v>
      </c>
      <c r="N49" s="152">
        <f t="shared" si="29"/>
        <v>0</v>
      </c>
      <c r="O49" s="151">
        <f t="shared" si="29"/>
        <v>1006.95</v>
      </c>
      <c r="P49" s="16">
        <f t="shared" si="29"/>
        <v>214.03249999999997</v>
      </c>
      <c r="Q49" s="152">
        <f t="shared" si="29"/>
        <v>792.91750000000002</v>
      </c>
      <c r="R49" s="151">
        <f t="shared" si="29"/>
        <v>0</v>
      </c>
      <c r="S49" s="16">
        <f t="shared" si="29"/>
        <v>0</v>
      </c>
      <c r="T49" s="152">
        <f t="shared" si="29"/>
        <v>0</v>
      </c>
      <c r="U49" s="151">
        <f t="shared" si="29"/>
        <v>0</v>
      </c>
      <c r="V49" s="16">
        <f t="shared" si="29"/>
        <v>0</v>
      </c>
      <c r="W49" s="152">
        <f t="shared" si="29"/>
        <v>0</v>
      </c>
      <c r="X49" s="18">
        <f t="shared" si="29"/>
        <v>1006.95</v>
      </c>
      <c r="Y49" s="164">
        <v>1.3149133679931533</v>
      </c>
      <c r="Z49" s="163">
        <f t="shared" si="7"/>
        <v>0.68999999999999984</v>
      </c>
      <c r="AA49" s="162">
        <f>SUM(AA39:AA45)</f>
        <v>214.03249999999997</v>
      </c>
      <c r="AB49" s="161">
        <v>0.27949172792590943</v>
      </c>
      <c r="AC49" s="160">
        <f t="shared" si="8"/>
        <v>0.69000000000000017</v>
      </c>
      <c r="AD49" s="159">
        <f>SUM(AD39:AD45)</f>
        <v>792.91750000000002</v>
      </c>
    </row>
    <row r="50" spans="1:30" ht="15.75" thickBot="1">
      <c r="A50" s="378"/>
      <c r="B50" s="138" t="s">
        <v>86</v>
      </c>
      <c r="C50" s="149">
        <f t="shared" si="0"/>
        <v>0.75</v>
      </c>
      <c r="D50" s="131">
        <f>SUM(D36:D38,D46:D47)</f>
        <v>0.42435</v>
      </c>
      <c r="E50" s="148">
        <v>5.5413226844222107E-4</v>
      </c>
      <c r="F50" s="142">
        <f>SUM(F36:F38,F46:F47)</f>
        <v>0</v>
      </c>
      <c r="G50" s="147">
        <v>0</v>
      </c>
      <c r="H50" s="146">
        <f t="shared" si="1"/>
        <v>1</v>
      </c>
      <c r="I50" s="131">
        <f t="shared" ref="I50:X50" si="30">SUM(I36:I38,I46:I47)</f>
        <v>0.56579999999999997</v>
      </c>
      <c r="J50" s="5">
        <f t="shared" si="30"/>
        <v>0</v>
      </c>
      <c r="K50" s="145">
        <f t="shared" si="30"/>
        <v>0.56579999999999997</v>
      </c>
      <c r="L50" s="131">
        <f t="shared" si="30"/>
        <v>0</v>
      </c>
      <c r="M50" s="5">
        <f t="shared" si="30"/>
        <v>0</v>
      </c>
      <c r="N50" s="132">
        <f t="shared" si="30"/>
        <v>0</v>
      </c>
      <c r="O50" s="131">
        <f t="shared" si="30"/>
        <v>0.61499999999999999</v>
      </c>
      <c r="P50" s="5">
        <f t="shared" si="30"/>
        <v>0</v>
      </c>
      <c r="Q50" s="132">
        <f t="shared" si="30"/>
        <v>0.61499999999999999</v>
      </c>
      <c r="R50" s="131">
        <f t="shared" si="30"/>
        <v>0</v>
      </c>
      <c r="S50" s="5">
        <f t="shared" si="30"/>
        <v>0</v>
      </c>
      <c r="T50" s="132">
        <f t="shared" si="30"/>
        <v>0</v>
      </c>
      <c r="U50" s="131">
        <f t="shared" si="30"/>
        <v>0</v>
      </c>
      <c r="V50" s="5">
        <f t="shared" si="30"/>
        <v>0</v>
      </c>
      <c r="W50" s="132">
        <f t="shared" si="30"/>
        <v>0</v>
      </c>
      <c r="X50" s="7">
        <f t="shared" si="30"/>
        <v>0.61499999999999999</v>
      </c>
      <c r="Y50" s="144">
        <v>8.0309024411916099E-4</v>
      </c>
      <c r="Z50" s="143">
        <f t="shared" si="7"/>
        <v>0.69000000000000006</v>
      </c>
      <c r="AA50" s="142">
        <f>SUM(AA36:AA38,AA46:AA47)</f>
        <v>0</v>
      </c>
      <c r="AB50" s="141">
        <v>0</v>
      </c>
      <c r="AC50" s="140">
        <f t="shared" si="8"/>
        <v>1</v>
      </c>
      <c r="AD50" s="139">
        <f>SUM(AD36:AD38,AD46:AD47)</f>
        <v>0.61499999999999999</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1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ReuseWMiller!A1</f>
        <v>FIIP DIVERSION: Project "Pump-Back" Irrigation on West Miller Coulee</v>
      </c>
      <c r="C1" s="127"/>
      <c r="D1" s="127"/>
      <c r="E1" s="127"/>
      <c r="F1" s="127"/>
      <c r="G1" s="127"/>
      <c r="H1" s="127"/>
      <c r="I1" s="127"/>
      <c r="J1" s="127"/>
      <c r="K1" s="127"/>
      <c r="L1" s="127"/>
      <c r="M1" s="127"/>
      <c r="N1" s="127"/>
      <c r="O1" s="127"/>
    </row>
    <row r="2" spans="2:15" ht="23.25">
      <c r="B2" s="125" t="str">
        <f>ReuseWMiller!A2</f>
        <v>766 Acres (100% Sprinkler / 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11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174</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223</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0.75</v>
      </c>
      <c r="D9" s="211">
        <v>0.39285000000000003</v>
      </c>
      <c r="E9" s="228">
        <v>1.249512142539126E-2</v>
      </c>
      <c r="F9" s="222">
        <v>0.12913125</v>
      </c>
      <c r="G9" s="227">
        <v>4.1071926907536079E-3</v>
      </c>
      <c r="H9" s="226">
        <f t="shared" si="1"/>
        <v>0.67129629629629628</v>
      </c>
      <c r="I9" s="211">
        <v>0.52380000000000004</v>
      </c>
      <c r="J9" s="49">
        <v>0.17217499999999999</v>
      </c>
      <c r="K9" s="225">
        <f t="shared" si="2"/>
        <v>0.35162500000000008</v>
      </c>
      <c r="L9" s="211">
        <v>0</v>
      </c>
      <c r="M9" s="49">
        <v>0</v>
      </c>
      <c r="N9" s="212">
        <f t="shared" si="3"/>
        <v>0</v>
      </c>
      <c r="O9" s="211">
        <v>0.54</v>
      </c>
      <c r="P9" s="49">
        <v>0.17749999999999999</v>
      </c>
      <c r="Q9" s="212">
        <f t="shared" si="4"/>
        <v>0.36250000000000004</v>
      </c>
      <c r="R9" s="211">
        <v>0</v>
      </c>
      <c r="S9" s="49">
        <v>0</v>
      </c>
      <c r="T9" s="212">
        <f t="shared" si="5"/>
        <v>0</v>
      </c>
      <c r="U9" s="211">
        <v>0</v>
      </c>
      <c r="V9" s="49">
        <v>0</v>
      </c>
      <c r="W9" s="212">
        <f t="shared" si="6"/>
        <v>0</v>
      </c>
      <c r="X9" s="51">
        <v>0.54</v>
      </c>
      <c r="Y9" s="224">
        <v>1.7175424639713072E-2</v>
      </c>
      <c r="Z9" s="223">
        <f t="shared" si="7"/>
        <v>0.72750000000000004</v>
      </c>
      <c r="AA9" s="222">
        <v>0.17749999999999999</v>
      </c>
      <c r="AB9" s="221">
        <v>5.6456256917575371E-3</v>
      </c>
      <c r="AC9" s="220">
        <f t="shared" si="8"/>
        <v>0.72750000000000004</v>
      </c>
      <c r="AD9" s="219">
        <f t="shared" si="9"/>
        <v>0.36250000000000004</v>
      </c>
    </row>
    <row r="10" spans="1:31" ht="15">
      <c r="A10" s="377"/>
      <c r="B10" s="270" t="s">
        <v>22</v>
      </c>
      <c r="C10" s="269">
        <f t="shared" si="0"/>
        <v>0.75</v>
      </c>
      <c r="D10" s="251">
        <v>0.46378124999999998</v>
      </c>
      <c r="E10" s="268">
        <v>1.4751185016086903E-2</v>
      </c>
      <c r="F10" s="262">
        <v>1.0457812500000001</v>
      </c>
      <c r="G10" s="267">
        <v>3.3262476016666549E-2</v>
      </c>
      <c r="H10" s="266">
        <f t="shared" si="1"/>
        <v>-1.2549019607843139</v>
      </c>
      <c r="I10" s="251">
        <v>0.61837500000000001</v>
      </c>
      <c r="J10" s="61">
        <v>1.3943750000000001</v>
      </c>
      <c r="K10" s="265">
        <f t="shared" si="2"/>
        <v>-0.77600000000000013</v>
      </c>
      <c r="L10" s="251">
        <v>0</v>
      </c>
      <c r="M10" s="61">
        <v>0</v>
      </c>
      <c r="N10" s="252">
        <f t="shared" si="3"/>
        <v>0</v>
      </c>
      <c r="O10" s="251">
        <v>0.63749999999999996</v>
      </c>
      <c r="P10" s="61">
        <v>1.4375</v>
      </c>
      <c r="Q10" s="252">
        <f t="shared" si="4"/>
        <v>-0.8</v>
      </c>
      <c r="R10" s="251">
        <v>0</v>
      </c>
      <c r="S10" s="61">
        <v>0</v>
      </c>
      <c r="T10" s="252">
        <f t="shared" si="5"/>
        <v>0</v>
      </c>
      <c r="U10" s="251">
        <v>0</v>
      </c>
      <c r="V10" s="61">
        <v>0</v>
      </c>
      <c r="W10" s="252">
        <f t="shared" si="6"/>
        <v>0</v>
      </c>
      <c r="X10" s="63">
        <v>0.63749999999999996</v>
      </c>
      <c r="Y10" s="264">
        <v>2.0276542977439041E-2</v>
      </c>
      <c r="Z10" s="263">
        <f t="shared" si="7"/>
        <v>0.72750000000000004</v>
      </c>
      <c r="AA10" s="262">
        <v>1.4375</v>
      </c>
      <c r="AB10" s="261">
        <v>4.57216165177547E-2</v>
      </c>
      <c r="AC10" s="260">
        <f t="shared" si="8"/>
        <v>0.72750000000000004</v>
      </c>
      <c r="AD10" s="259">
        <f t="shared" si="9"/>
        <v>-0.8</v>
      </c>
    </row>
    <row r="11" spans="1:31" ht="15">
      <c r="A11" s="377"/>
      <c r="B11" s="270" t="s">
        <v>21</v>
      </c>
      <c r="C11" s="269">
        <f t="shared" si="0"/>
        <v>0.75</v>
      </c>
      <c r="D11" s="251">
        <v>4.9979249999999995</v>
      </c>
      <c r="E11" s="268">
        <v>0.15896571146747768</v>
      </c>
      <c r="F11" s="262">
        <v>4.9979249999999995</v>
      </c>
      <c r="G11" s="267">
        <v>0.15896571146747768</v>
      </c>
      <c r="H11" s="266">
        <f t="shared" si="1"/>
        <v>0</v>
      </c>
      <c r="I11" s="251">
        <v>6.663899999999999</v>
      </c>
      <c r="J11" s="61">
        <v>6.663899999999999</v>
      </c>
      <c r="K11" s="265">
        <f t="shared" si="2"/>
        <v>0</v>
      </c>
      <c r="L11" s="251">
        <v>0</v>
      </c>
      <c r="M11" s="61">
        <v>0</v>
      </c>
      <c r="N11" s="252">
        <f t="shared" si="3"/>
        <v>0</v>
      </c>
      <c r="O11" s="251">
        <v>6.8699999999999992</v>
      </c>
      <c r="P11" s="61">
        <v>6.8699999999999992</v>
      </c>
      <c r="Q11" s="252">
        <f t="shared" si="4"/>
        <v>0</v>
      </c>
      <c r="R11" s="251">
        <v>0</v>
      </c>
      <c r="S11" s="61">
        <v>0</v>
      </c>
      <c r="T11" s="252">
        <f t="shared" si="5"/>
        <v>0</v>
      </c>
      <c r="U11" s="251">
        <v>0</v>
      </c>
      <c r="V11" s="61">
        <v>0</v>
      </c>
      <c r="W11" s="252">
        <f t="shared" si="6"/>
        <v>0</v>
      </c>
      <c r="X11" s="63">
        <v>6.8699999999999992</v>
      </c>
      <c r="Y11" s="264">
        <v>0.21850956902746071</v>
      </c>
      <c r="Z11" s="263">
        <f t="shared" si="7"/>
        <v>0.72750000000000004</v>
      </c>
      <c r="AA11" s="262">
        <v>6.8699999999999992</v>
      </c>
      <c r="AB11" s="261">
        <v>0.21850956902746071</v>
      </c>
      <c r="AC11" s="260">
        <f t="shared" si="8"/>
        <v>0.72750000000000004</v>
      </c>
      <c r="AD11" s="259">
        <f t="shared" si="9"/>
        <v>0</v>
      </c>
    </row>
    <row r="12" spans="1:31" ht="15">
      <c r="A12" s="377"/>
      <c r="B12" s="270" t="s">
        <v>20</v>
      </c>
      <c r="C12" s="269">
        <f t="shared" si="0"/>
        <v>0.75</v>
      </c>
      <c r="D12" s="251">
        <v>9.3720187500000005</v>
      </c>
      <c r="E12" s="268">
        <v>0.2980896328937091</v>
      </c>
      <c r="F12" s="262">
        <v>9.3720187500000005</v>
      </c>
      <c r="G12" s="267">
        <v>0.2980896328937091</v>
      </c>
      <c r="H12" s="266">
        <f t="shared" si="1"/>
        <v>0</v>
      </c>
      <c r="I12" s="251">
        <v>12.496025000000001</v>
      </c>
      <c r="J12" s="61">
        <v>12.496025000000001</v>
      </c>
      <c r="K12" s="265">
        <f t="shared" si="2"/>
        <v>0</v>
      </c>
      <c r="L12" s="251">
        <v>0</v>
      </c>
      <c r="M12" s="61">
        <v>0</v>
      </c>
      <c r="N12" s="252">
        <f t="shared" si="3"/>
        <v>0</v>
      </c>
      <c r="O12" s="251">
        <v>12.8825</v>
      </c>
      <c r="P12" s="61">
        <v>12.8825</v>
      </c>
      <c r="Q12" s="252">
        <f t="shared" si="4"/>
        <v>0</v>
      </c>
      <c r="R12" s="251">
        <v>0</v>
      </c>
      <c r="S12" s="61">
        <v>0</v>
      </c>
      <c r="T12" s="252">
        <f t="shared" si="5"/>
        <v>0</v>
      </c>
      <c r="U12" s="251">
        <v>0</v>
      </c>
      <c r="V12" s="61">
        <v>0</v>
      </c>
      <c r="W12" s="252">
        <f t="shared" si="6"/>
        <v>0</v>
      </c>
      <c r="X12" s="63">
        <v>12.8825</v>
      </c>
      <c r="Y12" s="264">
        <v>0.40974519985389563</v>
      </c>
      <c r="Z12" s="263">
        <f t="shared" si="7"/>
        <v>0.72750000000000004</v>
      </c>
      <c r="AA12" s="262">
        <v>12.8825</v>
      </c>
      <c r="AB12" s="261">
        <v>0.40974519985389563</v>
      </c>
      <c r="AC12" s="260">
        <f t="shared" si="8"/>
        <v>0.72750000000000004</v>
      </c>
      <c r="AD12" s="259">
        <f t="shared" si="9"/>
        <v>0</v>
      </c>
    </row>
    <row r="13" spans="1:31" ht="15">
      <c r="A13" s="377"/>
      <c r="B13" s="270" t="s">
        <v>19</v>
      </c>
      <c r="C13" s="269">
        <f t="shared" si="0"/>
        <v>0.75000000000000011</v>
      </c>
      <c r="D13" s="251">
        <v>7.6205625000000001</v>
      </c>
      <c r="E13" s="268">
        <v>0.24238221653883971</v>
      </c>
      <c r="F13" s="262">
        <v>5.9163937500000001</v>
      </c>
      <c r="G13" s="267">
        <v>0.18817884257776743</v>
      </c>
      <c r="H13" s="266">
        <f t="shared" si="1"/>
        <v>0.22362768496420046</v>
      </c>
      <c r="I13" s="251">
        <v>10.160749999999998</v>
      </c>
      <c r="J13" s="61">
        <v>7.8885249999999996</v>
      </c>
      <c r="K13" s="265">
        <f t="shared" si="2"/>
        <v>2.2722249999999988</v>
      </c>
      <c r="L13" s="251">
        <v>0</v>
      </c>
      <c r="M13" s="61">
        <v>0</v>
      </c>
      <c r="N13" s="252">
        <f t="shared" si="3"/>
        <v>0</v>
      </c>
      <c r="O13" s="251">
        <v>10.474999999999998</v>
      </c>
      <c r="P13" s="61">
        <v>8.1325000000000003</v>
      </c>
      <c r="Q13" s="252">
        <f t="shared" si="4"/>
        <v>2.3424999999999976</v>
      </c>
      <c r="R13" s="251">
        <v>0</v>
      </c>
      <c r="S13" s="61">
        <v>0</v>
      </c>
      <c r="T13" s="252">
        <f t="shared" si="5"/>
        <v>0</v>
      </c>
      <c r="U13" s="251">
        <v>0</v>
      </c>
      <c r="V13" s="61">
        <v>0</v>
      </c>
      <c r="W13" s="252">
        <f t="shared" si="6"/>
        <v>0</v>
      </c>
      <c r="X13" s="63">
        <v>10.474999999999998</v>
      </c>
      <c r="Y13" s="264">
        <v>0.3331714316685081</v>
      </c>
      <c r="Z13" s="263">
        <f t="shared" si="7"/>
        <v>0.72750000000000015</v>
      </c>
      <c r="AA13" s="262">
        <v>8.1325000000000003</v>
      </c>
      <c r="AB13" s="261">
        <v>0.25866507570827141</v>
      </c>
      <c r="AC13" s="260">
        <f t="shared" si="8"/>
        <v>0.72750000000000004</v>
      </c>
      <c r="AD13" s="259">
        <f t="shared" si="9"/>
        <v>2.3424999999999976</v>
      </c>
    </row>
    <row r="14" spans="1:31" ht="15">
      <c r="A14" s="377"/>
      <c r="B14" s="258" t="s">
        <v>18</v>
      </c>
      <c r="C14" s="269">
        <f t="shared" si="0"/>
        <v>0.75</v>
      </c>
      <c r="D14" s="251">
        <v>3.9521437499999998</v>
      </c>
      <c r="E14" s="268">
        <v>0.12570323545081113</v>
      </c>
      <c r="F14" s="262">
        <v>3.9521437499999998</v>
      </c>
      <c r="G14" s="267">
        <v>0.12570323545081113</v>
      </c>
      <c r="H14" s="266">
        <f t="shared" si="1"/>
        <v>0</v>
      </c>
      <c r="I14" s="251">
        <v>5.2695249999999998</v>
      </c>
      <c r="J14" s="61">
        <v>5.2695249999999998</v>
      </c>
      <c r="K14" s="265">
        <f t="shared" si="2"/>
        <v>0</v>
      </c>
      <c r="L14" s="251">
        <v>0</v>
      </c>
      <c r="M14" s="61">
        <v>0</v>
      </c>
      <c r="N14" s="252">
        <f t="shared" si="3"/>
        <v>0</v>
      </c>
      <c r="O14" s="251">
        <v>5.4325000000000001</v>
      </c>
      <c r="P14" s="61">
        <v>5.4325000000000001</v>
      </c>
      <c r="Q14" s="252">
        <f t="shared" si="4"/>
        <v>0</v>
      </c>
      <c r="R14" s="251">
        <v>0</v>
      </c>
      <c r="S14" s="61">
        <v>0</v>
      </c>
      <c r="T14" s="252">
        <f t="shared" si="5"/>
        <v>0</v>
      </c>
      <c r="U14" s="251">
        <v>0</v>
      </c>
      <c r="V14" s="61">
        <v>0</v>
      </c>
      <c r="W14" s="252">
        <f t="shared" si="6"/>
        <v>0</v>
      </c>
      <c r="X14" s="63">
        <v>5.4325000000000001</v>
      </c>
      <c r="Y14" s="264">
        <v>0.17278795250970602</v>
      </c>
      <c r="Z14" s="263">
        <f t="shared" si="7"/>
        <v>0.72749999999999992</v>
      </c>
      <c r="AA14" s="262">
        <v>5.4325000000000001</v>
      </c>
      <c r="AB14" s="261">
        <v>0.17278795250970602</v>
      </c>
      <c r="AC14" s="260">
        <f t="shared" si="8"/>
        <v>0.72749999999999992</v>
      </c>
      <c r="AD14" s="259">
        <f t="shared" si="9"/>
        <v>0</v>
      </c>
    </row>
    <row r="15" spans="1:31" ht="15">
      <c r="A15" s="377"/>
      <c r="B15" s="238" t="s">
        <v>17</v>
      </c>
      <c r="C15" s="249">
        <f t="shared" si="0"/>
        <v>0.75</v>
      </c>
      <c r="D15" s="231">
        <v>0.2000625</v>
      </c>
      <c r="E15" s="248">
        <v>6.3632562814492522E-3</v>
      </c>
      <c r="F15" s="242">
        <v>0.2000625</v>
      </c>
      <c r="G15" s="247">
        <v>6.3632562814492522E-3</v>
      </c>
      <c r="H15" s="246">
        <f t="shared" si="1"/>
        <v>0</v>
      </c>
      <c r="I15" s="231">
        <v>0.26674999999999999</v>
      </c>
      <c r="J15" s="72">
        <v>0.26674999999999999</v>
      </c>
      <c r="K15" s="245">
        <f t="shared" si="2"/>
        <v>0</v>
      </c>
      <c r="L15" s="231">
        <v>0</v>
      </c>
      <c r="M15" s="72">
        <v>0</v>
      </c>
      <c r="N15" s="232">
        <f t="shared" si="3"/>
        <v>0</v>
      </c>
      <c r="O15" s="231">
        <v>0.27500000000000002</v>
      </c>
      <c r="P15" s="72">
        <v>0.27500000000000002</v>
      </c>
      <c r="Q15" s="232">
        <f t="shared" si="4"/>
        <v>0</v>
      </c>
      <c r="R15" s="231">
        <v>0</v>
      </c>
      <c r="S15" s="72">
        <v>0</v>
      </c>
      <c r="T15" s="232">
        <f t="shared" si="5"/>
        <v>0</v>
      </c>
      <c r="U15" s="231">
        <v>0</v>
      </c>
      <c r="V15" s="72">
        <v>0</v>
      </c>
      <c r="W15" s="232">
        <f t="shared" si="6"/>
        <v>0</v>
      </c>
      <c r="X15" s="74">
        <v>0.27500000000000002</v>
      </c>
      <c r="Y15" s="244">
        <v>8.7467440294835084E-3</v>
      </c>
      <c r="Z15" s="243">
        <f t="shared" si="7"/>
        <v>0.72749999999999992</v>
      </c>
      <c r="AA15" s="242">
        <v>0.27500000000000002</v>
      </c>
      <c r="AB15" s="241">
        <v>8.7467440294835084E-3</v>
      </c>
      <c r="AC15" s="240">
        <f t="shared" si="8"/>
        <v>0.72749999999999992</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0.75000000000000011</v>
      </c>
      <c r="D18" s="171">
        <f>SUM(D6:D17)</f>
        <v>26.999343750000005</v>
      </c>
      <c r="E18" s="188">
        <v>0.85875035907376518</v>
      </c>
      <c r="F18" s="182">
        <f>SUM(F6:F17)</f>
        <v>25.613456250000002</v>
      </c>
      <c r="G18" s="187">
        <v>0.81467034737863475</v>
      </c>
      <c r="H18" s="186">
        <f t="shared" si="1"/>
        <v>5.133041428090275E-2</v>
      </c>
      <c r="I18" s="171">
        <f t="shared" ref="I18:X18" si="10">SUM(I6:I17)</f>
        <v>35.999124999999999</v>
      </c>
      <c r="J18" s="27">
        <f t="shared" si="10"/>
        <v>34.151275000000005</v>
      </c>
      <c r="K18" s="185">
        <f t="shared" si="10"/>
        <v>1.8478499999999989</v>
      </c>
      <c r="L18" s="171">
        <f t="shared" si="10"/>
        <v>0</v>
      </c>
      <c r="M18" s="27">
        <f t="shared" si="10"/>
        <v>0</v>
      </c>
      <c r="N18" s="172">
        <f t="shared" si="10"/>
        <v>0</v>
      </c>
      <c r="O18" s="171">
        <f t="shared" si="10"/>
        <v>37.112499999999997</v>
      </c>
      <c r="P18" s="27">
        <f t="shared" si="10"/>
        <v>35.207499999999996</v>
      </c>
      <c r="Q18" s="172">
        <f t="shared" si="10"/>
        <v>1.9049999999999976</v>
      </c>
      <c r="R18" s="171">
        <f t="shared" si="10"/>
        <v>0</v>
      </c>
      <c r="S18" s="27">
        <f t="shared" si="10"/>
        <v>0</v>
      </c>
      <c r="T18" s="172">
        <f t="shared" si="10"/>
        <v>0</v>
      </c>
      <c r="U18" s="171">
        <f t="shared" si="10"/>
        <v>0</v>
      </c>
      <c r="V18" s="27">
        <f t="shared" si="10"/>
        <v>0</v>
      </c>
      <c r="W18" s="172">
        <f t="shared" si="10"/>
        <v>0</v>
      </c>
      <c r="X18" s="29">
        <f t="shared" si="10"/>
        <v>37.112499999999997</v>
      </c>
      <c r="Y18" s="184">
        <v>1.180412864706206</v>
      </c>
      <c r="Z18" s="183">
        <f t="shared" si="7"/>
        <v>0.72750000000000015</v>
      </c>
      <c r="AA18" s="182">
        <f>SUM(AA6:AA17)</f>
        <v>35.207499999999996</v>
      </c>
      <c r="AB18" s="181">
        <v>1.1198217833383295</v>
      </c>
      <c r="AC18" s="180">
        <f t="shared" si="8"/>
        <v>0.72750000000000015</v>
      </c>
      <c r="AD18" s="179">
        <f>SUM(AD6:AD17)</f>
        <v>1.9049999999999976</v>
      </c>
    </row>
    <row r="19" spans="1:30" ht="15">
      <c r="A19" s="377"/>
      <c r="B19" s="158" t="s">
        <v>87</v>
      </c>
      <c r="C19" s="169">
        <f t="shared" si="0"/>
        <v>0.75000000000000011</v>
      </c>
      <c r="D19" s="151">
        <f>SUM(D9:D15)</f>
        <v>26.999343750000005</v>
      </c>
      <c r="E19" s="168">
        <v>0.85875035907376518</v>
      </c>
      <c r="F19" s="162">
        <f>SUM(F9:F15)</f>
        <v>25.613456250000002</v>
      </c>
      <c r="G19" s="167">
        <v>0.81467034737863475</v>
      </c>
      <c r="H19" s="166">
        <f t="shared" si="1"/>
        <v>5.133041428090275E-2</v>
      </c>
      <c r="I19" s="151">
        <f t="shared" ref="I19:X19" si="11">SUM(I9:I15)</f>
        <v>35.999124999999999</v>
      </c>
      <c r="J19" s="16">
        <f t="shared" si="11"/>
        <v>34.151275000000005</v>
      </c>
      <c r="K19" s="165">
        <f t="shared" si="11"/>
        <v>1.8478499999999989</v>
      </c>
      <c r="L19" s="151">
        <f t="shared" si="11"/>
        <v>0</v>
      </c>
      <c r="M19" s="16">
        <f t="shared" si="11"/>
        <v>0</v>
      </c>
      <c r="N19" s="152">
        <f t="shared" si="11"/>
        <v>0</v>
      </c>
      <c r="O19" s="151">
        <f t="shared" si="11"/>
        <v>37.112499999999997</v>
      </c>
      <c r="P19" s="16">
        <f t="shared" si="11"/>
        <v>35.207499999999996</v>
      </c>
      <c r="Q19" s="152">
        <f t="shared" si="11"/>
        <v>1.9049999999999976</v>
      </c>
      <c r="R19" s="151">
        <f t="shared" si="11"/>
        <v>0</v>
      </c>
      <c r="S19" s="16">
        <f t="shared" si="11"/>
        <v>0</v>
      </c>
      <c r="T19" s="152">
        <f t="shared" si="11"/>
        <v>0</v>
      </c>
      <c r="U19" s="151">
        <f t="shared" si="11"/>
        <v>0</v>
      </c>
      <c r="V19" s="16">
        <f t="shared" si="11"/>
        <v>0</v>
      </c>
      <c r="W19" s="152">
        <f t="shared" si="11"/>
        <v>0</v>
      </c>
      <c r="X19" s="18">
        <f t="shared" si="11"/>
        <v>37.112499999999997</v>
      </c>
      <c r="Y19" s="164">
        <v>1.180412864706206</v>
      </c>
      <c r="Z19" s="163">
        <f t="shared" si="7"/>
        <v>0.72750000000000015</v>
      </c>
      <c r="AA19" s="162">
        <f>SUM(AA9:AA15)</f>
        <v>35.207499999999996</v>
      </c>
      <c r="AB19" s="161">
        <v>1.1198217833383295</v>
      </c>
      <c r="AC19" s="160">
        <f t="shared" si="8"/>
        <v>0.72750000000000015</v>
      </c>
      <c r="AD19" s="159">
        <f>SUM(AD9:AD15)</f>
        <v>1.9049999999999976</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0.75</v>
      </c>
      <c r="D23" s="231">
        <v>1.09125E-2</v>
      </c>
      <c r="E23" s="248">
        <v>3.4708670626086829E-4</v>
      </c>
      <c r="F23" s="242">
        <v>0</v>
      </c>
      <c r="G23" s="247">
        <v>0</v>
      </c>
      <c r="H23" s="246">
        <f t="shared" si="1"/>
        <v>1</v>
      </c>
      <c r="I23" s="231">
        <v>1.455E-2</v>
      </c>
      <c r="J23" s="72">
        <v>0</v>
      </c>
      <c r="K23" s="245">
        <f t="shared" si="13"/>
        <v>1.455E-2</v>
      </c>
      <c r="L23" s="231">
        <v>0</v>
      </c>
      <c r="M23" s="72">
        <v>0</v>
      </c>
      <c r="N23" s="232">
        <f t="shared" si="14"/>
        <v>0</v>
      </c>
      <c r="O23" s="231">
        <v>1.4999999999999999E-2</v>
      </c>
      <c r="P23" s="72">
        <v>0</v>
      </c>
      <c r="Q23" s="232">
        <f t="shared" si="15"/>
        <v>1.4999999999999999E-2</v>
      </c>
      <c r="R23" s="231">
        <v>0</v>
      </c>
      <c r="S23" s="72">
        <v>0</v>
      </c>
      <c r="T23" s="232">
        <f t="shared" si="16"/>
        <v>0</v>
      </c>
      <c r="U23" s="231">
        <v>0</v>
      </c>
      <c r="V23" s="72">
        <v>0</v>
      </c>
      <c r="W23" s="232">
        <f t="shared" si="17"/>
        <v>0</v>
      </c>
      <c r="X23" s="74">
        <v>1.4999999999999999E-2</v>
      </c>
      <c r="Y23" s="244">
        <v>4.770951288809186E-4</v>
      </c>
      <c r="Z23" s="243">
        <f t="shared" si="7"/>
        <v>0.72750000000000004</v>
      </c>
      <c r="AA23" s="242">
        <v>0</v>
      </c>
      <c r="AB23" s="241">
        <v>0</v>
      </c>
      <c r="AC23" s="240">
        <f t="shared" si="8"/>
        <v>1</v>
      </c>
      <c r="AD23" s="239">
        <f t="shared" si="18"/>
        <v>1.4999999999999999E-2</v>
      </c>
    </row>
    <row r="24" spans="1:30" ht="15">
      <c r="A24" s="377"/>
      <c r="B24" s="218" t="s">
        <v>23</v>
      </c>
      <c r="C24" s="229">
        <f t="shared" si="0"/>
        <v>0.74999999999999989</v>
      </c>
      <c r="D24" s="211">
        <v>0.61413125000000002</v>
      </c>
      <c r="E24" s="228">
        <v>1.9533268524569977E-2</v>
      </c>
      <c r="F24" s="222">
        <v>0.12125000000000001</v>
      </c>
      <c r="G24" s="227">
        <v>3.8565189584540928E-3</v>
      </c>
      <c r="H24" s="226">
        <f t="shared" si="1"/>
        <v>0.8025666337611056</v>
      </c>
      <c r="I24" s="211">
        <v>0.8188416666666668</v>
      </c>
      <c r="J24" s="49">
        <v>0.16166666666666665</v>
      </c>
      <c r="K24" s="225">
        <f t="shared" si="13"/>
        <v>0.65717500000000018</v>
      </c>
      <c r="L24" s="211">
        <v>0</v>
      </c>
      <c r="M24" s="49">
        <v>0</v>
      </c>
      <c r="N24" s="212">
        <f t="shared" si="14"/>
        <v>0</v>
      </c>
      <c r="O24" s="211">
        <v>0.84416666666666662</v>
      </c>
      <c r="P24" s="49">
        <v>0.16666666666666666</v>
      </c>
      <c r="Q24" s="212">
        <f t="shared" si="15"/>
        <v>0.67749999999999999</v>
      </c>
      <c r="R24" s="211">
        <v>0</v>
      </c>
      <c r="S24" s="49">
        <v>0</v>
      </c>
      <c r="T24" s="212">
        <f t="shared" si="16"/>
        <v>0</v>
      </c>
      <c r="U24" s="211">
        <v>0</v>
      </c>
      <c r="V24" s="49">
        <v>0</v>
      </c>
      <c r="W24" s="212">
        <f t="shared" si="17"/>
        <v>0</v>
      </c>
      <c r="X24" s="51">
        <v>0.84416666666666662</v>
      </c>
      <c r="Y24" s="224">
        <v>2.6849853642020586E-2</v>
      </c>
      <c r="Z24" s="223">
        <f t="shared" si="7"/>
        <v>0.72750000000000004</v>
      </c>
      <c r="AA24" s="222">
        <v>0.16666666666666666</v>
      </c>
      <c r="AB24" s="221">
        <v>5.301056987565762E-3</v>
      </c>
      <c r="AC24" s="220">
        <f t="shared" si="8"/>
        <v>0.72750000000000015</v>
      </c>
      <c r="AD24" s="219">
        <f t="shared" si="18"/>
        <v>0.67749999999999999</v>
      </c>
    </row>
    <row r="25" spans="1:30" ht="15">
      <c r="A25" s="377"/>
      <c r="B25" s="270" t="s">
        <v>22</v>
      </c>
      <c r="C25" s="269">
        <f t="shared" si="0"/>
        <v>0.75000000000000011</v>
      </c>
      <c r="D25" s="251">
        <v>1.3173812500000002</v>
      </c>
      <c r="E25" s="268">
        <v>4.1901078483603721E-2</v>
      </c>
      <c r="F25" s="262">
        <v>1.44045</v>
      </c>
      <c r="G25" s="267">
        <v>4.5815445226434617E-2</v>
      </c>
      <c r="H25" s="266">
        <f t="shared" si="1"/>
        <v>-9.3419236079153103E-2</v>
      </c>
      <c r="I25" s="251">
        <v>1.7565083333333333</v>
      </c>
      <c r="J25" s="61">
        <v>1.9205999999999996</v>
      </c>
      <c r="K25" s="265">
        <f t="shared" si="13"/>
        <v>-0.1640916666666663</v>
      </c>
      <c r="L25" s="251">
        <v>0</v>
      </c>
      <c r="M25" s="61">
        <v>0</v>
      </c>
      <c r="N25" s="252">
        <f t="shared" si="14"/>
        <v>0</v>
      </c>
      <c r="O25" s="251">
        <v>1.8108333333333333</v>
      </c>
      <c r="P25" s="61">
        <v>1.9799999999999998</v>
      </c>
      <c r="Q25" s="252">
        <f t="shared" si="15"/>
        <v>-0.16916666666666647</v>
      </c>
      <c r="R25" s="251">
        <v>0</v>
      </c>
      <c r="S25" s="61">
        <v>0</v>
      </c>
      <c r="T25" s="252">
        <f t="shared" si="16"/>
        <v>0</v>
      </c>
      <c r="U25" s="251">
        <v>0</v>
      </c>
      <c r="V25" s="61">
        <v>0</v>
      </c>
      <c r="W25" s="252">
        <f t="shared" si="17"/>
        <v>0</v>
      </c>
      <c r="X25" s="63">
        <v>1.8108333333333333</v>
      </c>
      <c r="Y25" s="264">
        <v>5.7595984169902012E-2</v>
      </c>
      <c r="Z25" s="263">
        <f t="shared" si="7"/>
        <v>0.72750000000000015</v>
      </c>
      <c r="AA25" s="262">
        <v>1.9799999999999998</v>
      </c>
      <c r="AB25" s="261">
        <v>6.2976557012281248E-2</v>
      </c>
      <c r="AC25" s="260">
        <f t="shared" si="8"/>
        <v>0.72750000000000015</v>
      </c>
      <c r="AD25" s="259">
        <f t="shared" si="18"/>
        <v>-0.16916666666666647</v>
      </c>
    </row>
    <row r="26" spans="1:30" ht="15">
      <c r="A26" s="377"/>
      <c r="B26" s="270" t="s">
        <v>21</v>
      </c>
      <c r="C26" s="269">
        <f t="shared" si="0"/>
        <v>0.74999999999999989</v>
      </c>
      <c r="D26" s="251">
        <v>4.9603374999999996</v>
      </c>
      <c r="E26" s="268">
        <v>0.15777019059035691</v>
      </c>
      <c r="F26" s="262">
        <v>5.2101125000000001</v>
      </c>
      <c r="G26" s="267">
        <v>0.16571461964477235</v>
      </c>
      <c r="H26" s="266">
        <f t="shared" si="1"/>
        <v>-5.0354436568076373E-2</v>
      </c>
      <c r="I26" s="251">
        <v>6.613783333333334</v>
      </c>
      <c r="J26" s="61">
        <v>6.9468166666666669</v>
      </c>
      <c r="K26" s="265">
        <f t="shared" si="13"/>
        <v>-0.33303333333333285</v>
      </c>
      <c r="L26" s="251">
        <v>0</v>
      </c>
      <c r="M26" s="61">
        <v>0</v>
      </c>
      <c r="N26" s="252">
        <f t="shared" si="14"/>
        <v>0</v>
      </c>
      <c r="O26" s="251">
        <v>6.8183333333333342</v>
      </c>
      <c r="P26" s="61">
        <v>7.161666666666668</v>
      </c>
      <c r="Q26" s="252">
        <f t="shared" si="15"/>
        <v>-0.34333333333333371</v>
      </c>
      <c r="R26" s="251">
        <v>0</v>
      </c>
      <c r="S26" s="61">
        <v>0</v>
      </c>
      <c r="T26" s="252">
        <f t="shared" si="16"/>
        <v>0</v>
      </c>
      <c r="U26" s="251">
        <v>0</v>
      </c>
      <c r="V26" s="61">
        <v>0</v>
      </c>
      <c r="W26" s="252">
        <f t="shared" si="17"/>
        <v>0</v>
      </c>
      <c r="X26" s="63">
        <v>6.8183333333333342</v>
      </c>
      <c r="Y26" s="264">
        <v>0.21686624136131538</v>
      </c>
      <c r="Z26" s="263">
        <f t="shared" si="7"/>
        <v>0.72749999999999981</v>
      </c>
      <c r="AA26" s="262">
        <v>7.161666666666668</v>
      </c>
      <c r="AB26" s="261">
        <v>0.22778641875570085</v>
      </c>
      <c r="AC26" s="260">
        <f t="shared" si="8"/>
        <v>0.72749999999999992</v>
      </c>
      <c r="AD26" s="259">
        <f t="shared" si="18"/>
        <v>-0.34333333333333371</v>
      </c>
    </row>
    <row r="27" spans="1:30" ht="15">
      <c r="A27" s="377"/>
      <c r="B27" s="270" t="s">
        <v>20</v>
      </c>
      <c r="C27" s="269">
        <f t="shared" si="0"/>
        <v>0.75</v>
      </c>
      <c r="D27" s="251">
        <v>8.4517312499999999</v>
      </c>
      <c r="E27" s="268">
        <v>0.26881865399904248</v>
      </c>
      <c r="F27" s="262">
        <v>2.1273312500000006</v>
      </c>
      <c r="G27" s="267">
        <v>6.7662625126077069E-2</v>
      </c>
      <c r="H27" s="266">
        <f t="shared" si="1"/>
        <v>0.74829639193745057</v>
      </c>
      <c r="I27" s="251">
        <v>11.268974999999999</v>
      </c>
      <c r="J27" s="61">
        <v>2.836441666666667</v>
      </c>
      <c r="K27" s="265">
        <f t="shared" si="13"/>
        <v>8.4325333333333319</v>
      </c>
      <c r="L27" s="251">
        <v>0</v>
      </c>
      <c r="M27" s="61">
        <v>0</v>
      </c>
      <c r="N27" s="252">
        <f t="shared" si="14"/>
        <v>0</v>
      </c>
      <c r="O27" s="251">
        <v>11.617500000000001</v>
      </c>
      <c r="P27" s="61">
        <v>2.9241666666666668</v>
      </c>
      <c r="Q27" s="252">
        <f t="shared" si="15"/>
        <v>8.6933333333333351</v>
      </c>
      <c r="R27" s="251">
        <v>0</v>
      </c>
      <c r="S27" s="61">
        <v>0</v>
      </c>
      <c r="T27" s="252">
        <f t="shared" si="16"/>
        <v>0</v>
      </c>
      <c r="U27" s="251">
        <v>0</v>
      </c>
      <c r="V27" s="61">
        <v>0</v>
      </c>
      <c r="W27" s="252">
        <f t="shared" si="17"/>
        <v>0</v>
      </c>
      <c r="X27" s="63">
        <v>11.617500000000001</v>
      </c>
      <c r="Y27" s="264">
        <v>0.36951017731827152</v>
      </c>
      <c r="Z27" s="263">
        <f t="shared" si="7"/>
        <v>0.72749999999999992</v>
      </c>
      <c r="AA27" s="262">
        <v>2.9241666666666668</v>
      </c>
      <c r="AB27" s="261">
        <v>9.3007044846841302E-2</v>
      </c>
      <c r="AC27" s="260">
        <f t="shared" si="8"/>
        <v>0.72750000000000015</v>
      </c>
      <c r="AD27" s="259">
        <f t="shared" si="18"/>
        <v>8.6933333333333351</v>
      </c>
    </row>
    <row r="28" spans="1:30" ht="15">
      <c r="A28" s="377"/>
      <c r="B28" s="270" t="s">
        <v>19</v>
      </c>
      <c r="C28" s="269">
        <f t="shared" si="0"/>
        <v>0.74999999999999978</v>
      </c>
      <c r="D28" s="251">
        <v>7.7672749999999988</v>
      </c>
      <c r="E28" s="268">
        <v>0.24704860447856911</v>
      </c>
      <c r="F28" s="262">
        <v>0.16793125</v>
      </c>
      <c r="G28" s="267">
        <v>5.3412787574589182E-3</v>
      </c>
      <c r="H28" s="266">
        <f t="shared" si="1"/>
        <v>0.97837964408367162</v>
      </c>
      <c r="I28" s="251">
        <v>10.356366666666668</v>
      </c>
      <c r="J28" s="61">
        <v>0.22390833333333335</v>
      </c>
      <c r="K28" s="265">
        <f t="shared" si="13"/>
        <v>10.132458333333334</v>
      </c>
      <c r="L28" s="251">
        <v>0</v>
      </c>
      <c r="M28" s="61">
        <v>0</v>
      </c>
      <c r="N28" s="252">
        <f t="shared" si="14"/>
        <v>0</v>
      </c>
      <c r="O28" s="251">
        <v>10.676666666666668</v>
      </c>
      <c r="P28" s="61">
        <v>0.23083333333333333</v>
      </c>
      <c r="Q28" s="252">
        <f t="shared" si="15"/>
        <v>10.445833333333335</v>
      </c>
      <c r="R28" s="251">
        <v>0</v>
      </c>
      <c r="S28" s="61">
        <v>0</v>
      </c>
      <c r="T28" s="252">
        <f t="shared" si="16"/>
        <v>0</v>
      </c>
      <c r="U28" s="251">
        <v>0</v>
      </c>
      <c r="V28" s="61">
        <v>0</v>
      </c>
      <c r="W28" s="252">
        <f t="shared" si="17"/>
        <v>0</v>
      </c>
      <c r="X28" s="63">
        <v>10.676666666666668</v>
      </c>
      <c r="Y28" s="264">
        <v>0.33958571062346277</v>
      </c>
      <c r="Z28" s="263">
        <f t="shared" si="7"/>
        <v>0.72749999999999981</v>
      </c>
      <c r="AA28" s="262">
        <v>0.23083333333333333</v>
      </c>
      <c r="AB28" s="261">
        <v>7.3419639277785814E-3</v>
      </c>
      <c r="AC28" s="260">
        <f t="shared" si="8"/>
        <v>0.72750000000000004</v>
      </c>
      <c r="AD28" s="259">
        <f t="shared" si="18"/>
        <v>10.445833333333335</v>
      </c>
    </row>
    <row r="29" spans="1:30" ht="15">
      <c r="A29" s="377"/>
      <c r="B29" s="258" t="s">
        <v>18</v>
      </c>
      <c r="C29" s="269">
        <f t="shared" si="0"/>
        <v>0.75000000000000011</v>
      </c>
      <c r="D29" s="251">
        <v>2.59899375</v>
      </c>
      <c r="E29" s="268">
        <v>8.2664483874463471E-2</v>
      </c>
      <c r="F29" s="262">
        <v>0.72992500000000005</v>
      </c>
      <c r="G29" s="267">
        <v>2.3216244129893638E-2</v>
      </c>
      <c r="H29" s="266">
        <f t="shared" si="1"/>
        <v>0.7191509213902495</v>
      </c>
      <c r="I29" s="251">
        <v>3.4653249999999995</v>
      </c>
      <c r="J29" s="61">
        <v>0.97323333333333339</v>
      </c>
      <c r="K29" s="265">
        <f t="shared" si="13"/>
        <v>2.4920916666666661</v>
      </c>
      <c r="L29" s="251">
        <v>0</v>
      </c>
      <c r="M29" s="61">
        <v>0</v>
      </c>
      <c r="N29" s="252">
        <f t="shared" si="14"/>
        <v>0</v>
      </c>
      <c r="O29" s="251">
        <v>3.5724999999999998</v>
      </c>
      <c r="P29" s="61">
        <v>1.0033333333333336</v>
      </c>
      <c r="Q29" s="252">
        <f t="shared" si="15"/>
        <v>2.5691666666666659</v>
      </c>
      <c r="R29" s="251">
        <v>0</v>
      </c>
      <c r="S29" s="61">
        <v>0</v>
      </c>
      <c r="T29" s="252">
        <f t="shared" si="16"/>
        <v>0</v>
      </c>
      <c r="U29" s="251">
        <v>0</v>
      </c>
      <c r="V29" s="61">
        <v>0</v>
      </c>
      <c r="W29" s="252">
        <f t="shared" si="17"/>
        <v>0</v>
      </c>
      <c r="X29" s="63">
        <v>3.5724999999999998</v>
      </c>
      <c r="Y29" s="264">
        <v>0.11362815652847211</v>
      </c>
      <c r="Z29" s="263">
        <f t="shared" si="7"/>
        <v>0.72750000000000004</v>
      </c>
      <c r="AA29" s="262">
        <v>1.0033333333333336</v>
      </c>
      <c r="AB29" s="261">
        <v>3.1912363065145902E-2</v>
      </c>
      <c r="AC29" s="260">
        <f t="shared" si="8"/>
        <v>0.72749999999999981</v>
      </c>
      <c r="AD29" s="259">
        <f t="shared" si="18"/>
        <v>2.5691666666666659</v>
      </c>
    </row>
    <row r="30" spans="1:30" ht="15">
      <c r="A30" s="377"/>
      <c r="B30" s="238" t="s">
        <v>17</v>
      </c>
      <c r="C30" s="249">
        <f t="shared" si="0"/>
        <v>0.75000000000000011</v>
      </c>
      <c r="D30" s="231">
        <v>0.41406875000000004</v>
      </c>
      <c r="E30" s="248">
        <v>1.3170012243120727E-2</v>
      </c>
      <c r="F30" s="242">
        <v>0.41406875000000004</v>
      </c>
      <c r="G30" s="247">
        <v>1.3170012243120727E-2</v>
      </c>
      <c r="H30" s="246">
        <f t="shared" si="1"/>
        <v>0</v>
      </c>
      <c r="I30" s="231">
        <v>0.55209166666666665</v>
      </c>
      <c r="J30" s="72">
        <v>0.55209166666666665</v>
      </c>
      <c r="K30" s="245">
        <f t="shared" si="13"/>
        <v>0</v>
      </c>
      <c r="L30" s="231">
        <v>0</v>
      </c>
      <c r="M30" s="72">
        <v>0</v>
      </c>
      <c r="N30" s="232">
        <f t="shared" si="14"/>
        <v>0</v>
      </c>
      <c r="O30" s="231">
        <v>0.56916666666666671</v>
      </c>
      <c r="P30" s="72">
        <v>0.56916666666666671</v>
      </c>
      <c r="Q30" s="232">
        <f t="shared" si="15"/>
        <v>0</v>
      </c>
      <c r="R30" s="231">
        <v>0</v>
      </c>
      <c r="S30" s="72">
        <v>0</v>
      </c>
      <c r="T30" s="232">
        <f t="shared" si="16"/>
        <v>0</v>
      </c>
      <c r="U30" s="231">
        <v>0</v>
      </c>
      <c r="V30" s="72">
        <v>0</v>
      </c>
      <c r="W30" s="232">
        <f t="shared" si="17"/>
        <v>0</v>
      </c>
      <c r="X30" s="74">
        <v>0.56916666666666671</v>
      </c>
      <c r="Y30" s="244">
        <v>1.8103109612537079E-2</v>
      </c>
      <c r="Z30" s="243">
        <f t="shared" si="7"/>
        <v>0.72750000000000004</v>
      </c>
      <c r="AA30" s="242">
        <v>0.56916666666666671</v>
      </c>
      <c r="AB30" s="241">
        <v>1.8103109612537079E-2</v>
      </c>
      <c r="AC30" s="240">
        <f t="shared" si="8"/>
        <v>0.72750000000000004</v>
      </c>
      <c r="AD30" s="239">
        <f t="shared" si="18"/>
        <v>0</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0.74999999999999989</v>
      </c>
      <c r="D33" s="171">
        <f>SUM(D21:D32)</f>
        <v>26.134831249999998</v>
      </c>
      <c r="E33" s="188">
        <v>0.83125337889998729</v>
      </c>
      <c r="F33" s="182">
        <f>SUM(F21:F32)</f>
        <v>10.211068750000001</v>
      </c>
      <c r="G33" s="187">
        <v>0.32477674408621143</v>
      </c>
      <c r="H33" s="186">
        <f t="shared" si="1"/>
        <v>0.60929272309726501</v>
      </c>
      <c r="I33" s="171">
        <f t="shared" ref="I33:X33" si="19">SUM(I21:I32)</f>
        <v>34.846441666666671</v>
      </c>
      <c r="J33" s="27">
        <f t="shared" si="19"/>
        <v>13.614758333333334</v>
      </c>
      <c r="K33" s="185">
        <f t="shared" si="19"/>
        <v>21.231683333333336</v>
      </c>
      <c r="L33" s="171">
        <f t="shared" si="19"/>
        <v>0</v>
      </c>
      <c r="M33" s="27">
        <f t="shared" si="19"/>
        <v>0</v>
      </c>
      <c r="N33" s="172">
        <f t="shared" si="19"/>
        <v>0</v>
      </c>
      <c r="O33" s="171">
        <f t="shared" si="19"/>
        <v>35.924166666666672</v>
      </c>
      <c r="P33" s="27">
        <f t="shared" si="19"/>
        <v>14.035833333333333</v>
      </c>
      <c r="Q33" s="172">
        <f t="shared" si="19"/>
        <v>21.888333333333335</v>
      </c>
      <c r="R33" s="171">
        <f t="shared" si="19"/>
        <v>0</v>
      </c>
      <c r="S33" s="27">
        <f t="shared" si="19"/>
        <v>0</v>
      </c>
      <c r="T33" s="172">
        <f t="shared" si="19"/>
        <v>0</v>
      </c>
      <c r="U33" s="171">
        <f t="shared" si="19"/>
        <v>0</v>
      </c>
      <c r="V33" s="27">
        <f t="shared" si="19"/>
        <v>0</v>
      </c>
      <c r="W33" s="172">
        <f t="shared" si="19"/>
        <v>0</v>
      </c>
      <c r="X33" s="29">
        <f t="shared" si="19"/>
        <v>35.924166666666672</v>
      </c>
      <c r="Y33" s="184">
        <v>1.1426163283848625</v>
      </c>
      <c r="Z33" s="183">
        <f t="shared" si="7"/>
        <v>0.72749999999999981</v>
      </c>
      <c r="AA33" s="182">
        <f>SUM(AA21:AA32)</f>
        <v>14.035833333333333</v>
      </c>
      <c r="AB33" s="181">
        <v>0.44642851420785068</v>
      </c>
      <c r="AC33" s="180">
        <f t="shared" si="8"/>
        <v>0.72750000000000004</v>
      </c>
      <c r="AD33" s="179">
        <f>SUM(AD21:AD32)</f>
        <v>21.888333333333335</v>
      </c>
    </row>
    <row r="34" spans="1:30" ht="15">
      <c r="A34" s="377"/>
      <c r="B34" s="158" t="s">
        <v>87</v>
      </c>
      <c r="C34" s="169">
        <f t="shared" si="0"/>
        <v>0.74999999999999978</v>
      </c>
      <c r="D34" s="151">
        <f>SUM(D24:D30)</f>
        <v>26.123918749999994</v>
      </c>
      <c r="E34" s="168">
        <v>0.83090629219372625</v>
      </c>
      <c r="F34" s="162">
        <f>SUM(F24:F30)</f>
        <v>10.211068750000001</v>
      </c>
      <c r="G34" s="167">
        <v>0.32477674408621143</v>
      </c>
      <c r="H34" s="166">
        <f t="shared" si="1"/>
        <v>0.60912951660439518</v>
      </c>
      <c r="I34" s="151">
        <f t="shared" ref="I34:X34" si="20">SUM(I24:I30)</f>
        <v>34.831891666666671</v>
      </c>
      <c r="J34" s="16">
        <f t="shared" si="20"/>
        <v>13.614758333333334</v>
      </c>
      <c r="K34" s="165">
        <f t="shared" si="20"/>
        <v>21.217133333333337</v>
      </c>
      <c r="L34" s="151">
        <f t="shared" si="20"/>
        <v>0</v>
      </c>
      <c r="M34" s="16">
        <f t="shared" si="20"/>
        <v>0</v>
      </c>
      <c r="N34" s="152">
        <f t="shared" si="20"/>
        <v>0</v>
      </c>
      <c r="O34" s="151">
        <f t="shared" si="20"/>
        <v>35.909166666666671</v>
      </c>
      <c r="P34" s="16">
        <f t="shared" si="20"/>
        <v>14.035833333333333</v>
      </c>
      <c r="Q34" s="152">
        <f t="shared" si="20"/>
        <v>21.873333333333335</v>
      </c>
      <c r="R34" s="151">
        <f t="shared" si="20"/>
        <v>0</v>
      </c>
      <c r="S34" s="16">
        <f t="shared" si="20"/>
        <v>0</v>
      </c>
      <c r="T34" s="152">
        <f t="shared" si="20"/>
        <v>0</v>
      </c>
      <c r="U34" s="151">
        <f t="shared" si="20"/>
        <v>0</v>
      </c>
      <c r="V34" s="16">
        <f t="shared" si="20"/>
        <v>0</v>
      </c>
      <c r="W34" s="152">
        <f t="shared" si="20"/>
        <v>0</v>
      </c>
      <c r="X34" s="18">
        <f t="shared" si="20"/>
        <v>35.909166666666671</v>
      </c>
      <c r="Y34" s="164">
        <v>1.1421392332559814</v>
      </c>
      <c r="Z34" s="163">
        <f t="shared" si="7"/>
        <v>0.7274999999999997</v>
      </c>
      <c r="AA34" s="162">
        <f>SUM(AA24:AA30)</f>
        <v>14.035833333333333</v>
      </c>
      <c r="AB34" s="161">
        <v>0.44642851420785068</v>
      </c>
      <c r="AC34" s="160">
        <f t="shared" si="8"/>
        <v>0.72750000000000004</v>
      </c>
      <c r="AD34" s="159">
        <f>SUM(AD24:AD30)</f>
        <v>21.873333333333335</v>
      </c>
    </row>
    <row r="35" spans="1:30" ht="15.75" thickBot="1">
      <c r="A35" s="379"/>
      <c r="B35" s="301" t="s">
        <v>86</v>
      </c>
      <c r="C35" s="313">
        <f t="shared" si="0"/>
        <v>0.75</v>
      </c>
      <c r="D35" s="294">
        <f>SUM(D21:D23,D31:D32)</f>
        <v>1.09125E-2</v>
      </c>
      <c r="E35" s="312">
        <v>3.4708670626086829E-4</v>
      </c>
      <c r="F35" s="305">
        <f>SUM(F21:F23,F31:F32)</f>
        <v>0</v>
      </c>
      <c r="G35" s="311">
        <v>0</v>
      </c>
      <c r="H35" s="310">
        <f t="shared" si="1"/>
        <v>1</v>
      </c>
      <c r="I35" s="294">
        <f t="shared" ref="I35:X35" si="21">SUM(I21:I23,I31:I32)</f>
        <v>1.455E-2</v>
      </c>
      <c r="J35" s="293">
        <f t="shared" si="21"/>
        <v>0</v>
      </c>
      <c r="K35" s="309">
        <f t="shared" si="21"/>
        <v>1.455E-2</v>
      </c>
      <c r="L35" s="294">
        <f t="shared" si="21"/>
        <v>0</v>
      </c>
      <c r="M35" s="293">
        <f t="shared" si="21"/>
        <v>0</v>
      </c>
      <c r="N35" s="295">
        <f t="shared" si="21"/>
        <v>0</v>
      </c>
      <c r="O35" s="294">
        <f t="shared" si="21"/>
        <v>1.4999999999999999E-2</v>
      </c>
      <c r="P35" s="293">
        <f t="shared" si="21"/>
        <v>0</v>
      </c>
      <c r="Q35" s="295">
        <f t="shared" si="21"/>
        <v>1.4999999999999999E-2</v>
      </c>
      <c r="R35" s="294">
        <f t="shared" si="21"/>
        <v>0</v>
      </c>
      <c r="S35" s="293">
        <f t="shared" si="21"/>
        <v>0</v>
      </c>
      <c r="T35" s="295">
        <f t="shared" si="21"/>
        <v>0</v>
      </c>
      <c r="U35" s="294">
        <f t="shared" si="21"/>
        <v>0</v>
      </c>
      <c r="V35" s="293">
        <f t="shared" si="21"/>
        <v>0</v>
      </c>
      <c r="W35" s="295">
        <f t="shared" si="21"/>
        <v>0</v>
      </c>
      <c r="X35" s="308">
        <f t="shared" si="21"/>
        <v>1.4999999999999999E-2</v>
      </c>
      <c r="Y35" s="307">
        <v>4.770951288809186E-4</v>
      </c>
      <c r="Z35" s="306">
        <f t="shared" si="7"/>
        <v>0.72750000000000004</v>
      </c>
      <c r="AA35" s="305">
        <f>SUM(AA21:AA23,AA31:AA32)</f>
        <v>0</v>
      </c>
      <c r="AB35" s="304">
        <v>0</v>
      </c>
      <c r="AC35" s="303">
        <f t="shared" si="8"/>
        <v>1</v>
      </c>
      <c r="AD35" s="302">
        <f>SUM(AD21:AD23,AD31:AD32)</f>
        <v>1.4999999999999999E-2</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2.5462500000000002E-2</v>
      </c>
      <c r="E38" s="248">
        <v>8.0986898127535941E-4</v>
      </c>
      <c r="F38" s="242">
        <v>0</v>
      </c>
      <c r="G38" s="247">
        <v>0</v>
      </c>
      <c r="H38" s="246">
        <f t="shared" si="1"/>
        <v>1</v>
      </c>
      <c r="I38" s="231">
        <v>3.3950000000000001E-2</v>
      </c>
      <c r="J38" s="72">
        <v>0</v>
      </c>
      <c r="K38" s="245">
        <f t="shared" si="22"/>
        <v>3.3950000000000001E-2</v>
      </c>
      <c r="L38" s="231">
        <v>0</v>
      </c>
      <c r="M38" s="72">
        <v>0</v>
      </c>
      <c r="N38" s="232">
        <f t="shared" si="23"/>
        <v>0</v>
      </c>
      <c r="O38" s="231">
        <v>3.5000000000000003E-2</v>
      </c>
      <c r="P38" s="72">
        <v>0</v>
      </c>
      <c r="Q38" s="232">
        <f t="shared" si="24"/>
        <v>3.5000000000000003E-2</v>
      </c>
      <c r="R38" s="231">
        <v>0</v>
      </c>
      <c r="S38" s="72">
        <v>0</v>
      </c>
      <c r="T38" s="232">
        <f t="shared" si="25"/>
        <v>0</v>
      </c>
      <c r="U38" s="231">
        <v>0</v>
      </c>
      <c r="V38" s="72">
        <v>0</v>
      </c>
      <c r="W38" s="232">
        <f t="shared" si="26"/>
        <v>0</v>
      </c>
      <c r="X38" s="74">
        <v>3.5000000000000003E-2</v>
      </c>
      <c r="Y38" s="244">
        <v>1.1132219673888103E-3</v>
      </c>
      <c r="Z38" s="243">
        <f t="shared" si="7"/>
        <v>0.72750000000000004</v>
      </c>
      <c r="AA38" s="242">
        <v>0</v>
      </c>
      <c r="AB38" s="241">
        <v>0</v>
      </c>
      <c r="AC38" s="240">
        <f t="shared" si="8"/>
        <v>1</v>
      </c>
      <c r="AD38" s="239">
        <f t="shared" si="27"/>
        <v>3.5000000000000003E-2</v>
      </c>
    </row>
    <row r="39" spans="1:30" ht="15">
      <c r="A39" s="377"/>
      <c r="B39" s="218" t="s">
        <v>23</v>
      </c>
      <c r="C39" s="229">
        <f t="shared" si="0"/>
        <v>0.75000000000000011</v>
      </c>
      <c r="D39" s="211">
        <v>0.82571250000000007</v>
      </c>
      <c r="E39" s="228">
        <v>2.626289410707237E-2</v>
      </c>
      <c r="F39" s="222">
        <v>2.5462500000000002E-2</v>
      </c>
      <c r="G39" s="227">
        <v>8.0986898127535941E-4</v>
      </c>
      <c r="H39" s="226">
        <f t="shared" si="1"/>
        <v>0.96916299559471364</v>
      </c>
      <c r="I39" s="211">
        <v>1.1009499999999999</v>
      </c>
      <c r="J39" s="49">
        <v>3.3950000000000001E-2</v>
      </c>
      <c r="K39" s="225">
        <f t="shared" si="22"/>
        <v>1.0669999999999999</v>
      </c>
      <c r="L39" s="211">
        <v>0</v>
      </c>
      <c r="M39" s="49">
        <v>0</v>
      </c>
      <c r="N39" s="212">
        <f t="shared" si="23"/>
        <v>0</v>
      </c>
      <c r="O39" s="211">
        <v>1.135</v>
      </c>
      <c r="P39" s="49">
        <v>3.5000000000000003E-2</v>
      </c>
      <c r="Q39" s="212">
        <f t="shared" si="24"/>
        <v>1.1000000000000001</v>
      </c>
      <c r="R39" s="211">
        <v>0</v>
      </c>
      <c r="S39" s="49">
        <v>0</v>
      </c>
      <c r="T39" s="212">
        <f t="shared" si="25"/>
        <v>0</v>
      </c>
      <c r="U39" s="211">
        <v>0</v>
      </c>
      <c r="V39" s="49">
        <v>0</v>
      </c>
      <c r="W39" s="212">
        <f t="shared" si="26"/>
        <v>0</v>
      </c>
      <c r="X39" s="51">
        <v>1.135</v>
      </c>
      <c r="Y39" s="224">
        <v>3.6100198085322846E-2</v>
      </c>
      <c r="Z39" s="223">
        <f t="shared" si="7"/>
        <v>0.72750000000000004</v>
      </c>
      <c r="AA39" s="222">
        <v>3.5000000000000003E-2</v>
      </c>
      <c r="AB39" s="221">
        <v>1.1132219673888103E-3</v>
      </c>
      <c r="AC39" s="220">
        <f t="shared" si="8"/>
        <v>0.72750000000000004</v>
      </c>
      <c r="AD39" s="219">
        <f t="shared" si="27"/>
        <v>1.1000000000000001</v>
      </c>
    </row>
    <row r="40" spans="1:30" ht="15">
      <c r="A40" s="377"/>
      <c r="B40" s="270" t="s">
        <v>22</v>
      </c>
      <c r="C40" s="269">
        <f t="shared" si="0"/>
        <v>0.75</v>
      </c>
      <c r="D40" s="251">
        <v>2.3389125000000002</v>
      </c>
      <c r="E40" s="268">
        <v>7.4392250708579452E-2</v>
      </c>
      <c r="F40" s="262">
        <v>0.84571875000000007</v>
      </c>
      <c r="G40" s="267">
        <v>2.6899219735217295E-2</v>
      </c>
      <c r="H40" s="266">
        <f t="shared" si="1"/>
        <v>0.6384136858475894</v>
      </c>
      <c r="I40" s="251">
        <v>3.1185500000000004</v>
      </c>
      <c r="J40" s="61">
        <v>1.1276250000000001</v>
      </c>
      <c r="K40" s="265">
        <f t="shared" si="22"/>
        <v>1.9909250000000003</v>
      </c>
      <c r="L40" s="251">
        <v>0</v>
      </c>
      <c r="M40" s="61">
        <v>0</v>
      </c>
      <c r="N40" s="252">
        <f t="shared" si="23"/>
        <v>0</v>
      </c>
      <c r="O40" s="251">
        <v>3.2150000000000007</v>
      </c>
      <c r="P40" s="61">
        <v>1.1625000000000001</v>
      </c>
      <c r="Q40" s="252">
        <f t="shared" si="24"/>
        <v>2.0525000000000007</v>
      </c>
      <c r="R40" s="251">
        <v>0</v>
      </c>
      <c r="S40" s="61">
        <v>0</v>
      </c>
      <c r="T40" s="252">
        <f t="shared" si="25"/>
        <v>0</v>
      </c>
      <c r="U40" s="251">
        <v>0</v>
      </c>
      <c r="V40" s="61">
        <v>0</v>
      </c>
      <c r="W40" s="252">
        <f t="shared" si="26"/>
        <v>0</v>
      </c>
      <c r="X40" s="63">
        <v>3.2150000000000007</v>
      </c>
      <c r="Y40" s="264">
        <v>0.10225738929014358</v>
      </c>
      <c r="Z40" s="263">
        <f t="shared" si="7"/>
        <v>0.72749999999999992</v>
      </c>
      <c r="AA40" s="262">
        <v>1.1625000000000001</v>
      </c>
      <c r="AB40" s="261">
        <v>3.6974872488271193E-2</v>
      </c>
      <c r="AC40" s="260">
        <f t="shared" si="8"/>
        <v>0.72750000000000004</v>
      </c>
      <c r="AD40" s="259">
        <f t="shared" si="27"/>
        <v>2.0525000000000007</v>
      </c>
    </row>
    <row r="41" spans="1:30" ht="15">
      <c r="A41" s="377"/>
      <c r="B41" s="270" t="s">
        <v>21</v>
      </c>
      <c r="C41" s="269">
        <f t="shared" si="0"/>
        <v>0.75</v>
      </c>
      <c r="D41" s="251">
        <v>3.8812124999999997</v>
      </c>
      <c r="E41" s="268">
        <v>0.12344717186011549</v>
      </c>
      <c r="F41" s="262">
        <v>1.6859812499999998</v>
      </c>
      <c r="G41" s="267">
        <v>5.3624896117304144E-2</v>
      </c>
      <c r="H41" s="266">
        <f t="shared" si="1"/>
        <v>0.56560449859418938</v>
      </c>
      <c r="I41" s="251">
        <v>5.1749499999999999</v>
      </c>
      <c r="J41" s="61">
        <v>2.2479749999999998</v>
      </c>
      <c r="K41" s="265">
        <f t="shared" si="22"/>
        <v>2.9269750000000001</v>
      </c>
      <c r="L41" s="251">
        <v>0</v>
      </c>
      <c r="M41" s="61">
        <v>0</v>
      </c>
      <c r="N41" s="252">
        <f t="shared" si="23"/>
        <v>0</v>
      </c>
      <c r="O41" s="251">
        <v>5.335</v>
      </c>
      <c r="P41" s="61">
        <v>2.3174999999999999</v>
      </c>
      <c r="Q41" s="252">
        <f t="shared" si="24"/>
        <v>3.0175000000000001</v>
      </c>
      <c r="R41" s="251">
        <v>0</v>
      </c>
      <c r="S41" s="61">
        <v>0</v>
      </c>
      <c r="T41" s="252">
        <f t="shared" si="25"/>
        <v>0</v>
      </c>
      <c r="U41" s="251">
        <v>0</v>
      </c>
      <c r="V41" s="61">
        <v>0</v>
      </c>
      <c r="W41" s="252">
        <f t="shared" si="26"/>
        <v>0</v>
      </c>
      <c r="X41" s="63">
        <v>5.335</v>
      </c>
      <c r="Y41" s="264">
        <v>0.16968683417198005</v>
      </c>
      <c r="Z41" s="263">
        <f t="shared" si="7"/>
        <v>0.72749999999999992</v>
      </c>
      <c r="AA41" s="262">
        <v>2.3174999999999999</v>
      </c>
      <c r="AB41" s="261">
        <v>7.3711197412101928E-2</v>
      </c>
      <c r="AC41" s="260">
        <f t="shared" si="8"/>
        <v>0.72749999999999992</v>
      </c>
      <c r="AD41" s="259">
        <f t="shared" si="27"/>
        <v>3.0175000000000001</v>
      </c>
    </row>
    <row r="42" spans="1:30" ht="15">
      <c r="A42" s="377"/>
      <c r="B42" s="270" t="s">
        <v>20</v>
      </c>
      <c r="C42" s="269">
        <f t="shared" si="0"/>
        <v>0.74999999999999989</v>
      </c>
      <c r="D42" s="251">
        <v>10.859756249999998</v>
      </c>
      <c r="E42" s="268">
        <v>0.34540912051394074</v>
      </c>
      <c r="F42" s="262">
        <v>0</v>
      </c>
      <c r="G42" s="267">
        <v>0</v>
      </c>
      <c r="H42" s="266">
        <f t="shared" si="1"/>
        <v>1</v>
      </c>
      <c r="I42" s="251">
        <v>14.479675</v>
      </c>
      <c r="J42" s="61">
        <v>0</v>
      </c>
      <c r="K42" s="265">
        <f t="shared" si="22"/>
        <v>14.479675</v>
      </c>
      <c r="L42" s="251">
        <v>0</v>
      </c>
      <c r="M42" s="61">
        <v>0</v>
      </c>
      <c r="N42" s="252">
        <f t="shared" si="23"/>
        <v>0</v>
      </c>
      <c r="O42" s="251">
        <v>14.927499999999998</v>
      </c>
      <c r="P42" s="61">
        <v>0</v>
      </c>
      <c r="Q42" s="252">
        <f t="shared" si="24"/>
        <v>14.927499999999998</v>
      </c>
      <c r="R42" s="251">
        <v>0</v>
      </c>
      <c r="S42" s="61">
        <v>0</v>
      </c>
      <c r="T42" s="252">
        <f t="shared" si="25"/>
        <v>0</v>
      </c>
      <c r="U42" s="251">
        <v>0</v>
      </c>
      <c r="V42" s="61">
        <v>0</v>
      </c>
      <c r="W42" s="252">
        <f t="shared" si="26"/>
        <v>0</v>
      </c>
      <c r="X42" s="63">
        <v>14.927499999999998</v>
      </c>
      <c r="Y42" s="264">
        <v>0.47478916909132746</v>
      </c>
      <c r="Z42" s="263">
        <f t="shared" si="7"/>
        <v>0.72749999999999992</v>
      </c>
      <c r="AA42" s="262">
        <v>0</v>
      </c>
      <c r="AB42" s="261">
        <v>0</v>
      </c>
      <c r="AC42" s="260">
        <f t="shared" si="8"/>
        <v>1</v>
      </c>
      <c r="AD42" s="259">
        <f t="shared" si="27"/>
        <v>14.927499999999998</v>
      </c>
    </row>
    <row r="43" spans="1:30" ht="15">
      <c r="A43" s="377"/>
      <c r="B43" s="270" t="s">
        <v>19</v>
      </c>
      <c r="C43" s="269">
        <f t="shared" si="0"/>
        <v>0.75</v>
      </c>
      <c r="D43" s="251">
        <v>4.38500625</v>
      </c>
      <c r="E43" s="268">
        <v>0.13947100813249225</v>
      </c>
      <c r="F43" s="262">
        <v>0</v>
      </c>
      <c r="G43" s="267">
        <v>0</v>
      </c>
      <c r="H43" s="266">
        <f t="shared" si="1"/>
        <v>1</v>
      </c>
      <c r="I43" s="251">
        <v>5.8466750000000003</v>
      </c>
      <c r="J43" s="61">
        <v>0</v>
      </c>
      <c r="K43" s="265">
        <f t="shared" si="22"/>
        <v>5.8466750000000003</v>
      </c>
      <c r="L43" s="251">
        <v>0</v>
      </c>
      <c r="M43" s="61">
        <v>0</v>
      </c>
      <c r="N43" s="252">
        <f t="shared" si="23"/>
        <v>0</v>
      </c>
      <c r="O43" s="251">
        <v>6.0274999999999999</v>
      </c>
      <c r="P43" s="61">
        <v>0</v>
      </c>
      <c r="Q43" s="252">
        <f t="shared" si="24"/>
        <v>6.0274999999999999</v>
      </c>
      <c r="R43" s="251">
        <v>0</v>
      </c>
      <c r="S43" s="61">
        <v>0</v>
      </c>
      <c r="T43" s="252">
        <f t="shared" si="25"/>
        <v>0</v>
      </c>
      <c r="U43" s="251">
        <v>0</v>
      </c>
      <c r="V43" s="61">
        <v>0</v>
      </c>
      <c r="W43" s="252">
        <f t="shared" si="26"/>
        <v>0</v>
      </c>
      <c r="X43" s="63">
        <v>6.0274999999999999</v>
      </c>
      <c r="Y43" s="264">
        <v>0.1917127259553158</v>
      </c>
      <c r="Z43" s="263">
        <f t="shared" si="7"/>
        <v>0.72750000000000004</v>
      </c>
      <c r="AA43" s="262">
        <v>0</v>
      </c>
      <c r="AB43" s="261">
        <v>0</v>
      </c>
      <c r="AC43" s="260">
        <f t="shared" si="8"/>
        <v>1</v>
      </c>
      <c r="AD43" s="259">
        <f t="shared" si="27"/>
        <v>6.0274999999999999</v>
      </c>
    </row>
    <row r="44" spans="1:30" ht="15">
      <c r="A44" s="377"/>
      <c r="B44" s="258" t="s">
        <v>18</v>
      </c>
      <c r="C44" s="269">
        <f t="shared" si="0"/>
        <v>0.75</v>
      </c>
      <c r="D44" s="251">
        <v>3.0809625</v>
      </c>
      <c r="E44" s="268">
        <v>9.7994146734318485E-2</v>
      </c>
      <c r="F44" s="262">
        <v>0</v>
      </c>
      <c r="G44" s="267">
        <v>0</v>
      </c>
      <c r="H44" s="266">
        <f t="shared" si="1"/>
        <v>1</v>
      </c>
      <c r="I44" s="251">
        <v>4.1079499999999998</v>
      </c>
      <c r="J44" s="61">
        <v>0</v>
      </c>
      <c r="K44" s="265">
        <f t="shared" si="22"/>
        <v>4.1079499999999998</v>
      </c>
      <c r="L44" s="251">
        <v>0</v>
      </c>
      <c r="M44" s="61">
        <v>0</v>
      </c>
      <c r="N44" s="252">
        <f t="shared" si="23"/>
        <v>0</v>
      </c>
      <c r="O44" s="251">
        <v>4.2349999999999994</v>
      </c>
      <c r="P44" s="61">
        <v>0</v>
      </c>
      <c r="Q44" s="252">
        <f t="shared" si="24"/>
        <v>4.2349999999999994</v>
      </c>
      <c r="R44" s="251">
        <v>0</v>
      </c>
      <c r="S44" s="61">
        <v>0</v>
      </c>
      <c r="T44" s="252">
        <f t="shared" si="25"/>
        <v>0</v>
      </c>
      <c r="U44" s="251">
        <v>0</v>
      </c>
      <c r="V44" s="61">
        <v>0</v>
      </c>
      <c r="W44" s="252">
        <f t="shared" si="26"/>
        <v>0</v>
      </c>
      <c r="X44" s="63">
        <v>4.2349999999999994</v>
      </c>
      <c r="Y44" s="264">
        <v>0.134699858054046</v>
      </c>
      <c r="Z44" s="263">
        <f t="shared" si="7"/>
        <v>0.72750000000000015</v>
      </c>
      <c r="AA44" s="262">
        <v>0</v>
      </c>
      <c r="AB44" s="261">
        <v>0</v>
      </c>
      <c r="AC44" s="260">
        <f t="shared" si="8"/>
        <v>1</v>
      </c>
      <c r="AD44" s="259">
        <f t="shared" si="27"/>
        <v>4.2349999999999994</v>
      </c>
    </row>
    <row r="45" spans="1:30" ht="15">
      <c r="A45" s="377"/>
      <c r="B45" s="238" t="s">
        <v>17</v>
      </c>
      <c r="C45" s="249">
        <f t="shared" si="0"/>
        <v>0.75</v>
      </c>
      <c r="D45" s="231">
        <v>3.8193749999999999E-2</v>
      </c>
      <c r="E45" s="248">
        <v>1.214803471913039E-3</v>
      </c>
      <c r="F45" s="242">
        <v>1.0421437500000001</v>
      </c>
      <c r="G45" s="247">
        <v>3.314678044791293E-2</v>
      </c>
      <c r="H45" s="246">
        <f t="shared" si="1"/>
        <v>-26.285714285714288</v>
      </c>
      <c r="I45" s="231">
        <v>5.0924999999999998E-2</v>
      </c>
      <c r="J45" s="72">
        <v>1.3895249999999999</v>
      </c>
      <c r="K45" s="245">
        <f t="shared" si="22"/>
        <v>-1.3386</v>
      </c>
      <c r="L45" s="231">
        <v>0</v>
      </c>
      <c r="M45" s="72">
        <v>0</v>
      </c>
      <c r="N45" s="232">
        <f t="shared" si="23"/>
        <v>0</v>
      </c>
      <c r="O45" s="231">
        <v>5.2499999999999998E-2</v>
      </c>
      <c r="P45" s="72">
        <v>1.4324999999999999</v>
      </c>
      <c r="Q45" s="232">
        <f t="shared" si="24"/>
        <v>-1.38</v>
      </c>
      <c r="R45" s="231">
        <v>0</v>
      </c>
      <c r="S45" s="72">
        <v>0</v>
      </c>
      <c r="T45" s="232">
        <f t="shared" si="25"/>
        <v>0</v>
      </c>
      <c r="U45" s="231">
        <v>0</v>
      </c>
      <c r="V45" s="72">
        <v>0</v>
      </c>
      <c r="W45" s="232">
        <f t="shared" si="26"/>
        <v>0</v>
      </c>
      <c r="X45" s="74">
        <v>5.2499999999999998E-2</v>
      </c>
      <c r="Y45" s="244">
        <v>1.6698329510832152E-3</v>
      </c>
      <c r="Z45" s="243">
        <f t="shared" si="7"/>
        <v>0.72750000000000004</v>
      </c>
      <c r="AA45" s="242">
        <v>1.4324999999999999</v>
      </c>
      <c r="AB45" s="241">
        <v>4.5562584808127728E-2</v>
      </c>
      <c r="AC45" s="240">
        <f t="shared" si="8"/>
        <v>0.72750000000000015</v>
      </c>
      <c r="AD45" s="239">
        <f t="shared" si="27"/>
        <v>-1.38</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0.75</v>
      </c>
      <c r="D48" s="171">
        <f>SUM(D36:D47)</f>
        <v>25.435218750000001</v>
      </c>
      <c r="E48" s="188">
        <v>0.80900126450970722</v>
      </c>
      <c r="F48" s="182">
        <f>SUM(F36:F47)</f>
        <v>3.5993062500000002</v>
      </c>
      <c r="G48" s="187">
        <v>0.11448076528170974</v>
      </c>
      <c r="H48" s="186">
        <f t="shared" si="1"/>
        <v>0.85849124061494453</v>
      </c>
      <c r="I48" s="171">
        <f t="shared" ref="I48:X48" si="28">SUM(I36:I47)</f>
        <v>33.913625000000003</v>
      </c>
      <c r="J48" s="27">
        <f t="shared" si="28"/>
        <v>4.7990750000000002</v>
      </c>
      <c r="K48" s="185">
        <f t="shared" si="28"/>
        <v>29.114550000000001</v>
      </c>
      <c r="L48" s="171">
        <f t="shared" si="28"/>
        <v>0</v>
      </c>
      <c r="M48" s="27">
        <f t="shared" si="28"/>
        <v>0</v>
      </c>
      <c r="N48" s="172">
        <f t="shared" si="28"/>
        <v>0</v>
      </c>
      <c r="O48" s="171">
        <f t="shared" si="28"/>
        <v>34.962499999999999</v>
      </c>
      <c r="P48" s="27">
        <f t="shared" si="28"/>
        <v>4.9474999999999998</v>
      </c>
      <c r="Q48" s="172">
        <f t="shared" si="28"/>
        <v>30.015000000000001</v>
      </c>
      <c r="R48" s="171">
        <f t="shared" si="28"/>
        <v>0</v>
      </c>
      <c r="S48" s="27">
        <f t="shared" si="28"/>
        <v>0</v>
      </c>
      <c r="T48" s="172">
        <f t="shared" si="28"/>
        <v>0</v>
      </c>
      <c r="U48" s="171">
        <f t="shared" si="28"/>
        <v>0</v>
      </c>
      <c r="V48" s="27">
        <f t="shared" si="28"/>
        <v>0</v>
      </c>
      <c r="W48" s="172">
        <f t="shared" si="28"/>
        <v>0</v>
      </c>
      <c r="X48" s="29">
        <f t="shared" si="28"/>
        <v>34.962499999999999</v>
      </c>
      <c r="Y48" s="184">
        <v>1.1120292295666079</v>
      </c>
      <c r="Z48" s="183">
        <f t="shared" si="7"/>
        <v>0.72750000000000004</v>
      </c>
      <c r="AA48" s="182">
        <f>SUM(AA36:AA47)</f>
        <v>4.9474999999999998</v>
      </c>
      <c r="AB48" s="181">
        <v>0.15736187667588966</v>
      </c>
      <c r="AC48" s="180">
        <f t="shared" si="8"/>
        <v>0.72750000000000004</v>
      </c>
      <c r="AD48" s="179">
        <f>SUM(AD36:AD47)</f>
        <v>30.015000000000001</v>
      </c>
    </row>
    <row r="49" spans="1:30" ht="15">
      <c r="A49" s="377"/>
      <c r="B49" s="158" t="s">
        <v>87</v>
      </c>
      <c r="C49" s="169">
        <f t="shared" si="0"/>
        <v>0.75</v>
      </c>
      <c r="D49" s="151">
        <f>SUM(D39:D45)</f>
        <v>25.409756249999997</v>
      </c>
      <c r="E49" s="168">
        <v>0.80819139552843178</v>
      </c>
      <c r="F49" s="162">
        <f>SUM(F39:F45)</f>
        <v>3.5993062500000002</v>
      </c>
      <c r="G49" s="167">
        <v>0.11448076528170974</v>
      </c>
      <c r="H49" s="166">
        <f t="shared" si="1"/>
        <v>0.85834943812182374</v>
      </c>
      <c r="I49" s="151">
        <f t="shared" ref="I49:X49" si="29">SUM(I39:I45)</f>
        <v>33.879674999999999</v>
      </c>
      <c r="J49" s="16">
        <f t="shared" si="29"/>
        <v>4.7990750000000002</v>
      </c>
      <c r="K49" s="165">
        <f t="shared" si="29"/>
        <v>29.0806</v>
      </c>
      <c r="L49" s="151">
        <f t="shared" si="29"/>
        <v>0</v>
      </c>
      <c r="M49" s="16">
        <f t="shared" si="29"/>
        <v>0</v>
      </c>
      <c r="N49" s="152">
        <f t="shared" si="29"/>
        <v>0</v>
      </c>
      <c r="O49" s="151">
        <f t="shared" si="29"/>
        <v>34.927500000000002</v>
      </c>
      <c r="P49" s="16">
        <f t="shared" si="29"/>
        <v>4.9474999999999998</v>
      </c>
      <c r="Q49" s="152">
        <f t="shared" si="29"/>
        <v>29.98</v>
      </c>
      <c r="R49" s="151">
        <f t="shared" si="29"/>
        <v>0</v>
      </c>
      <c r="S49" s="16">
        <f t="shared" si="29"/>
        <v>0</v>
      </c>
      <c r="T49" s="152">
        <f t="shared" si="29"/>
        <v>0</v>
      </c>
      <c r="U49" s="151">
        <f t="shared" si="29"/>
        <v>0</v>
      </c>
      <c r="V49" s="16">
        <f t="shared" si="29"/>
        <v>0</v>
      </c>
      <c r="W49" s="152">
        <f t="shared" si="29"/>
        <v>0</v>
      </c>
      <c r="X49" s="18">
        <f t="shared" si="29"/>
        <v>34.927500000000002</v>
      </c>
      <c r="Y49" s="164">
        <v>1.110916007599219</v>
      </c>
      <c r="Z49" s="163">
        <f t="shared" si="7"/>
        <v>0.72749999999999992</v>
      </c>
      <c r="AA49" s="162">
        <f>SUM(AA39:AA45)</f>
        <v>4.9474999999999998</v>
      </c>
      <c r="AB49" s="161">
        <v>0.15736187667588966</v>
      </c>
      <c r="AC49" s="160">
        <f t="shared" si="8"/>
        <v>0.72750000000000004</v>
      </c>
      <c r="AD49" s="159">
        <f>SUM(AD39:AD45)</f>
        <v>29.98</v>
      </c>
    </row>
    <row r="50" spans="1:30" ht="15.75" thickBot="1">
      <c r="A50" s="378"/>
      <c r="B50" s="138" t="s">
        <v>86</v>
      </c>
      <c r="C50" s="149">
        <f t="shared" si="0"/>
        <v>0.75</v>
      </c>
      <c r="D50" s="131">
        <f>SUM(D36:D38,D46:D47)</f>
        <v>2.5462500000000002E-2</v>
      </c>
      <c r="E50" s="148">
        <v>8.0986898127535941E-4</v>
      </c>
      <c r="F50" s="142">
        <f>SUM(F36:F38,F46:F47)</f>
        <v>0</v>
      </c>
      <c r="G50" s="147">
        <v>0</v>
      </c>
      <c r="H50" s="146">
        <f t="shared" si="1"/>
        <v>1</v>
      </c>
      <c r="I50" s="131">
        <f t="shared" ref="I50:X50" si="30">SUM(I36:I38,I46:I47)</f>
        <v>3.3950000000000001E-2</v>
      </c>
      <c r="J50" s="5">
        <f t="shared" si="30"/>
        <v>0</v>
      </c>
      <c r="K50" s="145">
        <f t="shared" si="30"/>
        <v>3.3950000000000001E-2</v>
      </c>
      <c r="L50" s="131">
        <f t="shared" si="30"/>
        <v>0</v>
      </c>
      <c r="M50" s="5">
        <f t="shared" si="30"/>
        <v>0</v>
      </c>
      <c r="N50" s="132">
        <f t="shared" si="30"/>
        <v>0</v>
      </c>
      <c r="O50" s="131">
        <f t="shared" si="30"/>
        <v>3.5000000000000003E-2</v>
      </c>
      <c r="P50" s="5">
        <f t="shared" si="30"/>
        <v>0</v>
      </c>
      <c r="Q50" s="132">
        <f t="shared" si="30"/>
        <v>3.5000000000000003E-2</v>
      </c>
      <c r="R50" s="131">
        <f t="shared" si="30"/>
        <v>0</v>
      </c>
      <c r="S50" s="5">
        <f t="shared" si="30"/>
        <v>0</v>
      </c>
      <c r="T50" s="132">
        <f t="shared" si="30"/>
        <v>0</v>
      </c>
      <c r="U50" s="131">
        <f t="shared" si="30"/>
        <v>0</v>
      </c>
      <c r="V50" s="5">
        <f t="shared" si="30"/>
        <v>0</v>
      </c>
      <c r="W50" s="132">
        <f t="shared" si="30"/>
        <v>0</v>
      </c>
      <c r="X50" s="7">
        <f t="shared" si="30"/>
        <v>3.5000000000000003E-2</v>
      </c>
      <c r="Y50" s="144">
        <v>1.1132219673888103E-3</v>
      </c>
      <c r="Z50" s="143">
        <f t="shared" si="7"/>
        <v>0.72750000000000004</v>
      </c>
      <c r="AA50" s="142">
        <f>SUM(AA36:AA38,AA46:AA47)</f>
        <v>0</v>
      </c>
      <c r="AB50" s="141">
        <v>0</v>
      </c>
      <c r="AC50" s="140">
        <f t="shared" si="8"/>
        <v>1</v>
      </c>
      <c r="AD50" s="139">
        <f>SUM(AD36:AD38,AD46:AD47)</f>
        <v>3.5000000000000003E-2</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'999418'!$A$1</f>
        <v>&lt;SITE CATEGORY: PRIMARY/SECONDARY&gt;</v>
      </c>
      <c r="C1" s="124"/>
      <c r="D1" s="124"/>
      <c r="E1" s="124"/>
      <c r="F1" s="124"/>
      <c r="G1" s="124"/>
      <c r="H1" s="124"/>
      <c r="I1" s="124"/>
      <c r="J1" s="124"/>
      <c r="K1" s="124"/>
      <c r="L1" s="124"/>
      <c r="M1" s="124"/>
      <c r="N1" s="124"/>
      <c r="O1" s="124"/>
    </row>
    <row r="2" spans="2:15" ht="46.5">
      <c r="B2" s="128" t="str">
        <f>'999418'!A2</f>
        <v>HYDROSS MODEL NODE — Marsh Creek bl Kicking Horse Feeder Canal (#999418)</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12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ReuseWalchuck!A1</f>
        <v>FIIP DIVERSION: Project "Pump-Back" Irrigation on Walchuck Coulee</v>
      </c>
      <c r="C1" s="124"/>
      <c r="D1" s="124"/>
      <c r="E1" s="124"/>
      <c r="F1" s="124"/>
      <c r="G1" s="124"/>
      <c r="H1" s="124"/>
      <c r="I1" s="124"/>
      <c r="J1" s="124"/>
      <c r="K1" s="124"/>
      <c r="L1" s="124"/>
      <c r="M1" s="124"/>
      <c r="N1" s="124"/>
      <c r="O1" s="124"/>
    </row>
    <row r="2" spans="2:15" ht="23.25">
      <c r="B2" s="125" t="str">
        <f>ReuseWalchuck!A2</f>
        <v>31 Acres (100% Sprinkler / 0%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21.xml><?xml version="1.0" encoding="utf-8"?>
<worksheet xmlns="http://schemas.openxmlformats.org/spreadsheetml/2006/main" xmlns:r="http://schemas.openxmlformats.org/officeDocument/2006/relationships">
  <sheetPr>
    <pageSetUpPr fitToPage="1"/>
  </sheetPr>
  <dimension ref="A1:AN7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9" width="12.7109375" bestFit="1" customWidth="1"/>
    <col min="30" max="30" width="8.85546875" bestFit="1" customWidth="1"/>
    <col min="31" max="32" width="12.7109375" bestFit="1" customWidth="1"/>
    <col min="33" max="33" width="8.85546875" bestFit="1" customWidth="1"/>
    <col min="34" max="34" width="6.42578125" bestFit="1" customWidth="1"/>
    <col min="35" max="35" width="9.140625" bestFit="1" customWidth="1"/>
    <col min="36" max="36" width="8.85546875" bestFit="1" customWidth="1"/>
    <col min="37" max="37" width="6.42578125" bestFit="1" customWidth="1"/>
    <col min="38" max="38" width="12.7109375" bestFit="1" customWidth="1"/>
    <col min="39" max="39" width="13.42578125" bestFit="1" customWidth="1"/>
    <col min="40" max="40" width="1.7109375" bestFit="1" customWidth="1"/>
  </cols>
  <sheetData>
    <row r="1" spans="1:40" ht="18.75">
      <c r="A1" s="345" t="s">
        <v>177</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row>
    <row r="2" spans="1:40" ht="16.5" thickBot="1">
      <c r="A2" s="344" t="s">
        <v>224</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row>
    <row r="3" spans="1:40"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114</v>
      </c>
      <c r="V3" s="336"/>
      <c r="W3" s="338"/>
      <c r="X3" s="337" t="s">
        <v>113</v>
      </c>
      <c r="Y3" s="336"/>
      <c r="Z3" s="338"/>
      <c r="AA3" s="337" t="s">
        <v>112</v>
      </c>
      <c r="AB3" s="336"/>
      <c r="AC3" s="338"/>
      <c r="AD3" s="337" t="s">
        <v>111</v>
      </c>
      <c r="AE3" s="336"/>
      <c r="AF3" s="338"/>
      <c r="AG3" s="388" t="s">
        <v>110</v>
      </c>
      <c r="AH3" s="389"/>
      <c r="AI3" s="401" t="s">
        <v>109</v>
      </c>
      <c r="AJ3" s="403" t="s">
        <v>108</v>
      </c>
      <c r="AK3" s="389"/>
      <c r="AL3" s="394" t="s">
        <v>107</v>
      </c>
      <c r="AM3" s="396" t="s">
        <v>93</v>
      </c>
    </row>
    <row r="4" spans="1:40"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30" t="s">
        <v>32</v>
      </c>
      <c r="AB4" s="329" t="s">
        <v>94</v>
      </c>
      <c r="AC4" s="331" t="s">
        <v>93</v>
      </c>
      <c r="AD4" s="330" t="s">
        <v>32</v>
      </c>
      <c r="AE4" s="329" t="s">
        <v>94</v>
      </c>
      <c r="AF4" s="331" t="s">
        <v>93</v>
      </c>
      <c r="AG4" s="390"/>
      <c r="AH4" s="391"/>
      <c r="AI4" s="402"/>
      <c r="AJ4" s="404"/>
      <c r="AK4" s="391"/>
      <c r="AL4" s="395"/>
      <c r="AM4" s="397"/>
      <c r="AN4" s="104" t="s">
        <v>95</v>
      </c>
    </row>
    <row r="5" spans="1:40"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16" t="s">
        <v>28</v>
      </c>
      <c r="AB5" s="315" t="s">
        <v>28</v>
      </c>
      <c r="AC5" s="317" t="s">
        <v>28</v>
      </c>
      <c r="AD5" s="316" t="s">
        <v>28</v>
      </c>
      <c r="AE5" s="315" t="s">
        <v>28</v>
      </c>
      <c r="AF5" s="317" t="s">
        <v>28</v>
      </c>
      <c r="AG5" s="325" t="s">
        <v>28</v>
      </c>
      <c r="AH5" s="324" t="s">
        <v>92</v>
      </c>
      <c r="AI5" s="324" t="s">
        <v>91</v>
      </c>
      <c r="AJ5" s="323" t="s">
        <v>28</v>
      </c>
      <c r="AK5" s="323" t="s">
        <v>92</v>
      </c>
      <c r="AL5" s="315" t="s">
        <v>91</v>
      </c>
      <c r="AM5" s="322" t="s">
        <v>28</v>
      </c>
    </row>
    <row r="6" spans="1:40"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14.030000000000001</v>
      </c>
      <c r="M6" s="83">
        <v>0</v>
      </c>
      <c r="N6" s="274">
        <f t="shared" ref="N6:N17" si="3">L6-M6</f>
        <v>14.030000000000001</v>
      </c>
      <c r="O6" s="273">
        <v>0</v>
      </c>
      <c r="P6" s="83">
        <v>0</v>
      </c>
      <c r="Q6" s="274">
        <f t="shared" ref="Q6:Q17" si="4">O6-P6</f>
        <v>0</v>
      </c>
      <c r="R6" s="273">
        <v>0</v>
      </c>
      <c r="S6" s="83">
        <v>0</v>
      </c>
      <c r="T6" s="274">
        <f t="shared" ref="T6:T17" si="5">R6-S6</f>
        <v>0</v>
      </c>
      <c r="U6" s="273">
        <v>0</v>
      </c>
      <c r="V6" s="83">
        <v>0</v>
      </c>
      <c r="W6" s="274">
        <f t="shared" ref="W6:W17" si="6">U6-V6</f>
        <v>0</v>
      </c>
      <c r="X6" s="273">
        <v>0</v>
      </c>
      <c r="Y6" s="83">
        <v>0</v>
      </c>
      <c r="Z6" s="274">
        <f t="shared" ref="Z6:Z17" si="7">X6-Y6</f>
        <v>0</v>
      </c>
      <c r="AA6" s="273">
        <v>0</v>
      </c>
      <c r="AB6" s="83">
        <v>0</v>
      </c>
      <c r="AC6" s="274">
        <f t="shared" ref="AC6:AC17" si="8">AA6-AB6</f>
        <v>0</v>
      </c>
      <c r="AD6" s="273">
        <v>0</v>
      </c>
      <c r="AE6" s="83">
        <v>0</v>
      </c>
      <c r="AF6" s="274">
        <f t="shared" ref="AF6:AF17" si="9">AD6-AE6</f>
        <v>0</v>
      </c>
      <c r="AG6" s="85">
        <v>14.030000000000001</v>
      </c>
      <c r="AH6" s="286">
        <v>7.1391066572332367E-3</v>
      </c>
      <c r="AI6" s="285">
        <f t="shared" ref="AI6:AI50" si="10">IFERROR(D6/AG6,1)</f>
        <v>0</v>
      </c>
      <c r="AJ6" s="284">
        <v>0</v>
      </c>
      <c r="AK6" s="283">
        <v>0</v>
      </c>
      <c r="AL6" s="282">
        <f t="shared" ref="AL6:AL50" si="11">IFERROR(F6/AJ6,1)</f>
        <v>1</v>
      </c>
      <c r="AM6" s="281">
        <f t="shared" ref="AM6:AM17" si="12">AG6-AJ6</f>
        <v>14.030000000000001</v>
      </c>
    </row>
    <row r="7" spans="1:40" ht="15">
      <c r="A7" s="377"/>
      <c r="B7" s="270" t="s">
        <v>25</v>
      </c>
      <c r="C7" s="269">
        <f t="shared" si="0"/>
        <v>1</v>
      </c>
      <c r="D7" s="251">
        <v>0</v>
      </c>
      <c r="E7" s="268">
        <v>0</v>
      </c>
      <c r="F7" s="262">
        <v>0</v>
      </c>
      <c r="G7" s="267">
        <v>0</v>
      </c>
      <c r="H7" s="266">
        <f t="shared" si="1"/>
        <v>1</v>
      </c>
      <c r="I7" s="251">
        <v>0</v>
      </c>
      <c r="J7" s="61">
        <v>0</v>
      </c>
      <c r="K7" s="265">
        <f t="shared" si="2"/>
        <v>0</v>
      </c>
      <c r="L7" s="251">
        <v>2.4750000000000001</v>
      </c>
      <c r="M7" s="61">
        <v>0</v>
      </c>
      <c r="N7" s="252">
        <f t="shared" si="3"/>
        <v>2.4750000000000001</v>
      </c>
      <c r="O7" s="251">
        <v>0</v>
      </c>
      <c r="P7" s="61">
        <v>0</v>
      </c>
      <c r="Q7" s="252">
        <f t="shared" si="4"/>
        <v>0</v>
      </c>
      <c r="R7" s="251">
        <v>0</v>
      </c>
      <c r="S7" s="61">
        <v>0</v>
      </c>
      <c r="T7" s="252">
        <f t="shared" si="5"/>
        <v>0</v>
      </c>
      <c r="U7" s="251">
        <v>0</v>
      </c>
      <c r="V7" s="61">
        <v>0</v>
      </c>
      <c r="W7" s="252">
        <f t="shared" si="6"/>
        <v>0</v>
      </c>
      <c r="X7" s="251">
        <v>0</v>
      </c>
      <c r="Y7" s="61">
        <v>0</v>
      </c>
      <c r="Z7" s="252">
        <f t="shared" si="7"/>
        <v>0</v>
      </c>
      <c r="AA7" s="251">
        <v>0</v>
      </c>
      <c r="AB7" s="61">
        <v>0</v>
      </c>
      <c r="AC7" s="252">
        <f t="shared" si="8"/>
        <v>0</v>
      </c>
      <c r="AD7" s="251">
        <v>0</v>
      </c>
      <c r="AE7" s="61">
        <v>0</v>
      </c>
      <c r="AF7" s="252">
        <f t="shared" si="9"/>
        <v>0</v>
      </c>
      <c r="AG7" s="63">
        <v>2.4750000000000001</v>
      </c>
      <c r="AH7" s="264">
        <v>1.2593933696829836E-3</v>
      </c>
      <c r="AI7" s="263">
        <f t="shared" si="10"/>
        <v>0</v>
      </c>
      <c r="AJ7" s="262">
        <v>0</v>
      </c>
      <c r="AK7" s="261">
        <v>0</v>
      </c>
      <c r="AL7" s="260">
        <f t="shared" si="11"/>
        <v>1</v>
      </c>
      <c r="AM7" s="259">
        <f t="shared" si="12"/>
        <v>2.4750000000000001</v>
      </c>
    </row>
    <row r="8" spans="1:40"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11.907500000000002</v>
      </c>
      <c r="P8" s="72">
        <v>0</v>
      </c>
      <c r="Q8" s="232">
        <f t="shared" si="4"/>
        <v>11.907500000000002</v>
      </c>
      <c r="R8" s="231">
        <v>9.69</v>
      </c>
      <c r="S8" s="72">
        <v>0</v>
      </c>
      <c r="T8" s="232">
        <f t="shared" si="5"/>
        <v>9.69</v>
      </c>
      <c r="U8" s="231">
        <v>0</v>
      </c>
      <c r="V8" s="72">
        <v>0</v>
      </c>
      <c r="W8" s="232">
        <f t="shared" si="6"/>
        <v>0</v>
      </c>
      <c r="X8" s="231">
        <v>2.382499999999999</v>
      </c>
      <c r="Y8" s="72">
        <v>0</v>
      </c>
      <c r="Z8" s="232">
        <f t="shared" si="7"/>
        <v>2.382499999999999</v>
      </c>
      <c r="AA8" s="231">
        <v>0</v>
      </c>
      <c r="AB8" s="72">
        <v>0</v>
      </c>
      <c r="AC8" s="232">
        <f t="shared" si="8"/>
        <v>0</v>
      </c>
      <c r="AD8" s="231">
        <v>-2.382499999999999</v>
      </c>
      <c r="AE8" s="72">
        <v>0</v>
      </c>
      <c r="AF8" s="232">
        <f t="shared" si="9"/>
        <v>-2.382499999999999</v>
      </c>
      <c r="AG8" s="74">
        <v>21.597500000000004</v>
      </c>
      <c r="AH8" s="244">
        <v>1.0989797293627573E-2</v>
      </c>
      <c r="AI8" s="243">
        <f t="shared" si="10"/>
        <v>0</v>
      </c>
      <c r="AJ8" s="242">
        <v>0</v>
      </c>
      <c r="AK8" s="241">
        <v>0</v>
      </c>
      <c r="AL8" s="240">
        <f t="shared" si="11"/>
        <v>1</v>
      </c>
      <c r="AM8" s="239">
        <f t="shared" si="12"/>
        <v>21.597500000000004</v>
      </c>
    </row>
    <row r="9" spans="1:40" ht="15">
      <c r="A9" s="377"/>
      <c r="B9" s="218" t="s">
        <v>23</v>
      </c>
      <c r="C9" s="229">
        <f t="shared" si="0"/>
        <v>0.60324692490610543</v>
      </c>
      <c r="D9" s="211">
        <v>21.518828249999999</v>
      </c>
      <c r="E9" s="228">
        <v>1.0949765503594699E-2</v>
      </c>
      <c r="F9" s="222">
        <v>31.777161749999998</v>
      </c>
      <c r="G9" s="227">
        <v>1.6169675455534927E-2</v>
      </c>
      <c r="H9" s="226">
        <f t="shared" si="1"/>
        <v>-0.47671431644982803</v>
      </c>
      <c r="I9" s="211">
        <v>35.671675</v>
      </c>
      <c r="J9" s="49">
        <v>54.987974999999999</v>
      </c>
      <c r="K9" s="225">
        <f t="shared" si="2"/>
        <v>-19.316299999999998</v>
      </c>
      <c r="L9" s="211">
        <v>44.33000000000002</v>
      </c>
      <c r="M9" s="49">
        <v>42.587499999999999</v>
      </c>
      <c r="N9" s="212">
        <f t="shared" si="3"/>
        <v>1.742500000000021</v>
      </c>
      <c r="O9" s="211">
        <v>14.7775</v>
      </c>
      <c r="P9" s="49">
        <v>40.897500000000001</v>
      </c>
      <c r="Q9" s="212">
        <f t="shared" si="4"/>
        <v>-26.12</v>
      </c>
      <c r="R9" s="211">
        <v>17.047499999999999</v>
      </c>
      <c r="S9" s="49">
        <v>38.279999999999987</v>
      </c>
      <c r="T9" s="212">
        <f t="shared" si="5"/>
        <v>-21.232499999999987</v>
      </c>
      <c r="U9" s="211">
        <v>0</v>
      </c>
      <c r="V9" s="49">
        <v>0</v>
      </c>
      <c r="W9" s="212">
        <f t="shared" si="6"/>
        <v>0</v>
      </c>
      <c r="X9" s="211">
        <v>33.192500000000003</v>
      </c>
      <c r="Y9" s="49">
        <v>15.5625</v>
      </c>
      <c r="Z9" s="212">
        <f t="shared" si="7"/>
        <v>17.630000000000003</v>
      </c>
      <c r="AA9" s="211">
        <v>-4.0850000000000009</v>
      </c>
      <c r="AB9" s="49">
        <v>-14.145000000000001</v>
      </c>
      <c r="AC9" s="212">
        <f t="shared" si="8"/>
        <v>10.06</v>
      </c>
      <c r="AD9" s="211">
        <v>-8.1925000000000008</v>
      </c>
      <c r="AE9" s="49">
        <v>-2.2204460492503131E-16</v>
      </c>
      <c r="AF9" s="212">
        <f t="shared" si="9"/>
        <v>-8.1925000000000008</v>
      </c>
      <c r="AG9" s="51">
        <v>97.070000000000022</v>
      </c>
      <c r="AH9" s="224">
        <v>4.9393662381869596E-2</v>
      </c>
      <c r="AI9" s="223">
        <f t="shared" si="10"/>
        <v>0.22168361234160908</v>
      </c>
      <c r="AJ9" s="222">
        <v>123.18249999999999</v>
      </c>
      <c r="AK9" s="221">
        <v>6.2680898390852391E-2</v>
      </c>
      <c r="AL9" s="220">
        <f t="shared" si="11"/>
        <v>0.25796815091429381</v>
      </c>
      <c r="AM9" s="219">
        <f t="shared" si="12"/>
        <v>-26.112499999999969</v>
      </c>
    </row>
    <row r="10" spans="1:40" ht="15">
      <c r="A10" s="377"/>
      <c r="B10" s="270" t="s">
        <v>22</v>
      </c>
      <c r="C10" s="269">
        <f t="shared" si="0"/>
        <v>0.58736657286083638</v>
      </c>
      <c r="D10" s="251">
        <v>65.322793000000004</v>
      </c>
      <c r="E10" s="268">
        <v>3.3239229249848089E-2</v>
      </c>
      <c r="F10" s="262">
        <v>74.396672499999994</v>
      </c>
      <c r="G10" s="267">
        <v>3.7856434717512814E-2</v>
      </c>
      <c r="H10" s="266">
        <f t="shared" si="1"/>
        <v>-0.13890832102050488</v>
      </c>
      <c r="I10" s="251">
        <v>111.21299035087721</v>
      </c>
      <c r="J10" s="61">
        <v>121.70900131578949</v>
      </c>
      <c r="K10" s="265">
        <f t="shared" si="2"/>
        <v>-10.496010964912287</v>
      </c>
      <c r="L10" s="251">
        <v>72.309999999999974</v>
      </c>
      <c r="M10" s="61">
        <v>129.44749999999999</v>
      </c>
      <c r="N10" s="252">
        <f t="shared" si="3"/>
        <v>-57.137500000000017</v>
      </c>
      <c r="O10" s="251">
        <v>32.977499999999999</v>
      </c>
      <c r="P10" s="61">
        <v>34.594999999999999</v>
      </c>
      <c r="Q10" s="252">
        <f t="shared" si="4"/>
        <v>-1.6174999999999997</v>
      </c>
      <c r="R10" s="251">
        <v>250.46999999999997</v>
      </c>
      <c r="S10" s="61">
        <v>125.43</v>
      </c>
      <c r="T10" s="252">
        <f t="shared" si="5"/>
        <v>125.03999999999996</v>
      </c>
      <c r="U10" s="251">
        <v>0</v>
      </c>
      <c r="V10" s="61">
        <v>0</v>
      </c>
      <c r="W10" s="252">
        <f t="shared" si="6"/>
        <v>0</v>
      </c>
      <c r="X10" s="251">
        <v>30.657500000000017</v>
      </c>
      <c r="Y10" s="61">
        <v>36.577499999999986</v>
      </c>
      <c r="Z10" s="252">
        <f t="shared" si="7"/>
        <v>-5.9199999999999697</v>
      </c>
      <c r="AA10" s="251">
        <v>-2.8699999999999997</v>
      </c>
      <c r="AB10" s="61">
        <v>-42.19</v>
      </c>
      <c r="AC10" s="252">
        <f t="shared" si="8"/>
        <v>39.32</v>
      </c>
      <c r="AD10" s="251">
        <v>-1.4274999999999998</v>
      </c>
      <c r="AE10" s="61">
        <v>0</v>
      </c>
      <c r="AF10" s="252">
        <f t="shared" si="9"/>
        <v>-1.4274999999999998</v>
      </c>
      <c r="AG10" s="63">
        <v>382.11749999999995</v>
      </c>
      <c r="AH10" s="264">
        <v>0.19443888724841915</v>
      </c>
      <c r="AI10" s="263">
        <f t="shared" si="10"/>
        <v>0.17094949328413384</v>
      </c>
      <c r="AJ10" s="262">
        <v>283.85999999999996</v>
      </c>
      <c r="AK10" s="261">
        <v>0.14444097024518385</v>
      </c>
      <c r="AL10" s="260">
        <f t="shared" si="11"/>
        <v>0.2620893133939266</v>
      </c>
      <c r="AM10" s="259">
        <f t="shared" si="12"/>
        <v>98.257499999999993</v>
      </c>
    </row>
    <row r="11" spans="1:40" ht="15">
      <c r="A11" s="377"/>
      <c r="B11" s="270" t="s">
        <v>21</v>
      </c>
      <c r="C11" s="269">
        <f t="shared" si="0"/>
        <v>0.66877978685586748</v>
      </c>
      <c r="D11" s="251">
        <v>215.090891</v>
      </c>
      <c r="E11" s="268">
        <v>0.10944809777963851</v>
      </c>
      <c r="F11" s="262">
        <v>208.82946475</v>
      </c>
      <c r="G11" s="267">
        <v>0.10626199712630319</v>
      </c>
      <c r="H11" s="266">
        <f t="shared" si="1"/>
        <v>2.911060631572724E-2</v>
      </c>
      <c r="I11" s="251">
        <v>321.61691370967742</v>
      </c>
      <c r="J11" s="61">
        <v>311.79873306451611</v>
      </c>
      <c r="K11" s="265">
        <f t="shared" si="2"/>
        <v>9.8181806451613056</v>
      </c>
      <c r="L11" s="251">
        <v>291.87499999999994</v>
      </c>
      <c r="M11" s="61">
        <v>330.95499999999998</v>
      </c>
      <c r="N11" s="252">
        <f t="shared" si="3"/>
        <v>-39.080000000000041</v>
      </c>
      <c r="O11" s="251">
        <v>58.077500000000008</v>
      </c>
      <c r="P11" s="61">
        <v>98.77</v>
      </c>
      <c r="Q11" s="252">
        <f t="shared" si="4"/>
        <v>-40.692499999999988</v>
      </c>
      <c r="R11" s="251">
        <v>372.51499999999999</v>
      </c>
      <c r="S11" s="61">
        <v>275.84250000000003</v>
      </c>
      <c r="T11" s="252">
        <f t="shared" si="5"/>
        <v>96.672499999999957</v>
      </c>
      <c r="U11" s="251">
        <v>0</v>
      </c>
      <c r="V11" s="61">
        <v>0</v>
      </c>
      <c r="W11" s="252">
        <f t="shared" si="6"/>
        <v>0</v>
      </c>
      <c r="X11" s="251">
        <v>40.29499999999998</v>
      </c>
      <c r="Y11" s="61">
        <v>32.604999999999961</v>
      </c>
      <c r="Z11" s="252">
        <f t="shared" si="7"/>
        <v>7.690000000000019</v>
      </c>
      <c r="AA11" s="251">
        <v>-133.70250000000004</v>
      </c>
      <c r="AB11" s="61">
        <v>-144.0325</v>
      </c>
      <c r="AC11" s="252">
        <f t="shared" si="8"/>
        <v>10.329999999999956</v>
      </c>
      <c r="AD11" s="251">
        <v>-5.3974999999999991</v>
      </c>
      <c r="AE11" s="61">
        <v>0</v>
      </c>
      <c r="AF11" s="252">
        <f t="shared" si="9"/>
        <v>-5.3974999999999991</v>
      </c>
      <c r="AG11" s="63">
        <v>623.66249999999991</v>
      </c>
      <c r="AH11" s="264">
        <v>0.31734804744238937</v>
      </c>
      <c r="AI11" s="263">
        <f t="shared" si="10"/>
        <v>0.34488347623915183</v>
      </c>
      <c r="AJ11" s="262">
        <v>594.13999999999987</v>
      </c>
      <c r="AK11" s="261">
        <v>0.30232564666199363</v>
      </c>
      <c r="AL11" s="260">
        <f t="shared" si="11"/>
        <v>0.3514819146160838</v>
      </c>
      <c r="AM11" s="259">
        <f t="shared" si="12"/>
        <v>29.522500000000036</v>
      </c>
    </row>
    <row r="12" spans="1:40" ht="15">
      <c r="A12" s="377"/>
      <c r="B12" s="270" t="s">
        <v>20</v>
      </c>
      <c r="C12" s="269">
        <f t="shared" si="0"/>
        <v>0.6688338115870901</v>
      </c>
      <c r="D12" s="251">
        <v>396.87280750000002</v>
      </c>
      <c r="E12" s="268">
        <v>0.20194706358503883</v>
      </c>
      <c r="F12" s="262">
        <v>430.33773250000002</v>
      </c>
      <c r="G12" s="267">
        <v>0.2189755499732699</v>
      </c>
      <c r="H12" s="266">
        <f t="shared" si="1"/>
        <v>-8.4321536692835763E-2</v>
      </c>
      <c r="I12" s="251">
        <v>593.38029959677431</v>
      </c>
      <c r="J12" s="61">
        <v>643.95901290322581</v>
      </c>
      <c r="K12" s="265">
        <f t="shared" si="2"/>
        <v>-50.578713306451505</v>
      </c>
      <c r="L12" s="251">
        <v>386.38</v>
      </c>
      <c r="M12" s="61">
        <v>389.5</v>
      </c>
      <c r="N12" s="252">
        <f t="shared" si="3"/>
        <v>-3.1200000000000045</v>
      </c>
      <c r="O12" s="251">
        <v>12.362500000000001</v>
      </c>
      <c r="P12" s="61">
        <v>34.482500000000002</v>
      </c>
      <c r="Q12" s="252">
        <f t="shared" si="4"/>
        <v>-22.12</v>
      </c>
      <c r="R12" s="251">
        <v>689.06250000000011</v>
      </c>
      <c r="S12" s="61">
        <v>729.23</v>
      </c>
      <c r="T12" s="252">
        <f t="shared" si="5"/>
        <v>-40.167499999999905</v>
      </c>
      <c r="U12" s="251">
        <v>0</v>
      </c>
      <c r="V12" s="61">
        <v>0</v>
      </c>
      <c r="W12" s="252">
        <f t="shared" si="6"/>
        <v>0</v>
      </c>
      <c r="X12" s="251">
        <v>59.990000000000094</v>
      </c>
      <c r="Y12" s="61">
        <v>40.687500000000078</v>
      </c>
      <c r="Z12" s="252">
        <f t="shared" si="7"/>
        <v>19.302500000000016</v>
      </c>
      <c r="AA12" s="251">
        <v>-214.0625</v>
      </c>
      <c r="AB12" s="61">
        <v>-273.50749999999994</v>
      </c>
      <c r="AC12" s="252">
        <f t="shared" si="8"/>
        <v>59.444999999999936</v>
      </c>
      <c r="AD12" s="251">
        <v>-56.320000000000078</v>
      </c>
      <c r="AE12" s="61">
        <v>-18.155000000000051</v>
      </c>
      <c r="AF12" s="252">
        <f t="shared" si="9"/>
        <v>-38.165000000000028</v>
      </c>
      <c r="AG12" s="63">
        <v>877.41250000000002</v>
      </c>
      <c r="AH12" s="264">
        <v>0.44646767069776599</v>
      </c>
      <c r="AI12" s="263">
        <f t="shared" si="10"/>
        <v>0.45232180701779379</v>
      </c>
      <c r="AJ12" s="262">
        <v>902.23750000000007</v>
      </c>
      <c r="AK12" s="261">
        <v>0.45909976710909983</v>
      </c>
      <c r="AL12" s="260">
        <f t="shared" si="11"/>
        <v>0.47696724254977207</v>
      </c>
      <c r="AM12" s="259">
        <f t="shared" si="12"/>
        <v>-24.825000000000045</v>
      </c>
    </row>
    <row r="13" spans="1:40" ht="15">
      <c r="A13" s="377"/>
      <c r="B13" s="270" t="s">
        <v>19</v>
      </c>
      <c r="C13" s="269">
        <f t="shared" si="0"/>
        <v>0.71264751178727581</v>
      </c>
      <c r="D13" s="251">
        <v>340.12581349999999</v>
      </c>
      <c r="E13" s="268">
        <v>0.17307159368886102</v>
      </c>
      <c r="F13" s="262">
        <v>284.70898249999993</v>
      </c>
      <c r="G13" s="267">
        <v>0.14487297142894054</v>
      </c>
      <c r="H13" s="266">
        <f t="shared" si="1"/>
        <v>0.16293038869865153</v>
      </c>
      <c r="I13" s="251">
        <v>477.27075149253733</v>
      </c>
      <c r="J13" s="61">
        <v>397.54210298507462</v>
      </c>
      <c r="K13" s="265">
        <f t="shared" si="2"/>
        <v>79.728648507462708</v>
      </c>
      <c r="L13" s="251">
        <v>268.05250000000001</v>
      </c>
      <c r="M13" s="61">
        <v>105.9425</v>
      </c>
      <c r="N13" s="252">
        <f t="shared" si="3"/>
        <v>162.11000000000001</v>
      </c>
      <c r="O13" s="251">
        <v>5.7000000000000011</v>
      </c>
      <c r="P13" s="61">
        <v>24.07</v>
      </c>
      <c r="Q13" s="252">
        <f t="shared" si="4"/>
        <v>-18.369999999999997</v>
      </c>
      <c r="R13" s="251">
        <v>636.97500000000002</v>
      </c>
      <c r="S13" s="61">
        <v>230.94</v>
      </c>
      <c r="T13" s="252">
        <f t="shared" si="5"/>
        <v>406.03500000000003</v>
      </c>
      <c r="U13" s="251">
        <v>0</v>
      </c>
      <c r="V13" s="61">
        <v>76.23</v>
      </c>
      <c r="W13" s="252">
        <f t="shared" si="6"/>
        <v>-76.23</v>
      </c>
      <c r="X13" s="251">
        <v>120.40999999999998</v>
      </c>
      <c r="Y13" s="61">
        <v>146.94999999999999</v>
      </c>
      <c r="Z13" s="252">
        <f t="shared" si="7"/>
        <v>-26.540000000000006</v>
      </c>
      <c r="AA13" s="251">
        <v>-177.97499999999999</v>
      </c>
      <c r="AB13" s="61">
        <v>-21.9175</v>
      </c>
      <c r="AC13" s="252">
        <f t="shared" si="8"/>
        <v>-156.0575</v>
      </c>
      <c r="AD13" s="251">
        <v>-117.265</v>
      </c>
      <c r="AE13" s="61">
        <v>-146.94999999999999</v>
      </c>
      <c r="AF13" s="252">
        <f t="shared" si="9"/>
        <v>29.684999999999988</v>
      </c>
      <c r="AG13" s="63">
        <v>735.89750000000004</v>
      </c>
      <c r="AH13" s="264">
        <v>0.37445835647122566</v>
      </c>
      <c r="AI13" s="263">
        <f t="shared" si="10"/>
        <v>0.46219183174287176</v>
      </c>
      <c r="AJ13" s="262">
        <v>415.26499999999993</v>
      </c>
      <c r="AK13" s="261">
        <v>0.2113058532687461</v>
      </c>
      <c r="AL13" s="260">
        <f t="shared" si="11"/>
        <v>0.68560794312065787</v>
      </c>
      <c r="AM13" s="259">
        <f t="shared" si="12"/>
        <v>320.63250000000011</v>
      </c>
    </row>
    <row r="14" spans="1:40" ht="15">
      <c r="A14" s="377"/>
      <c r="B14" s="258" t="s">
        <v>18</v>
      </c>
      <c r="C14" s="269">
        <f t="shared" si="0"/>
        <v>0.72800508956444809</v>
      </c>
      <c r="D14" s="251">
        <v>155.66483450000001</v>
      </c>
      <c r="E14" s="268">
        <v>7.920939816650463E-2</v>
      </c>
      <c r="F14" s="262">
        <v>156.18939974999998</v>
      </c>
      <c r="G14" s="267">
        <v>7.9476320869100517E-2</v>
      </c>
      <c r="H14" s="266">
        <f t="shared" si="1"/>
        <v>-3.369837842213274E-3</v>
      </c>
      <c r="I14" s="251">
        <v>213.82382723880596</v>
      </c>
      <c r="J14" s="61">
        <v>217.08842201492536</v>
      </c>
      <c r="K14" s="265">
        <f t="shared" si="2"/>
        <v>-3.2645947761193952</v>
      </c>
      <c r="L14" s="251">
        <v>76.575000000000017</v>
      </c>
      <c r="M14" s="61">
        <v>44.822499999999998</v>
      </c>
      <c r="N14" s="252">
        <f t="shared" si="3"/>
        <v>31.752500000000019</v>
      </c>
      <c r="O14" s="251">
        <v>12.855</v>
      </c>
      <c r="P14" s="61">
        <v>29.984999999999996</v>
      </c>
      <c r="Q14" s="252">
        <f t="shared" si="4"/>
        <v>-17.129999999999995</v>
      </c>
      <c r="R14" s="251">
        <v>153.51249999999999</v>
      </c>
      <c r="S14" s="61">
        <v>145.36249999999998</v>
      </c>
      <c r="T14" s="252">
        <f t="shared" si="5"/>
        <v>8.1500000000000057</v>
      </c>
      <c r="U14" s="251">
        <v>0</v>
      </c>
      <c r="V14" s="61">
        <v>0</v>
      </c>
      <c r="W14" s="252">
        <f t="shared" si="6"/>
        <v>0</v>
      </c>
      <c r="X14" s="251">
        <v>93.232500000000016</v>
      </c>
      <c r="Y14" s="61">
        <v>93.172499999999999</v>
      </c>
      <c r="Z14" s="252">
        <f t="shared" si="7"/>
        <v>6.0000000000016485E-2</v>
      </c>
      <c r="AA14" s="251">
        <v>-32.175000000000004</v>
      </c>
      <c r="AB14" s="61">
        <v>-3.6949999999999998</v>
      </c>
      <c r="AC14" s="252">
        <f t="shared" si="8"/>
        <v>-28.480000000000004</v>
      </c>
      <c r="AD14" s="251">
        <v>-93.232500000000016</v>
      </c>
      <c r="AE14" s="61">
        <v>-93.172499999999999</v>
      </c>
      <c r="AF14" s="252">
        <f t="shared" si="9"/>
        <v>-6.0000000000016485E-2</v>
      </c>
      <c r="AG14" s="63">
        <v>210.76749999999998</v>
      </c>
      <c r="AH14" s="264">
        <v>0.10724815840188211</v>
      </c>
      <c r="AI14" s="263">
        <f t="shared" si="10"/>
        <v>0.738561848956789</v>
      </c>
      <c r="AJ14" s="262">
        <v>216.47499999999997</v>
      </c>
      <c r="AK14" s="261">
        <v>0.11015239566626567</v>
      </c>
      <c r="AL14" s="260">
        <f t="shared" si="11"/>
        <v>0.72151241367363439</v>
      </c>
      <c r="AM14" s="259">
        <f t="shared" si="12"/>
        <v>-5.7074999999999818</v>
      </c>
    </row>
    <row r="15" spans="1:40" ht="15">
      <c r="A15" s="377"/>
      <c r="B15" s="238" t="s">
        <v>17</v>
      </c>
      <c r="C15" s="249">
        <f t="shared" si="0"/>
        <v>0.63362483071669073</v>
      </c>
      <c r="D15" s="231">
        <v>2.9592972500000001</v>
      </c>
      <c r="E15" s="248">
        <v>1.5058259941701361E-3</v>
      </c>
      <c r="F15" s="242">
        <v>13.8299605</v>
      </c>
      <c r="G15" s="247">
        <v>7.0373173855864442E-3</v>
      </c>
      <c r="H15" s="246">
        <f t="shared" si="1"/>
        <v>-3.6733934889440389</v>
      </c>
      <c r="I15" s="231">
        <v>4.6704249999999998</v>
      </c>
      <c r="J15" s="72">
        <v>20.727444354838706</v>
      </c>
      <c r="K15" s="245">
        <f t="shared" si="2"/>
        <v>-16.057019354838708</v>
      </c>
      <c r="L15" s="231">
        <v>65.042500000000004</v>
      </c>
      <c r="M15" s="72">
        <v>79.024999999999991</v>
      </c>
      <c r="N15" s="232">
        <f t="shared" si="3"/>
        <v>-13.982499999999987</v>
      </c>
      <c r="O15" s="231">
        <v>6.0625000000000009</v>
      </c>
      <c r="P15" s="72">
        <v>20.147500000000001</v>
      </c>
      <c r="Q15" s="232">
        <f t="shared" si="4"/>
        <v>-14.085000000000001</v>
      </c>
      <c r="R15" s="231">
        <v>3.5150000000000006</v>
      </c>
      <c r="S15" s="72">
        <v>15.34</v>
      </c>
      <c r="T15" s="232">
        <f t="shared" si="5"/>
        <v>-11.824999999999999</v>
      </c>
      <c r="U15" s="231">
        <v>0</v>
      </c>
      <c r="V15" s="72">
        <v>0</v>
      </c>
      <c r="W15" s="232">
        <f t="shared" si="6"/>
        <v>0</v>
      </c>
      <c r="X15" s="231">
        <v>0</v>
      </c>
      <c r="Y15" s="72">
        <v>8.5774999999999864</v>
      </c>
      <c r="Z15" s="232">
        <f t="shared" si="7"/>
        <v>-8.5774999999999864</v>
      </c>
      <c r="AA15" s="231">
        <v>0</v>
      </c>
      <c r="AB15" s="72">
        <v>-6.7350000000000003</v>
      </c>
      <c r="AC15" s="232">
        <f t="shared" si="8"/>
        <v>6.7350000000000003</v>
      </c>
      <c r="AD15" s="231">
        <v>0</v>
      </c>
      <c r="AE15" s="72">
        <v>0</v>
      </c>
      <c r="AF15" s="232">
        <f t="shared" si="9"/>
        <v>0</v>
      </c>
      <c r="AG15" s="74">
        <v>74.62</v>
      </c>
      <c r="AH15" s="244">
        <v>3.7970074038684541E-2</v>
      </c>
      <c r="AI15" s="243">
        <f t="shared" si="10"/>
        <v>3.9658231707317075E-2</v>
      </c>
      <c r="AJ15" s="242">
        <v>116.35499999999998</v>
      </c>
      <c r="AK15" s="241">
        <v>5.9206753656303686E-2</v>
      </c>
      <c r="AL15" s="240">
        <f t="shared" si="11"/>
        <v>0.11886004469081693</v>
      </c>
      <c r="AM15" s="239">
        <f t="shared" si="12"/>
        <v>-41.734999999999971</v>
      </c>
    </row>
    <row r="16" spans="1:40"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2.1425000000000001</v>
      </c>
      <c r="P16" s="49">
        <v>0</v>
      </c>
      <c r="Q16" s="212">
        <f t="shared" si="4"/>
        <v>2.1425000000000001</v>
      </c>
      <c r="R16" s="211">
        <v>7.9774999999999983</v>
      </c>
      <c r="S16" s="49">
        <v>0</v>
      </c>
      <c r="T16" s="212">
        <f t="shared" si="5"/>
        <v>7.9774999999999983</v>
      </c>
      <c r="U16" s="211">
        <v>0</v>
      </c>
      <c r="V16" s="49">
        <v>0</v>
      </c>
      <c r="W16" s="212">
        <f t="shared" si="6"/>
        <v>0</v>
      </c>
      <c r="X16" s="211">
        <v>0</v>
      </c>
      <c r="Y16" s="49">
        <v>0</v>
      </c>
      <c r="Z16" s="212">
        <f t="shared" si="7"/>
        <v>0</v>
      </c>
      <c r="AA16" s="211">
        <v>0</v>
      </c>
      <c r="AB16" s="49">
        <v>0</v>
      </c>
      <c r="AC16" s="212">
        <f t="shared" si="8"/>
        <v>0</v>
      </c>
      <c r="AD16" s="211">
        <v>0</v>
      </c>
      <c r="AE16" s="49">
        <v>0</v>
      </c>
      <c r="AF16" s="212">
        <f t="shared" si="9"/>
        <v>0</v>
      </c>
      <c r="AG16" s="51">
        <v>10.119999999999997</v>
      </c>
      <c r="AH16" s="224">
        <v>5.149519556037087E-3</v>
      </c>
      <c r="AI16" s="223">
        <f t="shared" si="10"/>
        <v>0</v>
      </c>
      <c r="AJ16" s="222">
        <v>0</v>
      </c>
      <c r="AK16" s="221">
        <v>0</v>
      </c>
      <c r="AL16" s="220">
        <f t="shared" si="11"/>
        <v>1</v>
      </c>
      <c r="AM16" s="219">
        <f t="shared" si="12"/>
        <v>10.119999999999997</v>
      </c>
    </row>
    <row r="17" spans="1:39"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191">
        <v>0</v>
      </c>
      <c r="AB17" s="38">
        <v>0</v>
      </c>
      <c r="AC17" s="192">
        <f t="shared" si="8"/>
        <v>0</v>
      </c>
      <c r="AD17" s="191">
        <v>0</v>
      </c>
      <c r="AE17" s="38">
        <v>0</v>
      </c>
      <c r="AF17" s="192">
        <f t="shared" si="9"/>
        <v>0</v>
      </c>
      <c r="AG17" s="40">
        <v>0</v>
      </c>
      <c r="AH17" s="204">
        <v>0</v>
      </c>
      <c r="AI17" s="203">
        <f t="shared" si="10"/>
        <v>1</v>
      </c>
      <c r="AJ17" s="202">
        <v>0</v>
      </c>
      <c r="AK17" s="201">
        <v>0</v>
      </c>
      <c r="AL17" s="200">
        <f t="shared" si="11"/>
        <v>1</v>
      </c>
      <c r="AM17" s="199">
        <f t="shared" si="12"/>
        <v>0</v>
      </c>
    </row>
    <row r="18" spans="1:39" ht="15">
      <c r="A18" s="377"/>
      <c r="B18" s="178" t="s">
        <v>14</v>
      </c>
      <c r="C18" s="189">
        <f t="shared" si="0"/>
        <v>0.68134007860128432</v>
      </c>
      <c r="D18" s="171">
        <f>SUM(D6:D17)</f>
        <v>1197.5552650000002</v>
      </c>
      <c r="E18" s="188">
        <v>0.60937097396765605</v>
      </c>
      <c r="F18" s="182">
        <f>SUM(F6:F17)</f>
        <v>1200.0693742499998</v>
      </c>
      <c r="G18" s="187">
        <v>0.61065026695624824</v>
      </c>
      <c r="H18" s="186">
        <f t="shared" si="1"/>
        <v>-2.0993680404382772E-3</v>
      </c>
      <c r="I18" s="171">
        <f t="shared" ref="I18:AG18" si="13">SUM(I6:I17)</f>
        <v>1757.6468823886721</v>
      </c>
      <c r="J18" s="27">
        <f t="shared" si="13"/>
        <v>1767.8126916383699</v>
      </c>
      <c r="K18" s="185">
        <f t="shared" si="13"/>
        <v>-10.16580924969788</v>
      </c>
      <c r="L18" s="171">
        <f t="shared" si="13"/>
        <v>1221.07</v>
      </c>
      <c r="M18" s="27">
        <f t="shared" si="13"/>
        <v>1122.2800000000002</v>
      </c>
      <c r="N18" s="172">
        <f t="shared" si="13"/>
        <v>98.79000000000002</v>
      </c>
      <c r="O18" s="171">
        <f t="shared" si="13"/>
        <v>156.86250000000001</v>
      </c>
      <c r="P18" s="27">
        <f t="shared" si="13"/>
        <v>282.94749999999999</v>
      </c>
      <c r="Q18" s="172">
        <f t="shared" si="13"/>
        <v>-126.08499999999999</v>
      </c>
      <c r="R18" s="171">
        <f t="shared" si="13"/>
        <v>2140.7649999999999</v>
      </c>
      <c r="S18" s="27">
        <f t="shared" si="13"/>
        <v>1560.425</v>
      </c>
      <c r="T18" s="172">
        <f t="shared" si="13"/>
        <v>580.33999999999992</v>
      </c>
      <c r="U18" s="171">
        <f t="shared" si="13"/>
        <v>0</v>
      </c>
      <c r="V18" s="27">
        <f t="shared" si="13"/>
        <v>76.23</v>
      </c>
      <c r="W18" s="172">
        <f t="shared" si="13"/>
        <v>-76.23</v>
      </c>
      <c r="X18" s="171">
        <f t="shared" si="13"/>
        <v>380.16000000000008</v>
      </c>
      <c r="Y18" s="27">
        <f t="shared" si="13"/>
        <v>374.13250000000005</v>
      </c>
      <c r="Z18" s="172">
        <f t="shared" si="13"/>
        <v>6.0275000000000887</v>
      </c>
      <c r="AA18" s="171">
        <f t="shared" si="13"/>
        <v>-564.87</v>
      </c>
      <c r="AB18" s="27">
        <f t="shared" si="13"/>
        <v>-506.22249999999997</v>
      </c>
      <c r="AC18" s="172">
        <f t="shared" si="13"/>
        <v>-58.647500000000122</v>
      </c>
      <c r="AD18" s="171">
        <f t="shared" si="13"/>
        <v>-284.21750000000009</v>
      </c>
      <c r="AE18" s="27">
        <f t="shared" si="13"/>
        <v>-258.27750000000003</v>
      </c>
      <c r="AF18" s="172">
        <f t="shared" si="13"/>
        <v>-25.940000000000055</v>
      </c>
      <c r="AG18" s="29">
        <f t="shared" si="13"/>
        <v>3049.7699999999995</v>
      </c>
      <c r="AH18" s="184">
        <v>1.551862673558817</v>
      </c>
      <c r="AI18" s="183">
        <f t="shared" si="10"/>
        <v>0.39267068172353992</v>
      </c>
      <c r="AJ18" s="182">
        <f>SUM(AJ6:AJ17)</f>
        <v>2651.5149999999999</v>
      </c>
      <c r="AK18" s="181">
        <v>1.3492122849984451</v>
      </c>
      <c r="AL18" s="180">
        <f t="shared" si="11"/>
        <v>0.45259761843700669</v>
      </c>
      <c r="AM18" s="179">
        <f>SUM(AM6:AM17)</f>
        <v>398.25500000000017</v>
      </c>
    </row>
    <row r="19" spans="1:39" ht="15">
      <c r="A19" s="377"/>
      <c r="B19" s="158" t="s">
        <v>87</v>
      </c>
      <c r="C19" s="169">
        <f t="shared" si="0"/>
        <v>0.68134007860128432</v>
      </c>
      <c r="D19" s="151">
        <f>SUM(D9:D15)</f>
        <v>1197.5552650000002</v>
      </c>
      <c r="E19" s="168">
        <v>0.60937097396765605</v>
      </c>
      <c r="F19" s="162">
        <f>SUM(F9:F15)</f>
        <v>1200.0693742499998</v>
      </c>
      <c r="G19" s="167">
        <v>0.61065026695624824</v>
      </c>
      <c r="H19" s="166">
        <f t="shared" si="1"/>
        <v>-2.0993680404382772E-3</v>
      </c>
      <c r="I19" s="151">
        <f t="shared" ref="I19:AG19" si="14">SUM(I9:I15)</f>
        <v>1757.6468823886721</v>
      </c>
      <c r="J19" s="16">
        <f t="shared" si="14"/>
        <v>1767.8126916383699</v>
      </c>
      <c r="K19" s="165">
        <f t="shared" si="14"/>
        <v>-10.16580924969788</v>
      </c>
      <c r="L19" s="151">
        <f t="shared" si="14"/>
        <v>1204.5650000000001</v>
      </c>
      <c r="M19" s="16">
        <f t="shared" si="14"/>
        <v>1122.2800000000002</v>
      </c>
      <c r="N19" s="152">
        <f t="shared" si="14"/>
        <v>82.284999999999997</v>
      </c>
      <c r="O19" s="151">
        <f t="shared" si="14"/>
        <v>142.8125</v>
      </c>
      <c r="P19" s="16">
        <f t="shared" si="14"/>
        <v>282.94749999999999</v>
      </c>
      <c r="Q19" s="152">
        <f t="shared" si="14"/>
        <v>-140.13499999999999</v>
      </c>
      <c r="R19" s="151">
        <f t="shared" si="14"/>
        <v>2123.0974999999999</v>
      </c>
      <c r="S19" s="16">
        <f t="shared" si="14"/>
        <v>1560.425</v>
      </c>
      <c r="T19" s="152">
        <f t="shared" si="14"/>
        <v>562.67250000000001</v>
      </c>
      <c r="U19" s="151">
        <f t="shared" si="14"/>
        <v>0</v>
      </c>
      <c r="V19" s="16">
        <f t="shared" si="14"/>
        <v>76.23</v>
      </c>
      <c r="W19" s="152">
        <f t="shared" si="14"/>
        <v>-76.23</v>
      </c>
      <c r="X19" s="151">
        <f t="shared" si="14"/>
        <v>377.77750000000009</v>
      </c>
      <c r="Y19" s="16">
        <f t="shared" si="14"/>
        <v>374.13250000000005</v>
      </c>
      <c r="Z19" s="152">
        <f t="shared" si="14"/>
        <v>3.6450000000000955</v>
      </c>
      <c r="AA19" s="151">
        <f t="shared" si="14"/>
        <v>-564.87</v>
      </c>
      <c r="AB19" s="16">
        <f t="shared" si="14"/>
        <v>-506.22249999999997</v>
      </c>
      <c r="AC19" s="152">
        <f t="shared" si="14"/>
        <v>-58.647500000000122</v>
      </c>
      <c r="AD19" s="151">
        <f t="shared" si="14"/>
        <v>-281.83500000000009</v>
      </c>
      <c r="AE19" s="16">
        <f t="shared" si="14"/>
        <v>-258.27750000000003</v>
      </c>
      <c r="AF19" s="152">
        <f t="shared" si="14"/>
        <v>-23.557500000000054</v>
      </c>
      <c r="AG19" s="18">
        <f t="shared" si="14"/>
        <v>3001.5474999999997</v>
      </c>
      <c r="AH19" s="164">
        <v>1.5273248566822364</v>
      </c>
      <c r="AI19" s="163">
        <f t="shared" si="10"/>
        <v>0.39897928152061574</v>
      </c>
      <c r="AJ19" s="162">
        <f>SUM(AJ9:AJ15)</f>
        <v>2651.5149999999999</v>
      </c>
      <c r="AK19" s="161">
        <v>1.3492122849984451</v>
      </c>
      <c r="AL19" s="160">
        <f t="shared" si="11"/>
        <v>0.45259761843700669</v>
      </c>
      <c r="AM19" s="159">
        <f>SUM(AM9:AM15)</f>
        <v>350.0325000000002</v>
      </c>
    </row>
    <row r="20" spans="1:39" ht="15.75" thickBot="1">
      <c r="A20" s="379"/>
      <c r="B20" s="301" t="s">
        <v>86</v>
      </c>
      <c r="C20" s="313">
        <f t="shared" si="0"/>
        <v>1</v>
      </c>
      <c r="D20" s="294">
        <f>SUM(D6:D8,D16:D17)</f>
        <v>0</v>
      </c>
      <c r="E20" s="312">
        <v>0</v>
      </c>
      <c r="F20" s="305">
        <f>SUM(F6:F8,F16:F17)</f>
        <v>0</v>
      </c>
      <c r="G20" s="311">
        <v>0</v>
      </c>
      <c r="H20" s="310">
        <f t="shared" si="1"/>
        <v>1</v>
      </c>
      <c r="I20" s="294">
        <f t="shared" ref="I20:AG20" si="15">SUM(I6:I8,I16:I17)</f>
        <v>0</v>
      </c>
      <c r="J20" s="293">
        <f t="shared" si="15"/>
        <v>0</v>
      </c>
      <c r="K20" s="309">
        <f t="shared" si="15"/>
        <v>0</v>
      </c>
      <c r="L20" s="294">
        <f t="shared" si="15"/>
        <v>16.505000000000003</v>
      </c>
      <c r="M20" s="293">
        <f t="shared" si="15"/>
        <v>0</v>
      </c>
      <c r="N20" s="295">
        <f t="shared" si="15"/>
        <v>16.505000000000003</v>
      </c>
      <c r="O20" s="294">
        <f t="shared" si="15"/>
        <v>14.050000000000002</v>
      </c>
      <c r="P20" s="293">
        <f t="shared" si="15"/>
        <v>0</v>
      </c>
      <c r="Q20" s="295">
        <f t="shared" si="15"/>
        <v>14.050000000000002</v>
      </c>
      <c r="R20" s="294">
        <f t="shared" si="15"/>
        <v>17.667499999999997</v>
      </c>
      <c r="S20" s="293">
        <f t="shared" si="15"/>
        <v>0</v>
      </c>
      <c r="T20" s="295">
        <f t="shared" si="15"/>
        <v>17.667499999999997</v>
      </c>
      <c r="U20" s="294">
        <f t="shared" si="15"/>
        <v>0</v>
      </c>
      <c r="V20" s="293">
        <f t="shared" si="15"/>
        <v>0</v>
      </c>
      <c r="W20" s="295">
        <f t="shared" si="15"/>
        <v>0</v>
      </c>
      <c r="X20" s="294">
        <f t="shared" si="15"/>
        <v>2.382499999999999</v>
      </c>
      <c r="Y20" s="293">
        <f t="shared" si="15"/>
        <v>0</v>
      </c>
      <c r="Z20" s="295">
        <f t="shared" si="15"/>
        <v>2.382499999999999</v>
      </c>
      <c r="AA20" s="294">
        <f t="shared" si="15"/>
        <v>0</v>
      </c>
      <c r="AB20" s="293">
        <f t="shared" si="15"/>
        <v>0</v>
      </c>
      <c r="AC20" s="295">
        <f t="shared" si="15"/>
        <v>0</v>
      </c>
      <c r="AD20" s="294">
        <f t="shared" si="15"/>
        <v>-2.382499999999999</v>
      </c>
      <c r="AE20" s="293">
        <f t="shared" si="15"/>
        <v>0</v>
      </c>
      <c r="AF20" s="295">
        <f t="shared" si="15"/>
        <v>-2.382499999999999</v>
      </c>
      <c r="AG20" s="308">
        <f t="shared" si="15"/>
        <v>48.222500000000004</v>
      </c>
      <c r="AH20" s="307">
        <v>2.4537816876580881E-2</v>
      </c>
      <c r="AI20" s="306">
        <f t="shared" si="10"/>
        <v>0</v>
      </c>
      <c r="AJ20" s="305">
        <f>SUM(AJ6:AJ8,AJ16:AJ17)</f>
        <v>0</v>
      </c>
      <c r="AK20" s="304">
        <v>0</v>
      </c>
      <c r="AL20" s="303">
        <f t="shared" si="11"/>
        <v>1</v>
      </c>
      <c r="AM20" s="302">
        <f>SUM(AM6:AM8,AM16:AM17)</f>
        <v>48.222500000000004</v>
      </c>
    </row>
    <row r="21" spans="1:39" ht="15.75" thickTop="1">
      <c r="A21" s="376" t="s">
        <v>89</v>
      </c>
      <c r="B21" s="280" t="s">
        <v>26</v>
      </c>
      <c r="C21" s="291">
        <f t="shared" si="0"/>
        <v>1</v>
      </c>
      <c r="D21" s="273">
        <v>0</v>
      </c>
      <c r="E21" s="290">
        <v>0</v>
      </c>
      <c r="F21" s="284">
        <v>0</v>
      </c>
      <c r="G21" s="289">
        <v>0</v>
      </c>
      <c r="H21" s="288">
        <f t="shared" si="1"/>
        <v>1</v>
      </c>
      <c r="I21" s="273">
        <v>0</v>
      </c>
      <c r="J21" s="83">
        <v>0</v>
      </c>
      <c r="K21" s="287">
        <f t="shared" ref="K21:K32" si="16">I21-J21</f>
        <v>0</v>
      </c>
      <c r="L21" s="273">
        <v>13.6325</v>
      </c>
      <c r="M21" s="83">
        <v>0</v>
      </c>
      <c r="N21" s="274">
        <f t="shared" ref="N21:N32" si="17">L21-M21</f>
        <v>13.6325</v>
      </c>
      <c r="O21" s="273">
        <v>0</v>
      </c>
      <c r="P21" s="83">
        <v>0</v>
      </c>
      <c r="Q21" s="274">
        <f t="shared" ref="Q21:Q32" si="18">O21-P21</f>
        <v>0</v>
      </c>
      <c r="R21" s="273">
        <v>0</v>
      </c>
      <c r="S21" s="83">
        <v>0</v>
      </c>
      <c r="T21" s="274">
        <f t="shared" ref="T21:T32" si="19">R21-S21</f>
        <v>0</v>
      </c>
      <c r="U21" s="273">
        <v>0</v>
      </c>
      <c r="V21" s="83">
        <v>0</v>
      </c>
      <c r="W21" s="274">
        <f t="shared" ref="W21:W32" si="20">U21-V21</f>
        <v>0</v>
      </c>
      <c r="X21" s="273">
        <v>0</v>
      </c>
      <c r="Y21" s="83">
        <v>0</v>
      </c>
      <c r="Z21" s="274">
        <f t="shared" ref="Z21:Z32" si="21">X21-Y21</f>
        <v>0</v>
      </c>
      <c r="AA21" s="273">
        <v>0</v>
      </c>
      <c r="AB21" s="83">
        <v>0</v>
      </c>
      <c r="AC21" s="274">
        <f t="shared" ref="AC21:AC32" si="22">AA21-AB21</f>
        <v>0</v>
      </c>
      <c r="AD21" s="273">
        <v>0</v>
      </c>
      <c r="AE21" s="83">
        <v>0</v>
      </c>
      <c r="AF21" s="274">
        <f t="shared" ref="AF21:AF32" si="23">AD21-AE21</f>
        <v>0</v>
      </c>
      <c r="AG21" s="85">
        <v>13.6325</v>
      </c>
      <c r="AH21" s="286">
        <v>6.9368404493750603E-3</v>
      </c>
      <c r="AI21" s="285">
        <f t="shared" si="10"/>
        <v>0</v>
      </c>
      <c r="AJ21" s="284">
        <v>0</v>
      </c>
      <c r="AK21" s="283">
        <v>0</v>
      </c>
      <c r="AL21" s="282">
        <f t="shared" si="11"/>
        <v>1</v>
      </c>
      <c r="AM21" s="281">
        <f t="shared" ref="AM21:AM32" si="24">AG21-AJ21</f>
        <v>13.6325</v>
      </c>
    </row>
    <row r="22" spans="1:39" ht="15">
      <c r="A22" s="377"/>
      <c r="B22" s="270" t="s">
        <v>25</v>
      </c>
      <c r="C22" s="269">
        <f t="shared" si="0"/>
        <v>1</v>
      </c>
      <c r="D22" s="251">
        <v>0</v>
      </c>
      <c r="E22" s="268">
        <v>0</v>
      </c>
      <c r="F22" s="262">
        <v>0</v>
      </c>
      <c r="G22" s="267">
        <v>0</v>
      </c>
      <c r="H22" s="266">
        <f t="shared" si="1"/>
        <v>1</v>
      </c>
      <c r="I22" s="251">
        <v>0</v>
      </c>
      <c r="J22" s="61">
        <v>0</v>
      </c>
      <c r="K22" s="265">
        <f t="shared" si="16"/>
        <v>0</v>
      </c>
      <c r="L22" s="251">
        <v>7.2108333333333334</v>
      </c>
      <c r="M22" s="61">
        <v>0</v>
      </c>
      <c r="N22" s="252">
        <f t="shared" si="17"/>
        <v>7.2108333333333334</v>
      </c>
      <c r="O22" s="251">
        <v>0</v>
      </c>
      <c r="P22" s="61">
        <v>0</v>
      </c>
      <c r="Q22" s="252">
        <f t="shared" si="18"/>
        <v>0</v>
      </c>
      <c r="R22" s="251">
        <v>0</v>
      </c>
      <c r="S22" s="61">
        <v>0</v>
      </c>
      <c r="T22" s="252">
        <f t="shared" si="19"/>
        <v>0</v>
      </c>
      <c r="U22" s="251">
        <v>0</v>
      </c>
      <c r="V22" s="61">
        <v>0</v>
      </c>
      <c r="W22" s="252">
        <f t="shared" si="20"/>
        <v>0</v>
      </c>
      <c r="X22" s="251">
        <v>0</v>
      </c>
      <c r="Y22" s="61">
        <v>0</v>
      </c>
      <c r="Z22" s="252">
        <f t="shared" si="21"/>
        <v>0</v>
      </c>
      <c r="AA22" s="251">
        <v>0</v>
      </c>
      <c r="AB22" s="61">
        <v>0</v>
      </c>
      <c r="AC22" s="252">
        <f t="shared" si="22"/>
        <v>0</v>
      </c>
      <c r="AD22" s="251">
        <v>0</v>
      </c>
      <c r="AE22" s="61">
        <v>0</v>
      </c>
      <c r="AF22" s="252">
        <f t="shared" si="23"/>
        <v>0</v>
      </c>
      <c r="AG22" s="63">
        <v>7.2108333333333334</v>
      </c>
      <c r="AH22" s="264">
        <v>3.66920229894507E-3</v>
      </c>
      <c r="AI22" s="263">
        <f t="shared" si="10"/>
        <v>0</v>
      </c>
      <c r="AJ22" s="262">
        <v>0</v>
      </c>
      <c r="AK22" s="261">
        <v>0</v>
      </c>
      <c r="AL22" s="260">
        <f t="shared" si="11"/>
        <v>1</v>
      </c>
      <c r="AM22" s="259">
        <f t="shared" si="24"/>
        <v>7.2108333333333334</v>
      </c>
    </row>
    <row r="23" spans="1:39" ht="15">
      <c r="A23" s="377"/>
      <c r="B23" s="271" t="s">
        <v>24</v>
      </c>
      <c r="C23" s="249">
        <f t="shared" si="0"/>
        <v>0.63903795233892335</v>
      </c>
      <c r="D23" s="231">
        <v>0.14480600000000002</v>
      </c>
      <c r="E23" s="248">
        <v>7.3683925773864299E-5</v>
      </c>
      <c r="F23" s="242">
        <v>0</v>
      </c>
      <c r="G23" s="247">
        <v>0</v>
      </c>
      <c r="H23" s="246">
        <f t="shared" si="1"/>
        <v>1</v>
      </c>
      <c r="I23" s="231">
        <v>0.2266</v>
      </c>
      <c r="J23" s="72">
        <v>0</v>
      </c>
      <c r="K23" s="245">
        <f t="shared" si="16"/>
        <v>0.2266</v>
      </c>
      <c r="L23" s="231">
        <v>5.2883333333333331</v>
      </c>
      <c r="M23" s="72">
        <v>0</v>
      </c>
      <c r="N23" s="232">
        <f t="shared" si="17"/>
        <v>5.2883333333333331</v>
      </c>
      <c r="O23" s="231">
        <v>11.107500000000002</v>
      </c>
      <c r="P23" s="72">
        <v>0</v>
      </c>
      <c r="Q23" s="232">
        <f t="shared" si="18"/>
        <v>11.107500000000002</v>
      </c>
      <c r="R23" s="231">
        <v>10.012499999999999</v>
      </c>
      <c r="S23" s="72">
        <v>0</v>
      </c>
      <c r="T23" s="232">
        <f t="shared" si="19"/>
        <v>10.012499999999999</v>
      </c>
      <c r="U23" s="231">
        <v>0</v>
      </c>
      <c r="V23" s="72">
        <v>0</v>
      </c>
      <c r="W23" s="232">
        <f t="shared" si="20"/>
        <v>0</v>
      </c>
      <c r="X23" s="231">
        <v>3.0933333333333333</v>
      </c>
      <c r="Y23" s="72">
        <v>0</v>
      </c>
      <c r="Z23" s="232">
        <f t="shared" si="21"/>
        <v>3.0933333333333333</v>
      </c>
      <c r="AA23" s="231">
        <v>-0.86083333333333323</v>
      </c>
      <c r="AB23" s="72">
        <v>0</v>
      </c>
      <c r="AC23" s="232">
        <f t="shared" si="22"/>
        <v>-0.86083333333333323</v>
      </c>
      <c r="AD23" s="231">
        <v>-3.0933333333333333</v>
      </c>
      <c r="AE23" s="72">
        <v>0</v>
      </c>
      <c r="AF23" s="232">
        <f t="shared" si="23"/>
        <v>-3.0933333333333333</v>
      </c>
      <c r="AG23" s="74">
        <v>25.547500000000003</v>
      </c>
      <c r="AH23" s="244">
        <v>1.2999738227061021E-2</v>
      </c>
      <c r="AI23" s="243">
        <f t="shared" si="10"/>
        <v>5.6681084254819455E-3</v>
      </c>
      <c r="AJ23" s="242">
        <v>0</v>
      </c>
      <c r="AK23" s="241">
        <v>0</v>
      </c>
      <c r="AL23" s="240">
        <f t="shared" si="11"/>
        <v>1</v>
      </c>
      <c r="AM23" s="239">
        <f t="shared" si="24"/>
        <v>25.547500000000003</v>
      </c>
    </row>
    <row r="24" spans="1:39" ht="15">
      <c r="A24" s="377"/>
      <c r="B24" s="218" t="s">
        <v>23</v>
      </c>
      <c r="C24" s="229">
        <f t="shared" si="0"/>
        <v>0.5924553469553574</v>
      </c>
      <c r="D24" s="211">
        <v>23.23608883333333</v>
      </c>
      <c r="E24" s="228">
        <v>1.1823586349117095E-2</v>
      </c>
      <c r="F24" s="222">
        <v>52.803269083333326</v>
      </c>
      <c r="G24" s="227">
        <v>2.6868721970387463E-2</v>
      </c>
      <c r="H24" s="226">
        <f t="shared" si="1"/>
        <v>-1.2724680328982216</v>
      </c>
      <c r="I24" s="211">
        <v>39.219983333333325</v>
      </c>
      <c r="J24" s="49">
        <v>90.444058333333331</v>
      </c>
      <c r="K24" s="225">
        <f t="shared" si="16"/>
        <v>-51.224075000000006</v>
      </c>
      <c r="L24" s="211">
        <v>173.46166666666667</v>
      </c>
      <c r="M24" s="49">
        <v>34.226666666666652</v>
      </c>
      <c r="N24" s="212">
        <f t="shared" si="17"/>
        <v>139.23500000000001</v>
      </c>
      <c r="O24" s="211">
        <v>13.216666666666667</v>
      </c>
      <c r="P24" s="49">
        <v>27.823333333333334</v>
      </c>
      <c r="Q24" s="212">
        <f t="shared" si="18"/>
        <v>-14.606666666666667</v>
      </c>
      <c r="R24" s="211">
        <v>22.466666666666665</v>
      </c>
      <c r="S24" s="49">
        <v>75.498333333333321</v>
      </c>
      <c r="T24" s="212">
        <f t="shared" si="19"/>
        <v>-53.031666666666652</v>
      </c>
      <c r="U24" s="211">
        <v>0</v>
      </c>
      <c r="V24" s="49">
        <v>10.31</v>
      </c>
      <c r="W24" s="212">
        <f t="shared" si="20"/>
        <v>-10.31</v>
      </c>
      <c r="X24" s="211">
        <v>48.430833333333332</v>
      </c>
      <c r="Y24" s="49">
        <v>54.333333333333336</v>
      </c>
      <c r="Z24" s="212">
        <f t="shared" si="21"/>
        <v>-5.9025000000000034</v>
      </c>
      <c r="AA24" s="211">
        <v>-5.8966666666666674</v>
      </c>
      <c r="AB24" s="49">
        <v>-22.097499999999997</v>
      </c>
      <c r="AC24" s="212">
        <f t="shared" si="22"/>
        <v>16.200833333333328</v>
      </c>
      <c r="AD24" s="211">
        <v>-4.3483333333333336</v>
      </c>
      <c r="AE24" s="49">
        <v>-12.056666666666667</v>
      </c>
      <c r="AF24" s="212">
        <f t="shared" si="23"/>
        <v>7.708333333333333</v>
      </c>
      <c r="AG24" s="51">
        <v>247.33083333333332</v>
      </c>
      <c r="AH24" s="224">
        <v>0.12585325721946145</v>
      </c>
      <c r="AI24" s="223">
        <f t="shared" si="10"/>
        <v>9.3947400411729221E-2</v>
      </c>
      <c r="AJ24" s="222">
        <v>168.03749999999997</v>
      </c>
      <c r="AK24" s="221">
        <v>8.5505176980113715E-2</v>
      </c>
      <c r="AL24" s="220">
        <f t="shared" si="11"/>
        <v>0.31423503136700637</v>
      </c>
      <c r="AM24" s="219">
        <f t="shared" si="24"/>
        <v>79.293333333333351</v>
      </c>
    </row>
    <row r="25" spans="1:39" ht="15">
      <c r="A25" s="377"/>
      <c r="B25" s="270" t="s">
        <v>22</v>
      </c>
      <c r="C25" s="269">
        <f t="shared" si="0"/>
        <v>0.58602849705594462</v>
      </c>
      <c r="D25" s="251">
        <v>61.271499249999998</v>
      </c>
      <c r="E25" s="268">
        <v>3.117774541655996E-2</v>
      </c>
      <c r="F25" s="262">
        <v>69.920542999999995</v>
      </c>
      <c r="G25" s="267">
        <v>3.5578774998203687E-2</v>
      </c>
      <c r="H25" s="266">
        <f t="shared" si="1"/>
        <v>-0.14115932947405391</v>
      </c>
      <c r="I25" s="251">
        <v>104.55378801169591</v>
      </c>
      <c r="J25" s="61">
        <v>112.95897894736841</v>
      </c>
      <c r="K25" s="265">
        <f t="shared" si="16"/>
        <v>-8.4051909356724934</v>
      </c>
      <c r="L25" s="251">
        <v>226.29666666666671</v>
      </c>
      <c r="M25" s="61">
        <v>178.62333333333333</v>
      </c>
      <c r="N25" s="252">
        <f t="shared" si="17"/>
        <v>47.673333333333375</v>
      </c>
      <c r="O25" s="251">
        <v>28.952500000000004</v>
      </c>
      <c r="P25" s="61">
        <v>35.732500000000002</v>
      </c>
      <c r="Q25" s="252">
        <f t="shared" si="18"/>
        <v>-6.7799999999999976</v>
      </c>
      <c r="R25" s="251">
        <v>249.40916666666666</v>
      </c>
      <c r="S25" s="61">
        <v>110.57166666666666</v>
      </c>
      <c r="T25" s="252">
        <f t="shared" si="19"/>
        <v>138.83750000000001</v>
      </c>
      <c r="U25" s="251">
        <v>0</v>
      </c>
      <c r="V25" s="61">
        <v>0</v>
      </c>
      <c r="W25" s="252">
        <f t="shared" si="20"/>
        <v>0</v>
      </c>
      <c r="X25" s="251">
        <v>41.235833333333346</v>
      </c>
      <c r="Y25" s="61">
        <v>19.355833333333312</v>
      </c>
      <c r="Z25" s="252">
        <f t="shared" si="21"/>
        <v>21.880000000000035</v>
      </c>
      <c r="AA25" s="251">
        <v>-3.964166666666666</v>
      </c>
      <c r="AB25" s="61">
        <v>-48.286666666666662</v>
      </c>
      <c r="AC25" s="252">
        <f t="shared" si="22"/>
        <v>44.322499999999998</v>
      </c>
      <c r="AD25" s="251">
        <v>0</v>
      </c>
      <c r="AE25" s="61">
        <v>0</v>
      </c>
      <c r="AF25" s="252">
        <f t="shared" si="23"/>
        <v>0</v>
      </c>
      <c r="AG25" s="63">
        <v>541.93000000000006</v>
      </c>
      <c r="AH25" s="264">
        <v>0.27575880760900984</v>
      </c>
      <c r="AI25" s="263">
        <f t="shared" si="10"/>
        <v>0.11306164864465888</v>
      </c>
      <c r="AJ25" s="262">
        <v>295.99666666666667</v>
      </c>
      <c r="AK25" s="261">
        <v>0.15061666216682029</v>
      </c>
      <c r="AL25" s="260">
        <f t="shared" si="11"/>
        <v>0.23622071081881552</v>
      </c>
      <c r="AM25" s="259">
        <f t="shared" si="24"/>
        <v>245.93333333333339</v>
      </c>
    </row>
    <row r="26" spans="1:39" ht="15">
      <c r="A26" s="377"/>
      <c r="B26" s="270" t="s">
        <v>21</v>
      </c>
      <c r="C26" s="269">
        <f t="shared" si="0"/>
        <v>0.67080783280776324</v>
      </c>
      <c r="D26" s="251">
        <v>194.22817441666669</v>
      </c>
      <c r="E26" s="268">
        <v>9.8832191945850564E-2</v>
      </c>
      <c r="F26" s="262">
        <v>190.68706008333334</v>
      </c>
      <c r="G26" s="267">
        <v>9.7030310616636153E-2</v>
      </c>
      <c r="H26" s="266">
        <f t="shared" si="1"/>
        <v>1.8231723301567991E-2</v>
      </c>
      <c r="I26" s="251">
        <v>289.54368884408603</v>
      </c>
      <c r="J26" s="61">
        <v>282.8758752688172</v>
      </c>
      <c r="K26" s="265">
        <f t="shared" si="16"/>
        <v>6.6678135752688377</v>
      </c>
      <c r="L26" s="251">
        <v>414.9633333333332</v>
      </c>
      <c r="M26" s="61">
        <v>399.4591666666667</v>
      </c>
      <c r="N26" s="252">
        <f t="shared" si="17"/>
        <v>15.504166666666492</v>
      </c>
      <c r="O26" s="251">
        <v>49.953333333333326</v>
      </c>
      <c r="P26" s="61">
        <v>59.975000000000001</v>
      </c>
      <c r="Q26" s="252">
        <f t="shared" si="18"/>
        <v>-10.021666666666675</v>
      </c>
      <c r="R26" s="251">
        <v>346.23250000000002</v>
      </c>
      <c r="S26" s="61">
        <v>277.04500000000007</v>
      </c>
      <c r="T26" s="252">
        <f t="shared" si="19"/>
        <v>69.187499999999943</v>
      </c>
      <c r="U26" s="251">
        <v>0</v>
      </c>
      <c r="V26" s="61">
        <v>0</v>
      </c>
      <c r="W26" s="252">
        <f t="shared" si="20"/>
        <v>0</v>
      </c>
      <c r="X26" s="251">
        <v>14.681666666666656</v>
      </c>
      <c r="Y26" s="61">
        <v>35.503333333333352</v>
      </c>
      <c r="Z26" s="252">
        <f t="shared" si="21"/>
        <v>-20.821666666666694</v>
      </c>
      <c r="AA26" s="251">
        <v>-131.6141666666667</v>
      </c>
      <c r="AB26" s="61">
        <v>-147.07666666666668</v>
      </c>
      <c r="AC26" s="252">
        <f t="shared" si="22"/>
        <v>15.462499999999977</v>
      </c>
      <c r="AD26" s="251">
        <v>0</v>
      </c>
      <c r="AE26" s="61">
        <v>0</v>
      </c>
      <c r="AF26" s="252">
        <f t="shared" si="23"/>
        <v>0</v>
      </c>
      <c r="AG26" s="63">
        <v>694.21666666666647</v>
      </c>
      <c r="AH26" s="264">
        <v>0.35324923924178653</v>
      </c>
      <c r="AI26" s="263">
        <f t="shared" si="10"/>
        <v>0.27978033911122857</v>
      </c>
      <c r="AJ26" s="262">
        <v>624.90583333333336</v>
      </c>
      <c r="AK26" s="261">
        <v>0.31798071189509558</v>
      </c>
      <c r="AL26" s="260">
        <f t="shared" si="11"/>
        <v>0.30514527135421737</v>
      </c>
      <c r="AM26" s="259">
        <f t="shared" si="24"/>
        <v>69.310833333333107</v>
      </c>
    </row>
    <row r="27" spans="1:39" ht="15">
      <c r="A27" s="377"/>
      <c r="B27" s="270" t="s">
        <v>20</v>
      </c>
      <c r="C27" s="269">
        <f t="shared" si="0"/>
        <v>0.67881854375143591</v>
      </c>
      <c r="D27" s="251">
        <v>484.12104641666673</v>
      </c>
      <c r="E27" s="268">
        <v>0.24634296403278305</v>
      </c>
      <c r="F27" s="262">
        <v>467.33523399999996</v>
      </c>
      <c r="G27" s="267">
        <v>0.23780157341196376</v>
      </c>
      <c r="H27" s="266">
        <f t="shared" si="1"/>
        <v>3.4672759097979365E-2</v>
      </c>
      <c r="I27" s="251">
        <v>713.18182284946261</v>
      </c>
      <c r="J27" s="61">
        <v>692.00534731182779</v>
      </c>
      <c r="K27" s="265">
        <f t="shared" si="16"/>
        <v>21.176475537634815</v>
      </c>
      <c r="L27" s="251">
        <v>348.43333333333334</v>
      </c>
      <c r="M27" s="61">
        <v>332.92083333333329</v>
      </c>
      <c r="N27" s="252">
        <f t="shared" si="17"/>
        <v>15.512500000000045</v>
      </c>
      <c r="O27" s="251">
        <v>10.587499999999999</v>
      </c>
      <c r="P27" s="61">
        <v>36.504166666666663</v>
      </c>
      <c r="Q27" s="252">
        <f t="shared" si="18"/>
        <v>-25.916666666666664</v>
      </c>
      <c r="R27" s="251">
        <v>635.06750000000011</v>
      </c>
      <c r="S27" s="61">
        <v>576.67416666666668</v>
      </c>
      <c r="T27" s="252">
        <f t="shared" si="19"/>
        <v>58.39333333333343</v>
      </c>
      <c r="U27" s="251">
        <v>0</v>
      </c>
      <c r="V27" s="61">
        <v>3.2199999999999993</v>
      </c>
      <c r="W27" s="252">
        <f t="shared" si="20"/>
        <v>-3.2199999999999993</v>
      </c>
      <c r="X27" s="251">
        <v>225.65583333333345</v>
      </c>
      <c r="Y27" s="61">
        <v>188.67499999999998</v>
      </c>
      <c r="Z27" s="252">
        <f t="shared" si="21"/>
        <v>36.980833333333464</v>
      </c>
      <c r="AA27" s="251">
        <v>-176.88666666666666</v>
      </c>
      <c r="AB27" s="61">
        <v>-187.20749999999998</v>
      </c>
      <c r="AC27" s="252">
        <f t="shared" si="22"/>
        <v>10.320833333333326</v>
      </c>
      <c r="AD27" s="251">
        <v>-225.65583333333345</v>
      </c>
      <c r="AE27" s="61">
        <v>-185.8116666666667</v>
      </c>
      <c r="AF27" s="252">
        <f t="shared" si="23"/>
        <v>-39.844166666666752</v>
      </c>
      <c r="AG27" s="63">
        <v>817.2016666666666</v>
      </c>
      <c r="AH27" s="264">
        <v>0.41582964068439743</v>
      </c>
      <c r="AI27" s="263">
        <f t="shared" si="10"/>
        <v>0.59241319023660022</v>
      </c>
      <c r="AJ27" s="262">
        <v>764.97499999999991</v>
      </c>
      <c r="AK27" s="261">
        <v>0.38925431978196828</v>
      </c>
      <c r="AL27" s="260">
        <f t="shared" si="11"/>
        <v>0.61091569528415968</v>
      </c>
      <c r="AM27" s="259">
        <f t="shared" si="24"/>
        <v>52.226666666666688</v>
      </c>
    </row>
    <row r="28" spans="1:39" ht="15">
      <c r="A28" s="377"/>
      <c r="B28" s="270" t="s">
        <v>19</v>
      </c>
      <c r="C28" s="269">
        <f t="shared" si="0"/>
        <v>0.72265505545103537</v>
      </c>
      <c r="D28" s="251">
        <v>365.9228961666667</v>
      </c>
      <c r="E28" s="268">
        <v>0.18619833100908884</v>
      </c>
      <c r="F28" s="262">
        <v>292.3292295</v>
      </c>
      <c r="G28" s="267">
        <v>0.1487505021489714</v>
      </c>
      <c r="H28" s="266">
        <f t="shared" si="1"/>
        <v>0.20111796074424115</v>
      </c>
      <c r="I28" s="251">
        <v>506.3590068407961</v>
      </c>
      <c r="J28" s="61">
        <v>404.24278109452729</v>
      </c>
      <c r="K28" s="265">
        <f t="shared" si="16"/>
        <v>102.11622574626881</v>
      </c>
      <c r="L28" s="251">
        <v>280.95333333333332</v>
      </c>
      <c r="M28" s="61">
        <v>128.40833333333333</v>
      </c>
      <c r="N28" s="252">
        <f t="shared" si="17"/>
        <v>152.54499999999999</v>
      </c>
      <c r="O28" s="251">
        <v>5.2549999999999999</v>
      </c>
      <c r="P28" s="61">
        <v>5.9200000000000008</v>
      </c>
      <c r="Q28" s="252">
        <f t="shared" si="18"/>
        <v>-0.66500000000000092</v>
      </c>
      <c r="R28" s="251">
        <v>615.17416666666657</v>
      </c>
      <c r="S28" s="61">
        <v>84.877499999999998</v>
      </c>
      <c r="T28" s="252">
        <f t="shared" si="19"/>
        <v>530.29666666666662</v>
      </c>
      <c r="U28" s="251">
        <v>0</v>
      </c>
      <c r="V28" s="61">
        <v>228.15750000000003</v>
      </c>
      <c r="W28" s="252">
        <f t="shared" si="20"/>
        <v>-228.15750000000003</v>
      </c>
      <c r="X28" s="251">
        <v>177.58916666666667</v>
      </c>
      <c r="Y28" s="61">
        <v>160.60916666666665</v>
      </c>
      <c r="Z28" s="252">
        <f t="shared" si="21"/>
        <v>16.980000000000018</v>
      </c>
      <c r="AA28" s="251">
        <v>-197.78666666666666</v>
      </c>
      <c r="AB28" s="61">
        <v>-48.883333333333326</v>
      </c>
      <c r="AC28" s="252">
        <f t="shared" si="22"/>
        <v>-148.90333333333334</v>
      </c>
      <c r="AD28" s="251">
        <v>-177.58916666666667</v>
      </c>
      <c r="AE28" s="61">
        <v>-155.99333333333331</v>
      </c>
      <c r="AF28" s="252">
        <f t="shared" si="23"/>
        <v>-21.59583333333336</v>
      </c>
      <c r="AG28" s="63">
        <v>703.5958333333333</v>
      </c>
      <c r="AH28" s="264">
        <v>0.35802178886326202</v>
      </c>
      <c r="AI28" s="263">
        <f t="shared" si="10"/>
        <v>0.52007541663952439</v>
      </c>
      <c r="AJ28" s="262">
        <v>403.0958333333333</v>
      </c>
      <c r="AK28" s="261">
        <v>0.20511362385844284</v>
      </c>
      <c r="AL28" s="260">
        <f t="shared" si="11"/>
        <v>0.72521024859679772</v>
      </c>
      <c r="AM28" s="259">
        <f t="shared" si="24"/>
        <v>300.5</v>
      </c>
    </row>
    <row r="29" spans="1:39" ht="15">
      <c r="A29" s="377"/>
      <c r="B29" s="258" t="s">
        <v>18</v>
      </c>
      <c r="C29" s="269">
        <f t="shared" si="0"/>
        <v>0.72782715170602585</v>
      </c>
      <c r="D29" s="251">
        <v>126.91759400000001</v>
      </c>
      <c r="E29" s="268">
        <v>6.4581485405946201E-2</v>
      </c>
      <c r="F29" s="262">
        <v>132.27260108333334</v>
      </c>
      <c r="G29" s="267">
        <v>6.7306358195345681E-2</v>
      </c>
      <c r="H29" s="266">
        <f t="shared" si="1"/>
        <v>-4.2192787576270423E-2</v>
      </c>
      <c r="I29" s="251">
        <v>174.37875696517415</v>
      </c>
      <c r="J29" s="61">
        <v>183.00996206467664</v>
      </c>
      <c r="K29" s="265">
        <f t="shared" si="16"/>
        <v>-8.6312050995024947</v>
      </c>
      <c r="L29" s="251">
        <v>123.45833333333333</v>
      </c>
      <c r="M29" s="61">
        <v>86.605833333333337</v>
      </c>
      <c r="N29" s="252">
        <f t="shared" si="17"/>
        <v>36.852499999999992</v>
      </c>
      <c r="O29" s="251">
        <v>9.5475000000000012</v>
      </c>
      <c r="P29" s="61">
        <v>12.778333333333334</v>
      </c>
      <c r="Q29" s="252">
        <f t="shared" si="18"/>
        <v>-3.230833333333333</v>
      </c>
      <c r="R29" s="251">
        <v>157.74333333333331</v>
      </c>
      <c r="S29" s="61">
        <v>96.110833333333332</v>
      </c>
      <c r="T29" s="252">
        <f t="shared" si="19"/>
        <v>61.632499999999979</v>
      </c>
      <c r="U29" s="251">
        <v>11.697499999999998</v>
      </c>
      <c r="V29" s="61">
        <v>79.776666666666671</v>
      </c>
      <c r="W29" s="252">
        <f t="shared" si="20"/>
        <v>-68.07916666666668</v>
      </c>
      <c r="X29" s="251">
        <v>37.318333333333335</v>
      </c>
      <c r="Y29" s="61">
        <v>39.428333333333342</v>
      </c>
      <c r="Z29" s="252">
        <f t="shared" si="21"/>
        <v>-2.1100000000000065</v>
      </c>
      <c r="AA29" s="251">
        <v>-70.089166666666657</v>
      </c>
      <c r="AB29" s="61">
        <v>-51.499166666666667</v>
      </c>
      <c r="AC29" s="252">
        <f t="shared" si="22"/>
        <v>-18.589999999999989</v>
      </c>
      <c r="AD29" s="251">
        <v>-36.616666666666667</v>
      </c>
      <c r="AE29" s="61">
        <v>-37.35</v>
      </c>
      <c r="AF29" s="252">
        <f t="shared" si="23"/>
        <v>0.73333333333333428</v>
      </c>
      <c r="AG29" s="63">
        <v>233.05916666666661</v>
      </c>
      <c r="AH29" s="264">
        <v>0.11859117949246116</v>
      </c>
      <c r="AI29" s="263">
        <f t="shared" si="10"/>
        <v>0.54457241830579517</v>
      </c>
      <c r="AJ29" s="262">
        <v>225.85083333333333</v>
      </c>
      <c r="AK29" s="261">
        <v>0.1149232491275628</v>
      </c>
      <c r="AL29" s="260">
        <f t="shared" si="11"/>
        <v>0.58566355116393198</v>
      </c>
      <c r="AM29" s="259">
        <f t="shared" si="24"/>
        <v>7.208333333333286</v>
      </c>
    </row>
    <row r="30" spans="1:39" ht="15">
      <c r="A30" s="377"/>
      <c r="B30" s="238" t="s">
        <v>17</v>
      </c>
      <c r="C30" s="249">
        <f t="shared" si="0"/>
        <v>0.6331536766226199</v>
      </c>
      <c r="D30" s="231">
        <v>4.4912545000000001</v>
      </c>
      <c r="E30" s="248">
        <v>2.2853560157005512E-3</v>
      </c>
      <c r="F30" s="242">
        <v>29.623673333333329</v>
      </c>
      <c r="G30" s="247">
        <v>1.5073881908310596E-2</v>
      </c>
      <c r="H30" s="246">
        <f t="shared" si="1"/>
        <v>-5.5958572005512774</v>
      </c>
      <c r="I30" s="231">
        <v>7.093466666666667</v>
      </c>
      <c r="J30" s="72">
        <v>44.257718548387096</v>
      </c>
      <c r="K30" s="245">
        <f t="shared" si="16"/>
        <v>-37.164251881720432</v>
      </c>
      <c r="L30" s="231">
        <v>98.546666666666667</v>
      </c>
      <c r="M30" s="72">
        <v>108.54666666666667</v>
      </c>
      <c r="N30" s="232">
        <f t="shared" si="17"/>
        <v>-10</v>
      </c>
      <c r="O30" s="231">
        <v>2.1233333333333331</v>
      </c>
      <c r="P30" s="72">
        <v>15.975833333333336</v>
      </c>
      <c r="Q30" s="232">
        <f t="shared" si="18"/>
        <v>-13.852500000000003</v>
      </c>
      <c r="R30" s="231">
        <v>7.7133333333333338</v>
      </c>
      <c r="S30" s="72">
        <v>41.580833333333338</v>
      </c>
      <c r="T30" s="232">
        <f t="shared" si="19"/>
        <v>-33.867500000000007</v>
      </c>
      <c r="U30" s="231">
        <v>0</v>
      </c>
      <c r="V30" s="72">
        <v>8.3574999999999999</v>
      </c>
      <c r="W30" s="232">
        <f t="shared" si="20"/>
        <v>-8.3574999999999999</v>
      </c>
      <c r="X30" s="231">
        <v>4.3008333333333253</v>
      </c>
      <c r="Y30" s="72">
        <v>5.7258333333333296</v>
      </c>
      <c r="Z30" s="232">
        <f t="shared" si="21"/>
        <v>-1.4250000000000043</v>
      </c>
      <c r="AA30" s="231">
        <v>0</v>
      </c>
      <c r="AB30" s="72">
        <v>-15.637500000000003</v>
      </c>
      <c r="AC30" s="232">
        <f t="shared" si="22"/>
        <v>15.637500000000003</v>
      </c>
      <c r="AD30" s="231">
        <v>0</v>
      </c>
      <c r="AE30" s="72">
        <v>-0.38833333333333336</v>
      </c>
      <c r="AF30" s="232">
        <f t="shared" si="23"/>
        <v>0.38833333333333336</v>
      </c>
      <c r="AG30" s="74">
        <v>112.68416666666667</v>
      </c>
      <c r="AH30" s="244">
        <v>5.7338865603334253E-2</v>
      </c>
      <c r="AI30" s="243">
        <f t="shared" si="10"/>
        <v>3.9857014812787958E-2</v>
      </c>
      <c r="AJ30" s="242">
        <v>164.16083333333336</v>
      </c>
      <c r="AK30" s="241">
        <v>8.3532551408879691E-2</v>
      </c>
      <c r="AL30" s="240">
        <f t="shared" si="11"/>
        <v>0.18045518368672994</v>
      </c>
      <c r="AM30" s="239">
        <f t="shared" si="24"/>
        <v>-51.476666666666688</v>
      </c>
    </row>
    <row r="31" spans="1:39" ht="15">
      <c r="A31" s="377"/>
      <c r="B31" s="218" t="s">
        <v>16</v>
      </c>
      <c r="C31" s="229">
        <f t="shared" si="0"/>
        <v>1</v>
      </c>
      <c r="D31" s="211">
        <v>0</v>
      </c>
      <c r="E31" s="228">
        <v>0</v>
      </c>
      <c r="F31" s="222">
        <v>0</v>
      </c>
      <c r="G31" s="227">
        <v>0</v>
      </c>
      <c r="H31" s="226">
        <f t="shared" si="1"/>
        <v>1</v>
      </c>
      <c r="I31" s="211">
        <v>0</v>
      </c>
      <c r="J31" s="49">
        <v>0</v>
      </c>
      <c r="K31" s="225">
        <f t="shared" si="16"/>
        <v>0</v>
      </c>
      <c r="L31" s="211">
        <v>21.124166666666667</v>
      </c>
      <c r="M31" s="49">
        <v>0</v>
      </c>
      <c r="N31" s="212">
        <f t="shared" si="17"/>
        <v>21.124166666666667</v>
      </c>
      <c r="O31" s="211">
        <v>1.2333333333333336</v>
      </c>
      <c r="P31" s="49">
        <v>0</v>
      </c>
      <c r="Q31" s="212">
        <f t="shared" si="18"/>
        <v>1.2333333333333336</v>
      </c>
      <c r="R31" s="211">
        <v>8.8866666666666649</v>
      </c>
      <c r="S31" s="49">
        <v>0</v>
      </c>
      <c r="T31" s="212">
        <f t="shared" si="19"/>
        <v>8.8866666666666649</v>
      </c>
      <c r="U31" s="211">
        <v>0</v>
      </c>
      <c r="V31" s="49">
        <v>0</v>
      </c>
      <c r="W31" s="212">
        <f t="shared" si="20"/>
        <v>0</v>
      </c>
      <c r="X31" s="211">
        <v>5.5511151231257827E-17</v>
      </c>
      <c r="Y31" s="49">
        <v>0</v>
      </c>
      <c r="Z31" s="212">
        <f t="shared" si="21"/>
        <v>5.5511151231257827E-17</v>
      </c>
      <c r="AA31" s="211">
        <v>0</v>
      </c>
      <c r="AB31" s="49">
        <v>0</v>
      </c>
      <c r="AC31" s="212">
        <f t="shared" si="22"/>
        <v>0</v>
      </c>
      <c r="AD31" s="211">
        <v>0</v>
      </c>
      <c r="AE31" s="49">
        <v>0</v>
      </c>
      <c r="AF31" s="212">
        <f t="shared" si="23"/>
        <v>0</v>
      </c>
      <c r="AG31" s="51">
        <v>31.244166666666665</v>
      </c>
      <c r="AH31" s="224">
        <v>1.5898463168189932E-2</v>
      </c>
      <c r="AI31" s="223">
        <f t="shared" si="10"/>
        <v>0</v>
      </c>
      <c r="AJ31" s="222">
        <v>0</v>
      </c>
      <c r="AK31" s="221">
        <v>0</v>
      </c>
      <c r="AL31" s="220">
        <f t="shared" si="11"/>
        <v>1</v>
      </c>
      <c r="AM31" s="219">
        <f t="shared" si="24"/>
        <v>31.244166666666665</v>
      </c>
    </row>
    <row r="32" spans="1:39" ht="15.75" thickBot="1">
      <c r="A32" s="377"/>
      <c r="B32" s="198" t="s">
        <v>15</v>
      </c>
      <c r="C32" s="209">
        <f t="shared" si="0"/>
        <v>1</v>
      </c>
      <c r="D32" s="191">
        <v>0</v>
      </c>
      <c r="E32" s="208">
        <v>0</v>
      </c>
      <c r="F32" s="202">
        <v>0</v>
      </c>
      <c r="G32" s="207">
        <v>0</v>
      </c>
      <c r="H32" s="206">
        <f t="shared" si="1"/>
        <v>1</v>
      </c>
      <c r="I32" s="191">
        <v>0</v>
      </c>
      <c r="J32" s="38">
        <v>0</v>
      </c>
      <c r="K32" s="205">
        <f t="shared" si="16"/>
        <v>0</v>
      </c>
      <c r="L32" s="191">
        <v>25.559166666666666</v>
      </c>
      <c r="M32" s="38">
        <v>0</v>
      </c>
      <c r="N32" s="192">
        <f t="shared" si="17"/>
        <v>25.559166666666666</v>
      </c>
      <c r="O32" s="191">
        <v>0</v>
      </c>
      <c r="P32" s="38">
        <v>0</v>
      </c>
      <c r="Q32" s="192">
        <f t="shared" si="18"/>
        <v>0</v>
      </c>
      <c r="R32" s="191">
        <v>0</v>
      </c>
      <c r="S32" s="38">
        <v>0</v>
      </c>
      <c r="T32" s="192">
        <f t="shared" si="19"/>
        <v>0</v>
      </c>
      <c r="U32" s="191">
        <v>0</v>
      </c>
      <c r="V32" s="38">
        <v>0</v>
      </c>
      <c r="W32" s="192">
        <f t="shared" si="20"/>
        <v>0</v>
      </c>
      <c r="X32" s="191">
        <v>0</v>
      </c>
      <c r="Y32" s="38">
        <v>0</v>
      </c>
      <c r="Z32" s="192">
        <f t="shared" si="21"/>
        <v>0</v>
      </c>
      <c r="AA32" s="191">
        <v>0</v>
      </c>
      <c r="AB32" s="38">
        <v>0</v>
      </c>
      <c r="AC32" s="192">
        <f t="shared" si="22"/>
        <v>0</v>
      </c>
      <c r="AD32" s="191">
        <v>0</v>
      </c>
      <c r="AE32" s="38">
        <v>0</v>
      </c>
      <c r="AF32" s="192">
        <f t="shared" si="23"/>
        <v>0</v>
      </c>
      <c r="AG32" s="40">
        <v>25.559166666666666</v>
      </c>
      <c r="AH32" s="204">
        <v>1.3005674761463566E-2</v>
      </c>
      <c r="AI32" s="203">
        <f t="shared" si="10"/>
        <v>0</v>
      </c>
      <c r="AJ32" s="202">
        <v>0</v>
      </c>
      <c r="AK32" s="201">
        <v>0</v>
      </c>
      <c r="AL32" s="200">
        <f t="shared" si="11"/>
        <v>1</v>
      </c>
      <c r="AM32" s="199">
        <f t="shared" si="24"/>
        <v>25.559166666666666</v>
      </c>
    </row>
    <row r="33" spans="1:39" ht="15">
      <c r="A33" s="377"/>
      <c r="B33" s="178" t="s">
        <v>14</v>
      </c>
      <c r="C33" s="189">
        <f t="shared" si="0"/>
        <v>0.68699597864857032</v>
      </c>
      <c r="D33" s="171">
        <f>SUM(D21:D32)</f>
        <v>1260.3333595833335</v>
      </c>
      <c r="E33" s="188">
        <v>0.64131534410082014</v>
      </c>
      <c r="F33" s="182">
        <f>SUM(F21:F32)</f>
        <v>1234.971610083333</v>
      </c>
      <c r="G33" s="187">
        <v>0.6284101232498186</v>
      </c>
      <c r="H33" s="186">
        <f t="shared" si="1"/>
        <v>2.0123048641976074E-2</v>
      </c>
      <c r="I33" s="171">
        <f t="shared" ref="I33:AG33" si="25">SUM(I21:I32)</f>
        <v>1834.557113511215</v>
      </c>
      <c r="J33" s="27">
        <f t="shared" si="25"/>
        <v>1809.794721568938</v>
      </c>
      <c r="K33" s="185">
        <f t="shared" si="25"/>
        <v>24.762391942277034</v>
      </c>
      <c r="L33" s="171">
        <f t="shared" si="25"/>
        <v>1738.9283333333333</v>
      </c>
      <c r="M33" s="27">
        <f t="shared" si="25"/>
        <v>1268.7908333333332</v>
      </c>
      <c r="N33" s="172">
        <f t="shared" si="25"/>
        <v>470.13749999999987</v>
      </c>
      <c r="O33" s="171">
        <f t="shared" si="25"/>
        <v>131.97666666666666</v>
      </c>
      <c r="P33" s="27">
        <f t="shared" si="25"/>
        <v>194.70916666666665</v>
      </c>
      <c r="Q33" s="172">
        <f t="shared" si="25"/>
        <v>-62.732500000000002</v>
      </c>
      <c r="R33" s="171">
        <f t="shared" si="25"/>
        <v>2052.7058333333334</v>
      </c>
      <c r="S33" s="27">
        <f t="shared" si="25"/>
        <v>1262.3583333333336</v>
      </c>
      <c r="T33" s="172">
        <f t="shared" si="25"/>
        <v>790.34749999999997</v>
      </c>
      <c r="U33" s="171">
        <f t="shared" si="25"/>
        <v>11.697499999999998</v>
      </c>
      <c r="V33" s="27">
        <f t="shared" si="25"/>
        <v>329.82166666666672</v>
      </c>
      <c r="W33" s="172">
        <f t="shared" si="25"/>
        <v>-318.12416666666672</v>
      </c>
      <c r="X33" s="171">
        <f t="shared" si="25"/>
        <v>552.30583333333357</v>
      </c>
      <c r="Y33" s="27">
        <f t="shared" si="25"/>
        <v>503.63083333333327</v>
      </c>
      <c r="Z33" s="172">
        <f t="shared" si="25"/>
        <v>48.675000000000139</v>
      </c>
      <c r="AA33" s="171">
        <f t="shared" si="25"/>
        <v>-587.09833333333336</v>
      </c>
      <c r="AB33" s="27">
        <f t="shared" si="25"/>
        <v>-520.68833333333328</v>
      </c>
      <c r="AC33" s="172">
        <f t="shared" si="25"/>
        <v>-66.410000000000025</v>
      </c>
      <c r="AD33" s="171">
        <f t="shared" si="25"/>
        <v>-447.30333333333346</v>
      </c>
      <c r="AE33" s="27">
        <f t="shared" si="25"/>
        <v>-391.6</v>
      </c>
      <c r="AF33" s="172">
        <f t="shared" si="25"/>
        <v>-55.70333333333344</v>
      </c>
      <c r="AG33" s="29">
        <f t="shared" si="25"/>
        <v>3453.2124999999996</v>
      </c>
      <c r="AH33" s="184">
        <v>1.7571526976187473</v>
      </c>
      <c r="AI33" s="183">
        <f t="shared" si="10"/>
        <v>0.36497416813570949</v>
      </c>
      <c r="AJ33" s="182">
        <f>SUM(AJ21:AJ32)</f>
        <v>2647.0225</v>
      </c>
      <c r="AK33" s="181">
        <v>1.3469262952188832</v>
      </c>
      <c r="AL33" s="180">
        <f t="shared" si="11"/>
        <v>0.46655123259561748</v>
      </c>
      <c r="AM33" s="179">
        <f>SUM(AM21:AM32)</f>
        <v>806.18999999999971</v>
      </c>
    </row>
    <row r="34" spans="1:39" ht="15">
      <c r="A34" s="377"/>
      <c r="B34" s="158" t="s">
        <v>87</v>
      </c>
      <c r="C34" s="169">
        <f t="shared" si="0"/>
        <v>0.68700190303824915</v>
      </c>
      <c r="D34" s="151">
        <f>SUM(D24:D30)</f>
        <v>1260.1885535833335</v>
      </c>
      <c r="E34" s="168">
        <v>0.64124166017504625</v>
      </c>
      <c r="F34" s="162">
        <f>SUM(F24:F30)</f>
        <v>1234.971610083333</v>
      </c>
      <c r="G34" s="167">
        <v>0.6284101232498186</v>
      </c>
      <c r="H34" s="166">
        <f t="shared" si="1"/>
        <v>2.0010452743993271E-2</v>
      </c>
      <c r="I34" s="151">
        <f t="shared" ref="I34:AG34" si="26">SUM(I24:I30)</f>
        <v>1834.330513511215</v>
      </c>
      <c r="J34" s="16">
        <f t="shared" si="26"/>
        <v>1809.794721568938</v>
      </c>
      <c r="K34" s="165">
        <f t="shared" si="26"/>
        <v>24.535791942277044</v>
      </c>
      <c r="L34" s="151">
        <f t="shared" si="26"/>
        <v>1666.1133333333332</v>
      </c>
      <c r="M34" s="16">
        <f t="shared" si="26"/>
        <v>1268.7908333333332</v>
      </c>
      <c r="N34" s="152">
        <f t="shared" si="26"/>
        <v>397.32249999999988</v>
      </c>
      <c r="O34" s="151">
        <f t="shared" si="26"/>
        <v>119.63583333333334</v>
      </c>
      <c r="P34" s="16">
        <f t="shared" si="26"/>
        <v>194.70916666666665</v>
      </c>
      <c r="Q34" s="152">
        <f t="shared" si="26"/>
        <v>-75.073333333333338</v>
      </c>
      <c r="R34" s="151">
        <f t="shared" si="26"/>
        <v>2033.8066666666666</v>
      </c>
      <c r="S34" s="16">
        <f t="shared" si="26"/>
        <v>1262.3583333333336</v>
      </c>
      <c r="T34" s="152">
        <f t="shared" si="26"/>
        <v>771.44833333333327</v>
      </c>
      <c r="U34" s="151">
        <f t="shared" si="26"/>
        <v>11.697499999999998</v>
      </c>
      <c r="V34" s="16">
        <f t="shared" si="26"/>
        <v>329.82166666666672</v>
      </c>
      <c r="W34" s="152">
        <f t="shared" si="26"/>
        <v>-318.12416666666672</v>
      </c>
      <c r="X34" s="151">
        <f t="shared" si="26"/>
        <v>549.2125000000002</v>
      </c>
      <c r="Y34" s="16">
        <f t="shared" si="26"/>
        <v>503.63083333333327</v>
      </c>
      <c r="Z34" s="152">
        <f t="shared" si="26"/>
        <v>45.581666666666806</v>
      </c>
      <c r="AA34" s="151">
        <f t="shared" si="26"/>
        <v>-586.23749999999995</v>
      </c>
      <c r="AB34" s="16">
        <f t="shared" si="26"/>
        <v>-520.68833333333328</v>
      </c>
      <c r="AC34" s="152">
        <f t="shared" si="26"/>
        <v>-65.549166666666693</v>
      </c>
      <c r="AD34" s="151">
        <f t="shared" si="26"/>
        <v>-444.21000000000015</v>
      </c>
      <c r="AE34" s="16">
        <f t="shared" si="26"/>
        <v>-391.6</v>
      </c>
      <c r="AF34" s="152">
        <f t="shared" si="26"/>
        <v>-52.610000000000106</v>
      </c>
      <c r="AG34" s="18">
        <f t="shared" si="26"/>
        <v>3350.0183333333334</v>
      </c>
      <c r="AH34" s="164">
        <v>1.7046427787137128</v>
      </c>
      <c r="AI34" s="163">
        <f t="shared" si="10"/>
        <v>0.37617362897516482</v>
      </c>
      <c r="AJ34" s="162">
        <f>SUM(AJ24:AJ30)</f>
        <v>2647.0225</v>
      </c>
      <c r="AK34" s="161">
        <v>1.3469262952188832</v>
      </c>
      <c r="AL34" s="160">
        <f t="shared" si="11"/>
        <v>0.46655123259561748</v>
      </c>
      <c r="AM34" s="159">
        <f>SUM(AM24:AM30)</f>
        <v>702.99583333333317</v>
      </c>
    </row>
    <row r="35" spans="1:39" ht="15.75" thickBot="1">
      <c r="A35" s="379"/>
      <c r="B35" s="301" t="s">
        <v>86</v>
      </c>
      <c r="C35" s="313">
        <f t="shared" si="0"/>
        <v>0.63903795233892335</v>
      </c>
      <c r="D35" s="294">
        <f>SUM(D21:D23,D31:D32)</f>
        <v>0.14480600000000002</v>
      </c>
      <c r="E35" s="312">
        <v>7.3683925773864299E-5</v>
      </c>
      <c r="F35" s="305">
        <f>SUM(F21:F23,F31:F32)</f>
        <v>0</v>
      </c>
      <c r="G35" s="311">
        <v>0</v>
      </c>
      <c r="H35" s="310">
        <f t="shared" si="1"/>
        <v>1</v>
      </c>
      <c r="I35" s="294">
        <f t="shared" ref="I35:AG35" si="27">SUM(I21:I23,I31:I32)</f>
        <v>0.2266</v>
      </c>
      <c r="J35" s="293">
        <f t="shared" si="27"/>
        <v>0</v>
      </c>
      <c r="K35" s="309">
        <f t="shared" si="27"/>
        <v>0.2266</v>
      </c>
      <c r="L35" s="294">
        <f t="shared" si="27"/>
        <v>72.814999999999998</v>
      </c>
      <c r="M35" s="293">
        <f t="shared" si="27"/>
        <v>0</v>
      </c>
      <c r="N35" s="295">
        <f t="shared" si="27"/>
        <v>72.814999999999998</v>
      </c>
      <c r="O35" s="294">
        <f t="shared" si="27"/>
        <v>12.340833333333336</v>
      </c>
      <c r="P35" s="293">
        <f t="shared" si="27"/>
        <v>0</v>
      </c>
      <c r="Q35" s="295">
        <f t="shared" si="27"/>
        <v>12.340833333333336</v>
      </c>
      <c r="R35" s="294">
        <f t="shared" si="27"/>
        <v>18.899166666666666</v>
      </c>
      <c r="S35" s="293">
        <f t="shared" si="27"/>
        <v>0</v>
      </c>
      <c r="T35" s="295">
        <f t="shared" si="27"/>
        <v>18.899166666666666</v>
      </c>
      <c r="U35" s="294">
        <f t="shared" si="27"/>
        <v>0</v>
      </c>
      <c r="V35" s="293">
        <f t="shared" si="27"/>
        <v>0</v>
      </c>
      <c r="W35" s="295">
        <f t="shared" si="27"/>
        <v>0</v>
      </c>
      <c r="X35" s="294">
        <f t="shared" si="27"/>
        <v>3.0933333333333333</v>
      </c>
      <c r="Y35" s="293">
        <f t="shared" si="27"/>
        <v>0</v>
      </c>
      <c r="Z35" s="295">
        <f t="shared" si="27"/>
        <v>3.0933333333333333</v>
      </c>
      <c r="AA35" s="294">
        <f t="shared" si="27"/>
        <v>-0.86083333333333323</v>
      </c>
      <c r="AB35" s="293">
        <f t="shared" si="27"/>
        <v>0</v>
      </c>
      <c r="AC35" s="295">
        <f t="shared" si="27"/>
        <v>-0.86083333333333323</v>
      </c>
      <c r="AD35" s="294">
        <f t="shared" si="27"/>
        <v>-3.0933333333333333</v>
      </c>
      <c r="AE35" s="293">
        <f t="shared" si="27"/>
        <v>0</v>
      </c>
      <c r="AF35" s="295">
        <f t="shared" si="27"/>
        <v>-3.0933333333333333</v>
      </c>
      <c r="AG35" s="308">
        <f t="shared" si="27"/>
        <v>103.19416666666666</v>
      </c>
      <c r="AH35" s="307">
        <v>5.2509918905034647E-2</v>
      </c>
      <c r="AI35" s="306">
        <f t="shared" si="10"/>
        <v>1.4032382321352147E-3</v>
      </c>
      <c r="AJ35" s="305">
        <f>SUM(AJ21:AJ23,AJ31:AJ32)</f>
        <v>0</v>
      </c>
      <c r="AK35" s="304">
        <v>0</v>
      </c>
      <c r="AL35" s="303">
        <f t="shared" si="11"/>
        <v>1</v>
      </c>
      <c r="AM35" s="302">
        <f>SUM(AM21:AM23,AM31:AM32)</f>
        <v>103.19416666666666</v>
      </c>
    </row>
    <row r="36" spans="1:39" ht="15.75" thickTop="1">
      <c r="A36" s="376" t="s">
        <v>88</v>
      </c>
      <c r="B36" s="280" t="s">
        <v>26</v>
      </c>
      <c r="C36" s="291">
        <f t="shared" si="0"/>
        <v>1</v>
      </c>
      <c r="D36" s="273">
        <v>0</v>
      </c>
      <c r="E36" s="290">
        <v>0</v>
      </c>
      <c r="F36" s="284">
        <v>0</v>
      </c>
      <c r="G36" s="289">
        <v>0</v>
      </c>
      <c r="H36" s="288">
        <f t="shared" si="1"/>
        <v>1</v>
      </c>
      <c r="I36" s="273">
        <v>0</v>
      </c>
      <c r="J36" s="83">
        <v>0</v>
      </c>
      <c r="K36" s="287">
        <f t="shared" ref="K36:K47" si="28">I36-J36</f>
        <v>0</v>
      </c>
      <c r="L36" s="273">
        <v>0</v>
      </c>
      <c r="M36" s="83">
        <v>0</v>
      </c>
      <c r="N36" s="274">
        <f t="shared" ref="N36:N47" si="29">L36-M36</f>
        <v>0</v>
      </c>
      <c r="O36" s="273">
        <v>0</v>
      </c>
      <c r="P36" s="83">
        <v>0</v>
      </c>
      <c r="Q36" s="274">
        <f t="shared" ref="Q36:Q47" si="30">O36-P36</f>
        <v>0</v>
      </c>
      <c r="R36" s="273">
        <v>0</v>
      </c>
      <c r="S36" s="83">
        <v>0</v>
      </c>
      <c r="T36" s="274">
        <f t="shared" ref="T36:T47" si="31">R36-S36</f>
        <v>0</v>
      </c>
      <c r="U36" s="273">
        <v>0</v>
      </c>
      <c r="V36" s="83">
        <v>0</v>
      </c>
      <c r="W36" s="274">
        <f t="shared" ref="W36:W47" si="32">U36-V36</f>
        <v>0</v>
      </c>
      <c r="X36" s="273">
        <v>0</v>
      </c>
      <c r="Y36" s="83">
        <v>0</v>
      </c>
      <c r="Z36" s="274">
        <f t="shared" ref="Z36:Z47" si="33">X36-Y36</f>
        <v>0</v>
      </c>
      <c r="AA36" s="273">
        <v>0</v>
      </c>
      <c r="AB36" s="83">
        <v>0</v>
      </c>
      <c r="AC36" s="274">
        <f t="shared" ref="AC36:AC47" si="34">AA36-AB36</f>
        <v>0</v>
      </c>
      <c r="AD36" s="273">
        <v>0</v>
      </c>
      <c r="AE36" s="83">
        <v>0</v>
      </c>
      <c r="AF36" s="274">
        <f t="shared" ref="AF36:AF47" si="35">AD36-AE36</f>
        <v>0</v>
      </c>
      <c r="AG36" s="85">
        <v>0</v>
      </c>
      <c r="AH36" s="286">
        <v>0</v>
      </c>
      <c r="AI36" s="285">
        <f t="shared" si="10"/>
        <v>1</v>
      </c>
      <c r="AJ36" s="284">
        <v>0</v>
      </c>
      <c r="AK36" s="283">
        <v>0</v>
      </c>
      <c r="AL36" s="282">
        <f t="shared" si="11"/>
        <v>1</v>
      </c>
      <c r="AM36" s="281">
        <f t="shared" ref="AM36:AM47" si="36">AG36-AJ36</f>
        <v>0</v>
      </c>
    </row>
    <row r="37" spans="1:39" ht="15">
      <c r="A37" s="377"/>
      <c r="B37" s="270" t="s">
        <v>25</v>
      </c>
      <c r="C37" s="269">
        <f t="shared" si="0"/>
        <v>1</v>
      </c>
      <c r="D37" s="251">
        <v>0</v>
      </c>
      <c r="E37" s="268">
        <v>0</v>
      </c>
      <c r="F37" s="262">
        <v>0</v>
      </c>
      <c r="G37" s="267">
        <v>0</v>
      </c>
      <c r="H37" s="266">
        <f t="shared" si="1"/>
        <v>1</v>
      </c>
      <c r="I37" s="251">
        <v>0</v>
      </c>
      <c r="J37" s="61">
        <v>0</v>
      </c>
      <c r="K37" s="265">
        <f t="shared" si="28"/>
        <v>0</v>
      </c>
      <c r="L37" s="251">
        <v>0</v>
      </c>
      <c r="M37" s="61">
        <v>0</v>
      </c>
      <c r="N37" s="252">
        <f t="shared" si="29"/>
        <v>0</v>
      </c>
      <c r="O37" s="251">
        <v>0</v>
      </c>
      <c r="P37" s="61">
        <v>0</v>
      </c>
      <c r="Q37" s="252">
        <f t="shared" si="30"/>
        <v>0</v>
      </c>
      <c r="R37" s="251">
        <v>0</v>
      </c>
      <c r="S37" s="61">
        <v>0</v>
      </c>
      <c r="T37" s="252">
        <f t="shared" si="31"/>
        <v>0</v>
      </c>
      <c r="U37" s="251">
        <v>0</v>
      </c>
      <c r="V37" s="61">
        <v>0</v>
      </c>
      <c r="W37" s="252">
        <f t="shared" si="32"/>
        <v>0</v>
      </c>
      <c r="X37" s="251">
        <v>0</v>
      </c>
      <c r="Y37" s="61">
        <v>0</v>
      </c>
      <c r="Z37" s="252">
        <f t="shared" si="33"/>
        <v>0</v>
      </c>
      <c r="AA37" s="251">
        <v>0</v>
      </c>
      <c r="AB37" s="61">
        <v>0</v>
      </c>
      <c r="AC37" s="252">
        <f t="shared" si="34"/>
        <v>0</v>
      </c>
      <c r="AD37" s="251">
        <v>0</v>
      </c>
      <c r="AE37" s="61">
        <v>0</v>
      </c>
      <c r="AF37" s="252">
        <f t="shared" si="35"/>
        <v>0</v>
      </c>
      <c r="AG37" s="63">
        <v>0</v>
      </c>
      <c r="AH37" s="264">
        <v>0</v>
      </c>
      <c r="AI37" s="263">
        <f t="shared" si="10"/>
        <v>1</v>
      </c>
      <c r="AJ37" s="262">
        <v>0</v>
      </c>
      <c r="AK37" s="261">
        <v>0</v>
      </c>
      <c r="AL37" s="260">
        <f t="shared" si="11"/>
        <v>1</v>
      </c>
      <c r="AM37" s="259">
        <f t="shared" si="36"/>
        <v>0</v>
      </c>
    </row>
    <row r="38" spans="1:39" ht="15">
      <c r="A38" s="377"/>
      <c r="B38" s="271" t="s">
        <v>24</v>
      </c>
      <c r="C38" s="249">
        <f t="shared" si="0"/>
        <v>0.6309118978856918</v>
      </c>
      <c r="D38" s="231">
        <v>2.21189825</v>
      </c>
      <c r="E38" s="248">
        <v>1.1255151476619776E-3</v>
      </c>
      <c r="F38" s="242">
        <v>0</v>
      </c>
      <c r="G38" s="247">
        <v>0</v>
      </c>
      <c r="H38" s="246">
        <f t="shared" si="1"/>
        <v>1</v>
      </c>
      <c r="I38" s="231">
        <v>3.5058750000000005</v>
      </c>
      <c r="J38" s="72">
        <v>0</v>
      </c>
      <c r="K38" s="245">
        <f t="shared" si="28"/>
        <v>3.5058750000000005</v>
      </c>
      <c r="L38" s="231">
        <v>2.9325000000000001</v>
      </c>
      <c r="M38" s="72">
        <v>0</v>
      </c>
      <c r="N38" s="232">
        <f t="shared" si="29"/>
        <v>2.9325000000000001</v>
      </c>
      <c r="O38" s="231">
        <v>12.592499999999999</v>
      </c>
      <c r="P38" s="72">
        <v>0</v>
      </c>
      <c r="Q38" s="232">
        <f t="shared" si="30"/>
        <v>12.592499999999999</v>
      </c>
      <c r="R38" s="231">
        <v>9.8974999999999991</v>
      </c>
      <c r="S38" s="72">
        <v>0</v>
      </c>
      <c r="T38" s="232">
        <f t="shared" si="31"/>
        <v>9.8974999999999991</v>
      </c>
      <c r="U38" s="231">
        <v>0</v>
      </c>
      <c r="V38" s="72">
        <v>0</v>
      </c>
      <c r="W38" s="232">
        <f t="shared" si="32"/>
        <v>0</v>
      </c>
      <c r="X38" s="231">
        <v>5.0924999999999985</v>
      </c>
      <c r="Y38" s="72">
        <v>0</v>
      </c>
      <c r="Z38" s="232">
        <f t="shared" si="33"/>
        <v>5.0924999999999985</v>
      </c>
      <c r="AA38" s="231">
        <v>-2.5249999999999999</v>
      </c>
      <c r="AB38" s="72">
        <v>0</v>
      </c>
      <c r="AC38" s="232">
        <f t="shared" si="34"/>
        <v>-2.5249999999999999</v>
      </c>
      <c r="AD38" s="231">
        <v>-5.0924999999999985</v>
      </c>
      <c r="AE38" s="72">
        <v>0</v>
      </c>
      <c r="AF38" s="232">
        <f t="shared" si="35"/>
        <v>-5.0924999999999985</v>
      </c>
      <c r="AG38" s="74">
        <v>22.897500000000001</v>
      </c>
      <c r="AH38" s="244">
        <v>1.1651296841339845E-2</v>
      </c>
      <c r="AI38" s="243">
        <f t="shared" si="10"/>
        <v>9.6599989081777485E-2</v>
      </c>
      <c r="AJ38" s="242">
        <v>0</v>
      </c>
      <c r="AK38" s="241">
        <v>0</v>
      </c>
      <c r="AL38" s="240">
        <f t="shared" si="11"/>
        <v>1</v>
      </c>
      <c r="AM38" s="239">
        <f t="shared" si="36"/>
        <v>22.897500000000001</v>
      </c>
    </row>
    <row r="39" spans="1:39" ht="15">
      <c r="A39" s="377"/>
      <c r="B39" s="218" t="s">
        <v>23</v>
      </c>
      <c r="C39" s="229">
        <f t="shared" si="0"/>
        <v>0.58967919116219381</v>
      </c>
      <c r="D39" s="211">
        <v>22.094438999999998</v>
      </c>
      <c r="E39" s="228">
        <v>1.1242662619581869E-2</v>
      </c>
      <c r="F39" s="222">
        <v>43.440845250000002</v>
      </c>
      <c r="G39" s="227">
        <v>2.2104691876914277E-2</v>
      </c>
      <c r="H39" s="226">
        <f t="shared" si="1"/>
        <v>-0.96614384506436246</v>
      </c>
      <c r="I39" s="211">
        <v>37.468575000000001</v>
      </c>
      <c r="J39" s="49">
        <v>74.787924999999987</v>
      </c>
      <c r="K39" s="225">
        <f t="shared" si="28"/>
        <v>-37.319349999999986</v>
      </c>
      <c r="L39" s="211">
        <v>97.042500000000004</v>
      </c>
      <c r="M39" s="49">
        <v>8.1849999999999881</v>
      </c>
      <c r="N39" s="212">
        <f t="shared" si="29"/>
        <v>88.857500000000016</v>
      </c>
      <c r="O39" s="211">
        <v>18.995000000000001</v>
      </c>
      <c r="P39" s="49">
        <v>11.780000000000001</v>
      </c>
      <c r="Q39" s="212">
        <f t="shared" si="30"/>
        <v>7.2149999999999999</v>
      </c>
      <c r="R39" s="211">
        <v>15.319999999999999</v>
      </c>
      <c r="S39" s="49">
        <v>83.997500000000002</v>
      </c>
      <c r="T39" s="212">
        <f t="shared" si="31"/>
        <v>-68.677500000000009</v>
      </c>
      <c r="U39" s="211">
        <v>0</v>
      </c>
      <c r="V39" s="49">
        <v>0</v>
      </c>
      <c r="W39" s="212">
        <f t="shared" si="32"/>
        <v>0</v>
      </c>
      <c r="X39" s="211">
        <v>29.057500000000001</v>
      </c>
      <c r="Y39" s="49">
        <v>29.817500000000013</v>
      </c>
      <c r="Z39" s="212">
        <f t="shared" si="33"/>
        <v>-0.76000000000001222</v>
      </c>
      <c r="AA39" s="211">
        <v>-4.432500000000001</v>
      </c>
      <c r="AB39" s="49">
        <v>-11.5075</v>
      </c>
      <c r="AC39" s="212">
        <f t="shared" si="34"/>
        <v>7.0749999999999993</v>
      </c>
      <c r="AD39" s="211">
        <v>-4.057500000000001</v>
      </c>
      <c r="AE39" s="49">
        <v>-11.52</v>
      </c>
      <c r="AF39" s="212">
        <f t="shared" si="35"/>
        <v>7.4624999999999986</v>
      </c>
      <c r="AG39" s="51">
        <v>151.92500000000001</v>
      </c>
      <c r="AH39" s="224">
        <v>7.7306399066297896E-2</v>
      </c>
      <c r="AI39" s="223">
        <f t="shared" si="10"/>
        <v>0.14542990949481649</v>
      </c>
      <c r="AJ39" s="222">
        <v>110.75250000000001</v>
      </c>
      <c r="AK39" s="221">
        <v>5.6355945033043496E-2</v>
      </c>
      <c r="AL39" s="220">
        <f t="shared" si="11"/>
        <v>0.39223354100358904</v>
      </c>
      <c r="AM39" s="219">
        <f t="shared" si="36"/>
        <v>41.172499999999999</v>
      </c>
    </row>
    <row r="40" spans="1:39" ht="15">
      <c r="A40" s="377"/>
      <c r="B40" s="270" t="s">
        <v>22</v>
      </c>
      <c r="C40" s="269">
        <f t="shared" si="0"/>
        <v>0.58260136731350531</v>
      </c>
      <c r="D40" s="251">
        <v>93.942749250000006</v>
      </c>
      <c r="E40" s="268">
        <v>4.7802373953632765E-2</v>
      </c>
      <c r="F40" s="262">
        <v>111.25511974999999</v>
      </c>
      <c r="G40" s="267">
        <v>5.6611700984408216E-2</v>
      </c>
      <c r="H40" s="266">
        <f t="shared" si="1"/>
        <v>-0.18428639398159816</v>
      </c>
      <c r="I40" s="251">
        <v>161.2470456140351</v>
      </c>
      <c r="J40" s="61">
        <v>178.28516973684211</v>
      </c>
      <c r="K40" s="265">
        <f t="shared" si="28"/>
        <v>-17.038124122807005</v>
      </c>
      <c r="L40" s="251">
        <v>363.25749999999994</v>
      </c>
      <c r="M40" s="61">
        <v>237.70000000000002</v>
      </c>
      <c r="N40" s="252">
        <f t="shared" si="29"/>
        <v>125.55749999999992</v>
      </c>
      <c r="O40" s="251">
        <v>38.452500000000001</v>
      </c>
      <c r="P40" s="61">
        <v>36.127499999999998</v>
      </c>
      <c r="Q40" s="252">
        <f t="shared" si="30"/>
        <v>2.3250000000000028</v>
      </c>
      <c r="R40" s="251">
        <v>300.68499999999995</v>
      </c>
      <c r="S40" s="61">
        <v>177.13749999999999</v>
      </c>
      <c r="T40" s="252">
        <f t="shared" si="31"/>
        <v>123.54749999999996</v>
      </c>
      <c r="U40" s="251">
        <v>0</v>
      </c>
      <c r="V40" s="61">
        <v>0</v>
      </c>
      <c r="W40" s="252">
        <f t="shared" si="32"/>
        <v>0</v>
      </c>
      <c r="X40" s="251">
        <v>75</v>
      </c>
      <c r="Y40" s="61">
        <v>81.702499999999986</v>
      </c>
      <c r="Z40" s="252">
        <f t="shared" si="33"/>
        <v>-6.7024999999999864</v>
      </c>
      <c r="AA40" s="251">
        <v>-4.1849999999999987</v>
      </c>
      <c r="AB40" s="61">
        <v>-84.977499999999992</v>
      </c>
      <c r="AC40" s="252">
        <f t="shared" si="34"/>
        <v>80.79249999999999</v>
      </c>
      <c r="AD40" s="251">
        <v>0</v>
      </c>
      <c r="AE40" s="61">
        <v>0</v>
      </c>
      <c r="AF40" s="252">
        <f t="shared" si="35"/>
        <v>0</v>
      </c>
      <c r="AG40" s="63">
        <v>773.20999999999992</v>
      </c>
      <c r="AH40" s="264">
        <v>0.39344466560508268</v>
      </c>
      <c r="AI40" s="263">
        <f t="shared" si="10"/>
        <v>0.12149706968352714</v>
      </c>
      <c r="AJ40" s="262">
        <v>447.69000000000005</v>
      </c>
      <c r="AK40" s="261">
        <v>0.22780517850019857</v>
      </c>
      <c r="AL40" s="260">
        <f t="shared" si="11"/>
        <v>0.24850928041725295</v>
      </c>
      <c r="AM40" s="259">
        <f t="shared" si="36"/>
        <v>325.51999999999987</v>
      </c>
    </row>
    <row r="41" spans="1:39" ht="15">
      <c r="A41" s="377"/>
      <c r="B41" s="270" t="s">
        <v>21</v>
      </c>
      <c r="C41" s="269">
        <f t="shared" si="0"/>
        <v>0.67195017346301344</v>
      </c>
      <c r="D41" s="251">
        <v>288.63873849999999</v>
      </c>
      <c r="E41" s="268">
        <v>0.14687261151537798</v>
      </c>
      <c r="F41" s="262">
        <v>221.9297565</v>
      </c>
      <c r="G41" s="267">
        <v>0.11292802562931516</v>
      </c>
      <c r="H41" s="266">
        <f t="shared" si="1"/>
        <v>0.23111583132144264</v>
      </c>
      <c r="I41" s="251">
        <v>429.55378225806453</v>
      </c>
      <c r="J41" s="61">
        <v>330.7797887096774</v>
      </c>
      <c r="K41" s="265">
        <f t="shared" si="28"/>
        <v>98.773993548387125</v>
      </c>
      <c r="L41" s="251">
        <v>313.42249999999996</v>
      </c>
      <c r="M41" s="61">
        <v>226.95500000000001</v>
      </c>
      <c r="N41" s="252">
        <f t="shared" si="29"/>
        <v>86.467499999999944</v>
      </c>
      <c r="O41" s="251">
        <v>28.36</v>
      </c>
      <c r="P41" s="61">
        <v>16.822499999999998</v>
      </c>
      <c r="Q41" s="252">
        <f t="shared" si="30"/>
        <v>11.537500000000001</v>
      </c>
      <c r="R41" s="251">
        <v>443.63499999999999</v>
      </c>
      <c r="S41" s="61">
        <v>298.24250000000001</v>
      </c>
      <c r="T41" s="252">
        <f t="shared" si="31"/>
        <v>145.39249999999998</v>
      </c>
      <c r="U41" s="251">
        <v>0</v>
      </c>
      <c r="V41" s="61">
        <v>56.515000000000001</v>
      </c>
      <c r="W41" s="252">
        <f t="shared" si="32"/>
        <v>-56.515000000000001</v>
      </c>
      <c r="X41" s="251">
        <v>73.65500000000003</v>
      </c>
      <c r="Y41" s="61">
        <v>14.454999999999963</v>
      </c>
      <c r="Z41" s="252">
        <f t="shared" si="33"/>
        <v>59.200000000000067</v>
      </c>
      <c r="AA41" s="251">
        <v>-128.40250000000003</v>
      </c>
      <c r="AB41" s="61">
        <v>-143.89749999999998</v>
      </c>
      <c r="AC41" s="252">
        <f t="shared" si="34"/>
        <v>15.494999999999948</v>
      </c>
      <c r="AD41" s="251">
        <v>-73.65500000000003</v>
      </c>
      <c r="AE41" s="61">
        <v>-14.454999999999963</v>
      </c>
      <c r="AF41" s="252">
        <f t="shared" si="35"/>
        <v>-59.200000000000067</v>
      </c>
      <c r="AG41" s="63">
        <v>657.01499999999987</v>
      </c>
      <c r="AH41" s="264">
        <v>0.33431932718475366</v>
      </c>
      <c r="AI41" s="263">
        <f t="shared" si="10"/>
        <v>0.43931833900291478</v>
      </c>
      <c r="AJ41" s="262">
        <v>454.63749999999993</v>
      </c>
      <c r="AK41" s="261">
        <v>0.23134038473136323</v>
      </c>
      <c r="AL41" s="260">
        <f t="shared" si="11"/>
        <v>0.48814661461054143</v>
      </c>
      <c r="AM41" s="259">
        <f t="shared" si="36"/>
        <v>202.37749999999994</v>
      </c>
    </row>
    <row r="42" spans="1:39" ht="15">
      <c r="A42" s="377"/>
      <c r="B42" s="270" t="s">
        <v>20</v>
      </c>
      <c r="C42" s="269">
        <f t="shared" si="0"/>
        <v>0.67919707734321266</v>
      </c>
      <c r="D42" s="251">
        <v>488.97684575000005</v>
      </c>
      <c r="E42" s="268">
        <v>0.24881381715799963</v>
      </c>
      <c r="F42" s="262">
        <v>393.11690599999997</v>
      </c>
      <c r="G42" s="267">
        <v>0.20003588854514456</v>
      </c>
      <c r="H42" s="266">
        <f t="shared" si="1"/>
        <v>0.19604187924883981</v>
      </c>
      <c r="I42" s="251">
        <v>719.93367177419361</v>
      </c>
      <c r="J42" s="61">
        <v>584.0608459677419</v>
      </c>
      <c r="K42" s="265">
        <f t="shared" si="28"/>
        <v>135.87282580645171</v>
      </c>
      <c r="L42" s="251">
        <v>365.1275</v>
      </c>
      <c r="M42" s="61">
        <v>200.63749999999999</v>
      </c>
      <c r="N42" s="252">
        <f t="shared" si="29"/>
        <v>164.49</v>
      </c>
      <c r="O42" s="251">
        <v>10.700000000000001</v>
      </c>
      <c r="P42" s="61">
        <v>10.56</v>
      </c>
      <c r="Q42" s="252">
        <f t="shared" si="30"/>
        <v>0.14000000000000057</v>
      </c>
      <c r="R42" s="251">
        <v>690.07500000000005</v>
      </c>
      <c r="S42" s="61">
        <v>153.29999999999998</v>
      </c>
      <c r="T42" s="252">
        <f t="shared" si="31"/>
        <v>536.77500000000009</v>
      </c>
      <c r="U42" s="251">
        <v>0</v>
      </c>
      <c r="V42" s="61">
        <v>296.60750000000002</v>
      </c>
      <c r="W42" s="252">
        <f t="shared" si="32"/>
        <v>-296.60750000000002</v>
      </c>
      <c r="X42" s="251">
        <v>186.87250000000006</v>
      </c>
      <c r="Y42" s="61">
        <v>218.01500000000004</v>
      </c>
      <c r="Z42" s="252">
        <f t="shared" si="33"/>
        <v>-31.142499999999984</v>
      </c>
      <c r="AA42" s="251">
        <v>-221.29500000000002</v>
      </c>
      <c r="AB42" s="61">
        <v>-75.78</v>
      </c>
      <c r="AC42" s="252">
        <f t="shared" si="34"/>
        <v>-145.51500000000001</v>
      </c>
      <c r="AD42" s="251">
        <v>-186.87250000000006</v>
      </c>
      <c r="AE42" s="61">
        <v>-218.01500000000004</v>
      </c>
      <c r="AF42" s="252">
        <f t="shared" si="35"/>
        <v>31.142499999999984</v>
      </c>
      <c r="AG42" s="63">
        <v>844.60749999999996</v>
      </c>
      <c r="AH42" s="264">
        <v>0.42977498403414971</v>
      </c>
      <c r="AI42" s="263">
        <f t="shared" si="10"/>
        <v>0.57893973916878561</v>
      </c>
      <c r="AJ42" s="262">
        <v>585.32500000000005</v>
      </c>
      <c r="AK42" s="261">
        <v>0.2978401708897423</v>
      </c>
      <c r="AL42" s="260">
        <f t="shared" si="11"/>
        <v>0.67162158800666283</v>
      </c>
      <c r="AM42" s="259">
        <f t="shared" si="36"/>
        <v>259.28249999999991</v>
      </c>
    </row>
    <row r="43" spans="1:39" ht="15">
      <c r="A43" s="377"/>
      <c r="B43" s="270" t="s">
        <v>19</v>
      </c>
      <c r="C43" s="269">
        <f t="shared" si="0"/>
        <v>0.72293802503511817</v>
      </c>
      <c r="D43" s="251">
        <v>424.7589815</v>
      </c>
      <c r="E43" s="268">
        <v>0.21613682626844327</v>
      </c>
      <c r="F43" s="262">
        <v>296.47403750000001</v>
      </c>
      <c r="G43" s="267">
        <v>0.15085957031285502</v>
      </c>
      <c r="H43" s="266">
        <f t="shared" si="1"/>
        <v>0.30201820229197435</v>
      </c>
      <c r="I43" s="251">
        <v>587.54549738805963</v>
      </c>
      <c r="J43" s="61">
        <v>411.33476791044779</v>
      </c>
      <c r="K43" s="265">
        <f t="shared" si="28"/>
        <v>176.21072947761184</v>
      </c>
      <c r="L43" s="251">
        <v>289.39</v>
      </c>
      <c r="M43" s="61">
        <v>162.08250000000001</v>
      </c>
      <c r="N43" s="252">
        <f t="shared" si="29"/>
        <v>127.30749999999998</v>
      </c>
      <c r="O43" s="251">
        <v>3.7575000000000003</v>
      </c>
      <c r="P43" s="61">
        <v>6.1850000000000005</v>
      </c>
      <c r="Q43" s="252">
        <f t="shared" si="30"/>
        <v>-2.4275000000000002</v>
      </c>
      <c r="R43" s="251">
        <v>443.21249999999998</v>
      </c>
      <c r="S43" s="61">
        <v>140.17750000000001</v>
      </c>
      <c r="T43" s="252">
        <f t="shared" si="31"/>
        <v>303.03499999999997</v>
      </c>
      <c r="U43" s="251">
        <v>218.61250000000001</v>
      </c>
      <c r="V43" s="61">
        <v>213.93</v>
      </c>
      <c r="W43" s="252">
        <f t="shared" si="32"/>
        <v>4.6825000000000045</v>
      </c>
      <c r="X43" s="251">
        <v>134.12749999999997</v>
      </c>
      <c r="Y43" s="61">
        <v>124.46750000000002</v>
      </c>
      <c r="Z43" s="252">
        <f t="shared" si="33"/>
        <v>9.659999999999954</v>
      </c>
      <c r="AA43" s="251">
        <v>-189.31250000000003</v>
      </c>
      <c r="AB43" s="61">
        <v>-72.222499999999997</v>
      </c>
      <c r="AC43" s="252">
        <f t="shared" si="34"/>
        <v>-117.09000000000003</v>
      </c>
      <c r="AD43" s="251">
        <v>-134.12749999999997</v>
      </c>
      <c r="AE43" s="61">
        <v>-124.46750000000002</v>
      </c>
      <c r="AF43" s="252">
        <f t="shared" si="35"/>
        <v>-9.659999999999954</v>
      </c>
      <c r="AG43" s="63">
        <v>765.66</v>
      </c>
      <c r="AH43" s="264">
        <v>0.38960287977029218</v>
      </c>
      <c r="AI43" s="263">
        <f t="shared" si="10"/>
        <v>0.55476188059974407</v>
      </c>
      <c r="AJ43" s="262">
        <v>450.15249999999997</v>
      </c>
      <c r="AK43" s="261">
        <v>0.22905821129533968</v>
      </c>
      <c r="AL43" s="260">
        <f t="shared" si="11"/>
        <v>0.6586079995112768</v>
      </c>
      <c r="AM43" s="259">
        <f t="shared" si="36"/>
        <v>315.50749999999999</v>
      </c>
    </row>
    <row r="44" spans="1:39" ht="15">
      <c r="A44" s="377"/>
      <c r="B44" s="258" t="s">
        <v>18</v>
      </c>
      <c r="C44" s="269">
        <f t="shared" si="0"/>
        <v>0.71650568358717004</v>
      </c>
      <c r="D44" s="251">
        <v>137.13620524999999</v>
      </c>
      <c r="E44" s="268">
        <v>6.9781182882963533E-2</v>
      </c>
      <c r="F44" s="262">
        <v>145.81526024999999</v>
      </c>
      <c r="G44" s="267">
        <v>7.4197483502656203E-2</v>
      </c>
      <c r="H44" s="266">
        <f t="shared" si="1"/>
        <v>-6.3287845716439681E-2</v>
      </c>
      <c r="I44" s="251">
        <v>191.39583731343285</v>
      </c>
      <c r="J44" s="61">
        <v>201.91663022388059</v>
      </c>
      <c r="K44" s="265">
        <f t="shared" si="28"/>
        <v>-10.520792910447739</v>
      </c>
      <c r="L44" s="251">
        <v>146.6825</v>
      </c>
      <c r="M44" s="61">
        <v>144.94499999999999</v>
      </c>
      <c r="N44" s="252">
        <f t="shared" si="29"/>
        <v>1.7375000000000114</v>
      </c>
      <c r="O44" s="251">
        <v>6.8424999999999994</v>
      </c>
      <c r="P44" s="61">
        <v>13.002500000000001</v>
      </c>
      <c r="Q44" s="252">
        <f t="shared" si="30"/>
        <v>-6.1600000000000019</v>
      </c>
      <c r="R44" s="251">
        <v>89.3125</v>
      </c>
      <c r="S44" s="61">
        <v>112.07999999999998</v>
      </c>
      <c r="T44" s="252">
        <f t="shared" si="31"/>
        <v>-22.767499999999984</v>
      </c>
      <c r="U44" s="251">
        <v>104.85999999999999</v>
      </c>
      <c r="V44" s="61">
        <v>119.23500000000001</v>
      </c>
      <c r="W44" s="252">
        <f t="shared" si="32"/>
        <v>-14.375000000000028</v>
      </c>
      <c r="X44" s="251">
        <v>19.794999999999995</v>
      </c>
      <c r="Y44" s="61">
        <v>1.7763568394002505E-15</v>
      </c>
      <c r="Z44" s="252">
        <f t="shared" si="33"/>
        <v>19.794999999999995</v>
      </c>
      <c r="AA44" s="251">
        <v>-66.495000000000005</v>
      </c>
      <c r="AB44" s="61">
        <v>-95.699999999999989</v>
      </c>
      <c r="AC44" s="252">
        <f t="shared" si="34"/>
        <v>29.204999999999984</v>
      </c>
      <c r="AD44" s="251">
        <v>-19.794999999999995</v>
      </c>
      <c r="AE44" s="61">
        <v>0</v>
      </c>
      <c r="AF44" s="252">
        <f t="shared" si="35"/>
        <v>-19.794999999999995</v>
      </c>
      <c r="AG44" s="63">
        <v>281.20249999999999</v>
      </c>
      <c r="AH44" s="264">
        <v>0.14308871274273907</v>
      </c>
      <c r="AI44" s="263">
        <f t="shared" si="10"/>
        <v>0.48767775979943279</v>
      </c>
      <c r="AJ44" s="262">
        <v>293.5625</v>
      </c>
      <c r="AK44" s="261">
        <v>0.14937804666949125</v>
      </c>
      <c r="AL44" s="260">
        <f t="shared" si="11"/>
        <v>0.49670942388758782</v>
      </c>
      <c r="AM44" s="259">
        <f t="shared" si="36"/>
        <v>-12.360000000000014</v>
      </c>
    </row>
    <row r="45" spans="1:39" ht="15">
      <c r="A45" s="377"/>
      <c r="B45" s="238" t="s">
        <v>17</v>
      </c>
      <c r="C45" s="249">
        <f t="shared" si="0"/>
        <v>0.61992339317656087</v>
      </c>
      <c r="D45" s="231">
        <v>6.6194800000000003</v>
      </c>
      <c r="E45" s="248">
        <v>3.3682946354541884E-3</v>
      </c>
      <c r="F45" s="242">
        <v>39.856330499999999</v>
      </c>
      <c r="G45" s="247">
        <v>2.0280726582937763E-2</v>
      </c>
      <c r="H45" s="246">
        <f t="shared" si="1"/>
        <v>-5.0210666849964039</v>
      </c>
      <c r="I45" s="231">
        <v>10.677900000000001</v>
      </c>
      <c r="J45" s="72">
        <v>59.606777419354835</v>
      </c>
      <c r="K45" s="245">
        <f t="shared" si="28"/>
        <v>-48.928877419354833</v>
      </c>
      <c r="L45" s="231">
        <v>100.00750000000001</v>
      </c>
      <c r="M45" s="72">
        <v>142.97749999999999</v>
      </c>
      <c r="N45" s="232">
        <f t="shared" si="29"/>
        <v>-42.969999999999985</v>
      </c>
      <c r="O45" s="231">
        <v>7.2499999999999995E-2</v>
      </c>
      <c r="P45" s="72">
        <v>8.6025000000000009</v>
      </c>
      <c r="Q45" s="232">
        <f t="shared" si="30"/>
        <v>-8.5300000000000011</v>
      </c>
      <c r="R45" s="231">
        <v>8.432500000000001</v>
      </c>
      <c r="S45" s="72">
        <v>25.42</v>
      </c>
      <c r="T45" s="232">
        <f t="shared" si="31"/>
        <v>-16.987500000000001</v>
      </c>
      <c r="U45" s="231">
        <v>1.4100000000000004</v>
      </c>
      <c r="V45" s="72">
        <v>47.607499999999995</v>
      </c>
      <c r="W45" s="232">
        <f t="shared" si="32"/>
        <v>-46.197499999999991</v>
      </c>
      <c r="X45" s="231">
        <v>0</v>
      </c>
      <c r="Y45" s="72">
        <v>0</v>
      </c>
      <c r="Z45" s="232">
        <f t="shared" si="33"/>
        <v>0</v>
      </c>
      <c r="AA45" s="231">
        <v>0</v>
      </c>
      <c r="AB45" s="72">
        <v>-24.522500000000001</v>
      </c>
      <c r="AC45" s="232">
        <f t="shared" si="34"/>
        <v>24.522500000000001</v>
      </c>
      <c r="AD45" s="231">
        <v>0</v>
      </c>
      <c r="AE45" s="72">
        <v>0</v>
      </c>
      <c r="AF45" s="232">
        <f t="shared" si="35"/>
        <v>0</v>
      </c>
      <c r="AG45" s="74">
        <v>109.92250000000001</v>
      </c>
      <c r="AH45" s="244">
        <v>5.5933603102617288E-2</v>
      </c>
      <c r="AI45" s="243">
        <f t="shared" si="10"/>
        <v>6.021951829698196E-2</v>
      </c>
      <c r="AJ45" s="242">
        <v>200.08499999999998</v>
      </c>
      <c r="AK45" s="241">
        <v>0.10181241292012827</v>
      </c>
      <c r="AL45" s="240">
        <f t="shared" si="11"/>
        <v>0.19919699377764452</v>
      </c>
      <c r="AM45" s="239">
        <f t="shared" si="36"/>
        <v>-90.162499999999966</v>
      </c>
    </row>
    <row r="46" spans="1:39" ht="15">
      <c r="A46" s="377"/>
      <c r="B46" s="218" t="s">
        <v>16</v>
      </c>
      <c r="C46" s="229">
        <f t="shared" si="0"/>
        <v>1</v>
      </c>
      <c r="D46" s="211">
        <v>0</v>
      </c>
      <c r="E46" s="228">
        <v>0</v>
      </c>
      <c r="F46" s="222">
        <v>0</v>
      </c>
      <c r="G46" s="227">
        <v>0</v>
      </c>
      <c r="H46" s="226">
        <f t="shared" si="1"/>
        <v>1</v>
      </c>
      <c r="I46" s="211">
        <v>0</v>
      </c>
      <c r="J46" s="49">
        <v>0</v>
      </c>
      <c r="K46" s="225">
        <f t="shared" si="28"/>
        <v>0</v>
      </c>
      <c r="L46" s="211">
        <v>37.222499999999997</v>
      </c>
      <c r="M46" s="49">
        <v>0</v>
      </c>
      <c r="N46" s="212">
        <f t="shared" si="29"/>
        <v>37.222499999999997</v>
      </c>
      <c r="O46" s="211">
        <v>0.31000000000000005</v>
      </c>
      <c r="P46" s="49">
        <v>0</v>
      </c>
      <c r="Q46" s="212">
        <f t="shared" si="30"/>
        <v>0.31000000000000005</v>
      </c>
      <c r="R46" s="211">
        <v>9.8099999999999987</v>
      </c>
      <c r="S46" s="49">
        <v>0</v>
      </c>
      <c r="T46" s="212">
        <f t="shared" si="31"/>
        <v>9.8099999999999987</v>
      </c>
      <c r="U46" s="211">
        <v>0</v>
      </c>
      <c r="V46" s="49">
        <v>0</v>
      </c>
      <c r="W46" s="212">
        <f t="shared" si="32"/>
        <v>0</v>
      </c>
      <c r="X46" s="211">
        <v>0</v>
      </c>
      <c r="Y46" s="49">
        <v>0</v>
      </c>
      <c r="Z46" s="212">
        <f t="shared" si="33"/>
        <v>0</v>
      </c>
      <c r="AA46" s="211">
        <v>0</v>
      </c>
      <c r="AB46" s="49">
        <v>0</v>
      </c>
      <c r="AC46" s="212">
        <f t="shared" si="34"/>
        <v>0</v>
      </c>
      <c r="AD46" s="211">
        <v>0</v>
      </c>
      <c r="AE46" s="49">
        <v>0</v>
      </c>
      <c r="AF46" s="212">
        <f t="shared" si="35"/>
        <v>0</v>
      </c>
      <c r="AG46" s="51">
        <v>47.342500000000001</v>
      </c>
      <c r="AH46" s="224">
        <v>2.4090032567360264E-2</v>
      </c>
      <c r="AI46" s="223">
        <f t="shared" si="10"/>
        <v>0</v>
      </c>
      <c r="AJ46" s="222">
        <v>0</v>
      </c>
      <c r="AK46" s="221">
        <v>0</v>
      </c>
      <c r="AL46" s="220">
        <f t="shared" si="11"/>
        <v>1</v>
      </c>
      <c r="AM46" s="219">
        <f t="shared" si="36"/>
        <v>47.342500000000001</v>
      </c>
    </row>
    <row r="47" spans="1:39" ht="15.75" thickBot="1">
      <c r="A47" s="377"/>
      <c r="B47" s="198" t="s">
        <v>15</v>
      </c>
      <c r="C47" s="209">
        <f t="shared" si="0"/>
        <v>1</v>
      </c>
      <c r="D47" s="191">
        <v>0</v>
      </c>
      <c r="E47" s="208">
        <v>0</v>
      </c>
      <c r="F47" s="202">
        <v>0</v>
      </c>
      <c r="G47" s="207">
        <v>0</v>
      </c>
      <c r="H47" s="206">
        <f t="shared" si="1"/>
        <v>1</v>
      </c>
      <c r="I47" s="191">
        <v>0</v>
      </c>
      <c r="J47" s="38">
        <v>0</v>
      </c>
      <c r="K47" s="205">
        <f t="shared" si="28"/>
        <v>0</v>
      </c>
      <c r="L47" s="191">
        <v>6.5549999999999997</v>
      </c>
      <c r="M47" s="38">
        <v>0</v>
      </c>
      <c r="N47" s="192">
        <f t="shared" si="29"/>
        <v>6.5549999999999997</v>
      </c>
      <c r="O47" s="191">
        <v>0</v>
      </c>
      <c r="P47" s="38">
        <v>0</v>
      </c>
      <c r="Q47" s="192">
        <f t="shared" si="30"/>
        <v>0</v>
      </c>
      <c r="R47" s="191">
        <v>0</v>
      </c>
      <c r="S47" s="38">
        <v>0</v>
      </c>
      <c r="T47" s="192">
        <f t="shared" si="31"/>
        <v>0</v>
      </c>
      <c r="U47" s="191">
        <v>0</v>
      </c>
      <c r="V47" s="38">
        <v>0</v>
      </c>
      <c r="W47" s="192">
        <f t="shared" si="32"/>
        <v>0</v>
      </c>
      <c r="X47" s="191">
        <v>0</v>
      </c>
      <c r="Y47" s="38">
        <v>0</v>
      </c>
      <c r="Z47" s="192">
        <f t="shared" si="33"/>
        <v>0</v>
      </c>
      <c r="AA47" s="191">
        <v>0</v>
      </c>
      <c r="AB47" s="38">
        <v>0</v>
      </c>
      <c r="AC47" s="192">
        <f t="shared" si="34"/>
        <v>0</v>
      </c>
      <c r="AD47" s="191">
        <v>0</v>
      </c>
      <c r="AE47" s="38">
        <v>0</v>
      </c>
      <c r="AF47" s="192">
        <f t="shared" si="35"/>
        <v>0</v>
      </c>
      <c r="AG47" s="40">
        <v>6.5549999999999997</v>
      </c>
      <c r="AH47" s="204">
        <v>3.3354842578876592E-3</v>
      </c>
      <c r="AI47" s="203">
        <f t="shared" si="10"/>
        <v>0</v>
      </c>
      <c r="AJ47" s="202">
        <v>0</v>
      </c>
      <c r="AK47" s="201">
        <v>0</v>
      </c>
      <c r="AL47" s="200">
        <f t="shared" si="11"/>
        <v>1</v>
      </c>
      <c r="AM47" s="199">
        <f t="shared" si="36"/>
        <v>6.5549999999999997</v>
      </c>
    </row>
    <row r="48" spans="1:39" ht="15">
      <c r="A48" s="377"/>
      <c r="B48" s="178" t="s">
        <v>14</v>
      </c>
      <c r="C48" s="189">
        <f t="shared" si="0"/>
        <v>0.68386497137804536</v>
      </c>
      <c r="D48" s="171">
        <f>SUM(D36:D47)</f>
        <v>1464.3793375000002</v>
      </c>
      <c r="E48" s="188">
        <v>0.74514328418111531</v>
      </c>
      <c r="F48" s="182">
        <f>SUM(F36:F47)</f>
        <v>1251.8882557499999</v>
      </c>
      <c r="G48" s="187">
        <v>0.63701808743423116</v>
      </c>
      <c r="H48" s="186">
        <f t="shared" si="1"/>
        <v>0.14510658291093262</v>
      </c>
      <c r="I48" s="171">
        <f t="shared" ref="I48:AG48" si="37">SUM(I36:I47)</f>
        <v>2141.3281843477857</v>
      </c>
      <c r="J48" s="27">
        <f t="shared" si="37"/>
        <v>1840.7719049679445</v>
      </c>
      <c r="K48" s="185">
        <f t="shared" si="37"/>
        <v>300.5562793798411</v>
      </c>
      <c r="L48" s="171">
        <f t="shared" si="37"/>
        <v>1721.64</v>
      </c>
      <c r="M48" s="27">
        <f t="shared" si="37"/>
        <v>1123.4824999999998</v>
      </c>
      <c r="N48" s="172">
        <f t="shared" si="37"/>
        <v>598.1574999999998</v>
      </c>
      <c r="O48" s="171">
        <f t="shared" si="37"/>
        <v>120.0825</v>
      </c>
      <c r="P48" s="27">
        <f t="shared" si="37"/>
        <v>103.08</v>
      </c>
      <c r="Q48" s="172">
        <f t="shared" si="37"/>
        <v>17.002499999999994</v>
      </c>
      <c r="R48" s="171">
        <f t="shared" si="37"/>
        <v>2010.3799999999997</v>
      </c>
      <c r="S48" s="27">
        <f t="shared" si="37"/>
        <v>990.3549999999999</v>
      </c>
      <c r="T48" s="172">
        <f t="shared" si="37"/>
        <v>1020.0250000000001</v>
      </c>
      <c r="U48" s="171">
        <f t="shared" si="37"/>
        <v>324.88249999999999</v>
      </c>
      <c r="V48" s="27">
        <f t="shared" si="37"/>
        <v>733.89499999999998</v>
      </c>
      <c r="W48" s="172">
        <f t="shared" si="37"/>
        <v>-409.01250000000005</v>
      </c>
      <c r="X48" s="171">
        <f t="shared" si="37"/>
        <v>523.6</v>
      </c>
      <c r="Y48" s="27">
        <f t="shared" si="37"/>
        <v>468.45750000000004</v>
      </c>
      <c r="Z48" s="172">
        <f t="shared" si="37"/>
        <v>55.142500000000034</v>
      </c>
      <c r="AA48" s="171">
        <f t="shared" si="37"/>
        <v>-616.64750000000004</v>
      </c>
      <c r="AB48" s="27">
        <f t="shared" si="37"/>
        <v>-508.60749999999996</v>
      </c>
      <c r="AC48" s="172">
        <f t="shared" si="37"/>
        <v>-108.04000000000011</v>
      </c>
      <c r="AD48" s="171">
        <f t="shared" si="37"/>
        <v>-423.60000000000008</v>
      </c>
      <c r="AE48" s="27">
        <f t="shared" si="37"/>
        <v>-368.45750000000004</v>
      </c>
      <c r="AF48" s="172">
        <f t="shared" si="37"/>
        <v>-55.142500000000034</v>
      </c>
      <c r="AG48" s="29">
        <f t="shared" si="37"/>
        <v>3660.3374999999996</v>
      </c>
      <c r="AH48" s="184">
        <v>1.8625473851725203</v>
      </c>
      <c r="AI48" s="183">
        <f t="shared" si="10"/>
        <v>0.40006675272430492</v>
      </c>
      <c r="AJ48" s="182">
        <f>SUM(AJ36:AJ47)</f>
        <v>2542.2050000000004</v>
      </c>
      <c r="AK48" s="181">
        <v>1.2935903500393071</v>
      </c>
      <c r="AL48" s="180">
        <f t="shared" si="11"/>
        <v>0.49244189817500938</v>
      </c>
      <c r="AM48" s="179">
        <f>SUM(AM36:AM47)</f>
        <v>1118.1324999999997</v>
      </c>
    </row>
    <row r="49" spans="1:39" ht="15">
      <c r="A49" s="377"/>
      <c r="B49" s="158" t="s">
        <v>87</v>
      </c>
      <c r="C49" s="169">
        <f t="shared" si="0"/>
        <v>0.68395181061427091</v>
      </c>
      <c r="D49" s="151">
        <f>SUM(D39:D45)</f>
        <v>1462.1674392500001</v>
      </c>
      <c r="E49" s="168">
        <v>0.74401776903345329</v>
      </c>
      <c r="F49" s="162">
        <f>SUM(F39:F45)</f>
        <v>1251.8882557499999</v>
      </c>
      <c r="G49" s="167">
        <v>0.63701808743423116</v>
      </c>
      <c r="H49" s="166">
        <f t="shared" si="1"/>
        <v>0.1438133402887567</v>
      </c>
      <c r="I49" s="151">
        <f t="shared" ref="I49:AG49" si="38">SUM(I39:I45)</f>
        <v>2137.8223093477859</v>
      </c>
      <c r="J49" s="16">
        <f t="shared" si="38"/>
        <v>1840.7719049679445</v>
      </c>
      <c r="K49" s="165">
        <f t="shared" si="38"/>
        <v>297.05040437984115</v>
      </c>
      <c r="L49" s="151">
        <f t="shared" si="38"/>
        <v>1674.9299999999996</v>
      </c>
      <c r="M49" s="16">
        <f t="shared" si="38"/>
        <v>1123.4824999999998</v>
      </c>
      <c r="N49" s="152">
        <f t="shared" si="38"/>
        <v>551.44749999999976</v>
      </c>
      <c r="O49" s="151">
        <f t="shared" si="38"/>
        <v>107.18000000000002</v>
      </c>
      <c r="P49" s="16">
        <f t="shared" si="38"/>
        <v>103.08</v>
      </c>
      <c r="Q49" s="152">
        <f t="shared" si="38"/>
        <v>4.1000000000000032</v>
      </c>
      <c r="R49" s="151">
        <f t="shared" si="38"/>
        <v>1990.6724999999997</v>
      </c>
      <c r="S49" s="16">
        <f t="shared" si="38"/>
        <v>990.3549999999999</v>
      </c>
      <c r="T49" s="152">
        <f t="shared" si="38"/>
        <v>1000.3175000000001</v>
      </c>
      <c r="U49" s="151">
        <f t="shared" si="38"/>
        <v>324.88249999999999</v>
      </c>
      <c r="V49" s="16">
        <f t="shared" si="38"/>
        <v>733.89499999999998</v>
      </c>
      <c r="W49" s="152">
        <f t="shared" si="38"/>
        <v>-409.01250000000005</v>
      </c>
      <c r="X49" s="151">
        <f t="shared" si="38"/>
        <v>518.50750000000005</v>
      </c>
      <c r="Y49" s="16">
        <f t="shared" si="38"/>
        <v>468.45750000000004</v>
      </c>
      <c r="Z49" s="152">
        <f t="shared" si="38"/>
        <v>50.050000000000033</v>
      </c>
      <c r="AA49" s="151">
        <f t="shared" si="38"/>
        <v>-614.12250000000006</v>
      </c>
      <c r="AB49" s="16">
        <f t="shared" si="38"/>
        <v>-508.60749999999996</v>
      </c>
      <c r="AC49" s="152">
        <f t="shared" si="38"/>
        <v>-105.51500000000013</v>
      </c>
      <c r="AD49" s="151">
        <f t="shared" si="38"/>
        <v>-418.50750000000011</v>
      </c>
      <c r="AE49" s="16">
        <f t="shared" si="38"/>
        <v>-368.45750000000004</v>
      </c>
      <c r="AF49" s="152">
        <f t="shared" si="38"/>
        <v>-50.050000000000033</v>
      </c>
      <c r="AG49" s="18">
        <f t="shared" si="38"/>
        <v>3583.5424999999996</v>
      </c>
      <c r="AH49" s="164">
        <v>1.8234705715059325</v>
      </c>
      <c r="AI49" s="163">
        <f t="shared" si="10"/>
        <v>0.40802291008129532</v>
      </c>
      <c r="AJ49" s="162">
        <f>SUM(AJ39:AJ45)</f>
        <v>2542.2050000000004</v>
      </c>
      <c r="AK49" s="161">
        <v>1.2935903500393071</v>
      </c>
      <c r="AL49" s="160">
        <f t="shared" si="11"/>
        <v>0.49244189817500938</v>
      </c>
      <c r="AM49" s="159">
        <f>SUM(AM39:AM45)</f>
        <v>1041.3374999999996</v>
      </c>
    </row>
    <row r="50" spans="1:39" ht="15.75" thickBot="1">
      <c r="A50" s="378"/>
      <c r="B50" s="138" t="s">
        <v>86</v>
      </c>
      <c r="C50" s="149">
        <f t="shared" si="0"/>
        <v>0.6309118978856918</v>
      </c>
      <c r="D50" s="131">
        <f>SUM(D36:D38,D46:D47)</f>
        <v>2.21189825</v>
      </c>
      <c r="E50" s="148">
        <v>1.1255151476619776E-3</v>
      </c>
      <c r="F50" s="142">
        <f>SUM(F36:F38,F46:F47)</f>
        <v>0</v>
      </c>
      <c r="G50" s="147">
        <v>0</v>
      </c>
      <c r="H50" s="146">
        <f t="shared" si="1"/>
        <v>1</v>
      </c>
      <c r="I50" s="131">
        <f t="shared" ref="I50:AG50" si="39">SUM(I36:I38,I46:I47)</f>
        <v>3.5058750000000005</v>
      </c>
      <c r="J50" s="5">
        <f t="shared" si="39"/>
        <v>0</v>
      </c>
      <c r="K50" s="145">
        <f t="shared" si="39"/>
        <v>3.5058750000000005</v>
      </c>
      <c r="L50" s="131">
        <f t="shared" si="39"/>
        <v>46.709999999999994</v>
      </c>
      <c r="M50" s="5">
        <f t="shared" si="39"/>
        <v>0</v>
      </c>
      <c r="N50" s="132">
        <f t="shared" si="39"/>
        <v>46.709999999999994</v>
      </c>
      <c r="O50" s="131">
        <f t="shared" si="39"/>
        <v>12.9025</v>
      </c>
      <c r="P50" s="5">
        <f t="shared" si="39"/>
        <v>0</v>
      </c>
      <c r="Q50" s="132">
        <f t="shared" si="39"/>
        <v>12.9025</v>
      </c>
      <c r="R50" s="131">
        <f t="shared" si="39"/>
        <v>19.707499999999996</v>
      </c>
      <c r="S50" s="5">
        <f t="shared" si="39"/>
        <v>0</v>
      </c>
      <c r="T50" s="132">
        <f t="shared" si="39"/>
        <v>19.707499999999996</v>
      </c>
      <c r="U50" s="131">
        <f t="shared" si="39"/>
        <v>0</v>
      </c>
      <c r="V50" s="5">
        <f t="shared" si="39"/>
        <v>0</v>
      </c>
      <c r="W50" s="132">
        <f t="shared" si="39"/>
        <v>0</v>
      </c>
      <c r="X50" s="131">
        <f t="shared" si="39"/>
        <v>5.0924999999999985</v>
      </c>
      <c r="Y50" s="5">
        <f t="shared" si="39"/>
        <v>0</v>
      </c>
      <c r="Z50" s="132">
        <f t="shared" si="39"/>
        <v>5.0924999999999985</v>
      </c>
      <c r="AA50" s="131">
        <f t="shared" si="39"/>
        <v>-2.5249999999999999</v>
      </c>
      <c r="AB50" s="5">
        <f t="shared" si="39"/>
        <v>0</v>
      </c>
      <c r="AC50" s="132">
        <f t="shared" si="39"/>
        <v>-2.5249999999999999</v>
      </c>
      <c r="AD50" s="131">
        <f t="shared" si="39"/>
        <v>-5.0924999999999985</v>
      </c>
      <c r="AE50" s="5">
        <f t="shared" si="39"/>
        <v>0</v>
      </c>
      <c r="AF50" s="132">
        <f t="shared" si="39"/>
        <v>-5.0924999999999985</v>
      </c>
      <c r="AG50" s="7">
        <f t="shared" si="39"/>
        <v>76.795000000000016</v>
      </c>
      <c r="AH50" s="144">
        <v>3.9076813666587773E-2</v>
      </c>
      <c r="AI50" s="143">
        <f t="shared" si="10"/>
        <v>2.8802633635002271E-2</v>
      </c>
      <c r="AJ50" s="142">
        <f>SUM(AJ36:AJ38,AJ46:AJ47)</f>
        <v>0</v>
      </c>
      <c r="AK50" s="141">
        <v>0</v>
      </c>
      <c r="AL50" s="140">
        <f t="shared" si="11"/>
        <v>1</v>
      </c>
      <c r="AM50" s="139">
        <f>SUM(AM36:AM38,AM46:AM47)</f>
        <v>76.795000000000016</v>
      </c>
    </row>
    <row r="51" spans="1:39"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row>
    <row r="53" spans="1:39">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row>
    <row r="54" spans="1:3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row>
    <row r="56" spans="1:39">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row>
    <row r="57" spans="1:39">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row>
    <row r="58" spans="1:39">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row>
    <row r="59" spans="1:39">
      <c r="A59" s="356" t="s">
        <v>80</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row>
    <row r="60" spans="1:39">
      <c r="A60" s="356" t="s">
        <v>176</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row>
    <row r="61" spans="1:39">
      <c r="A61" s="356" t="s">
        <v>175</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row>
    <row r="62" spans="1:39">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row>
    <row r="63" spans="1:39">
      <c r="A63" s="347" t="s">
        <v>6</v>
      </c>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row>
    <row r="64" spans="1:39" ht="12.75" customHeight="1">
      <c r="A64" s="370" t="s">
        <v>76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row>
    <row r="65" spans="1:39">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row>
    <row r="66" spans="1:39">
      <c r="A66" s="364" t="s">
        <v>2</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6"/>
    </row>
    <row r="67" spans="1:39">
      <c r="A67" s="367" t="s">
        <v>1</v>
      </c>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9"/>
    </row>
    <row r="68" spans="1:39">
      <c r="A68" s="408"/>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10"/>
    </row>
    <row r="69" spans="1:39">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10"/>
    </row>
    <row r="70" spans="1:39">
      <c r="A70" s="367" t="s">
        <v>0</v>
      </c>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9"/>
    </row>
    <row r="71" spans="1:39">
      <c r="A71" s="408"/>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10"/>
    </row>
    <row r="72" spans="1:39">
      <c r="A72" s="405"/>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7"/>
    </row>
  </sheetData>
  <mergeCells count="33">
    <mergeCell ref="A72:AM72"/>
    <mergeCell ref="A66:AM66"/>
    <mergeCell ref="A67:AM67"/>
    <mergeCell ref="A68:AM68"/>
    <mergeCell ref="A69:AM69"/>
    <mergeCell ref="A70:AM70"/>
    <mergeCell ref="A71:AM71"/>
    <mergeCell ref="A65:AM65"/>
    <mergeCell ref="A36:A50"/>
    <mergeCell ref="B52:AM52"/>
    <mergeCell ref="B53:AM53"/>
    <mergeCell ref="A55:AM55"/>
    <mergeCell ref="A56:AM56"/>
    <mergeCell ref="A57:AM57"/>
    <mergeCell ref="A58:AM58"/>
    <mergeCell ref="A62:AM62"/>
    <mergeCell ref="A63:AM63"/>
    <mergeCell ref="A64:AM64"/>
    <mergeCell ref="A59:AM59"/>
    <mergeCell ref="A60:AM60"/>
    <mergeCell ref="A61:AM61"/>
    <mergeCell ref="AL3:AL4"/>
    <mergeCell ref="AM3:AM4"/>
    <mergeCell ref="D4:E4"/>
    <mergeCell ref="F4:G4"/>
    <mergeCell ref="A6:A20"/>
    <mergeCell ref="AI3:AI4"/>
    <mergeCell ref="AJ3:AK4"/>
    <mergeCell ref="A21:A35"/>
    <mergeCell ref="A3:A5"/>
    <mergeCell ref="B3:B5"/>
    <mergeCell ref="C3:C4"/>
    <mergeCell ref="AG3:AH4"/>
  </mergeCells>
  <pageMargins left="0.7" right="0.3" top="0.7" bottom="0.7" header="0.3" footer="0.3"/>
  <pageSetup paperSize="3" scale="51" orientation="landscape" r:id="rId1"/>
  <headerFooter>
    <oddFooter>&amp;L&amp;Z&amp;F
Tab: &amp;A&amp;R&amp;D &amp;T
Page &amp;P of &amp;N</oddFooter>
  </headerFooter>
</worksheet>
</file>

<file path=xl/worksheets/sheet12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PolsonFJBC!A1</f>
        <v>FIIP AREA: Polson</v>
      </c>
      <c r="C1" s="124"/>
      <c r="D1" s="124"/>
      <c r="E1" s="124"/>
      <c r="F1" s="124"/>
      <c r="G1" s="124"/>
      <c r="H1" s="124"/>
      <c r="I1" s="124"/>
      <c r="J1" s="124"/>
      <c r="K1" s="124"/>
      <c r="L1" s="124"/>
      <c r="M1" s="124"/>
      <c r="N1" s="124"/>
      <c r="O1" s="124"/>
    </row>
    <row r="2" spans="2:15" ht="46.5">
      <c r="B2" s="128" t="str">
        <f>PolsonFJBC!A2</f>
        <v>1,965 Acres (75% Sprinkler / 25% Flood) [includes 35 acres of Private Irrigation in the Polson C Area @ #999416]</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123.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178</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225</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160</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273">
        <v>0</v>
      </c>
      <c r="Y6" s="83">
        <v>0</v>
      </c>
      <c r="Z6" s="274">
        <f t="shared" ref="Z6:Z17" si="7">X6-Y6</f>
        <v>0</v>
      </c>
      <c r="AA6" s="85">
        <v>0</v>
      </c>
      <c r="AB6" s="286">
        <v>0</v>
      </c>
      <c r="AC6" s="285">
        <f t="shared" ref="AC6:AC50" si="8">IFERROR(D6/AA6,1)</f>
        <v>1</v>
      </c>
      <c r="AD6" s="284">
        <v>0</v>
      </c>
      <c r="AE6" s="283">
        <v>0</v>
      </c>
      <c r="AF6" s="282">
        <f t="shared" ref="AF6:AF50" si="9">IFERROR(F6/AD6,1)</f>
        <v>1</v>
      </c>
      <c r="AG6" s="281">
        <f t="shared" ref="AG6:AG17" si="10">AA6-AD6</f>
        <v>0</v>
      </c>
    </row>
    <row r="7" spans="1:34"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251">
        <v>0</v>
      </c>
      <c r="Y7" s="61">
        <v>0</v>
      </c>
      <c r="Z7" s="252">
        <f t="shared" si="7"/>
        <v>0</v>
      </c>
      <c r="AA7" s="63">
        <v>0</v>
      </c>
      <c r="AB7" s="264">
        <v>0</v>
      </c>
      <c r="AC7" s="263">
        <f t="shared" si="8"/>
        <v>1</v>
      </c>
      <c r="AD7" s="262">
        <v>0</v>
      </c>
      <c r="AE7" s="261">
        <v>0</v>
      </c>
      <c r="AF7" s="260">
        <f t="shared" si="9"/>
        <v>1</v>
      </c>
      <c r="AG7" s="259">
        <f t="shared" si="10"/>
        <v>0</v>
      </c>
    </row>
    <row r="8" spans="1:34"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0.76</v>
      </c>
      <c r="P8" s="72">
        <v>0</v>
      </c>
      <c r="Q8" s="232">
        <f t="shared" si="4"/>
        <v>0.76</v>
      </c>
      <c r="R8" s="231">
        <v>9.69</v>
      </c>
      <c r="S8" s="72">
        <v>0</v>
      </c>
      <c r="T8" s="232">
        <f t="shared" si="5"/>
        <v>9.69</v>
      </c>
      <c r="U8" s="231">
        <v>0</v>
      </c>
      <c r="V8" s="72">
        <v>0</v>
      </c>
      <c r="W8" s="232">
        <f t="shared" si="6"/>
        <v>0</v>
      </c>
      <c r="X8" s="231">
        <v>0</v>
      </c>
      <c r="Y8" s="72">
        <v>0</v>
      </c>
      <c r="Z8" s="232">
        <f t="shared" si="7"/>
        <v>0</v>
      </c>
      <c r="AA8" s="74">
        <v>10.45</v>
      </c>
      <c r="AB8" s="244">
        <v>1.3325726141832309E-2</v>
      </c>
      <c r="AC8" s="243">
        <f t="shared" si="8"/>
        <v>0</v>
      </c>
      <c r="AD8" s="242">
        <v>0</v>
      </c>
      <c r="AE8" s="241">
        <v>0</v>
      </c>
      <c r="AF8" s="240">
        <f t="shared" si="9"/>
        <v>1</v>
      </c>
      <c r="AG8" s="239">
        <f t="shared" si="10"/>
        <v>10.45</v>
      </c>
    </row>
    <row r="9" spans="1:34" ht="15">
      <c r="A9" s="377"/>
      <c r="B9" s="218" t="s">
        <v>23</v>
      </c>
      <c r="C9" s="229">
        <f t="shared" si="0"/>
        <v>0.58080474048210573</v>
      </c>
      <c r="D9" s="211">
        <v>3.8924662499999996</v>
      </c>
      <c r="E9" s="228">
        <v>4.9636305515621988E-3</v>
      </c>
      <c r="F9" s="222">
        <v>15.485631749999998</v>
      </c>
      <c r="G9" s="227">
        <v>1.9747108892253562E-2</v>
      </c>
      <c r="H9" s="226">
        <f t="shared" si="1"/>
        <v>-2.9783599279762538</v>
      </c>
      <c r="I9" s="211">
        <v>6.7018499999999985</v>
      </c>
      <c r="J9" s="49">
        <v>28.272524999999991</v>
      </c>
      <c r="K9" s="225">
        <f t="shared" si="2"/>
        <v>-21.570674999999994</v>
      </c>
      <c r="L9" s="211">
        <v>0</v>
      </c>
      <c r="M9" s="49">
        <v>0</v>
      </c>
      <c r="N9" s="212">
        <f t="shared" si="3"/>
        <v>0</v>
      </c>
      <c r="O9" s="211">
        <v>6.5274999999999999</v>
      </c>
      <c r="P9" s="49">
        <v>34.957499999999996</v>
      </c>
      <c r="Q9" s="212">
        <f t="shared" si="4"/>
        <v>-28.429999999999996</v>
      </c>
      <c r="R9" s="211">
        <v>12.962499999999999</v>
      </c>
      <c r="S9" s="49">
        <v>24.134999999999984</v>
      </c>
      <c r="T9" s="212">
        <f t="shared" si="5"/>
        <v>-11.172499999999985</v>
      </c>
      <c r="U9" s="211">
        <v>0</v>
      </c>
      <c r="V9" s="49">
        <v>0</v>
      </c>
      <c r="W9" s="212">
        <f t="shared" si="6"/>
        <v>0</v>
      </c>
      <c r="X9" s="211">
        <v>0</v>
      </c>
      <c r="Y9" s="49">
        <v>0</v>
      </c>
      <c r="Z9" s="212">
        <f t="shared" si="7"/>
        <v>0</v>
      </c>
      <c r="AA9" s="51">
        <v>19.489999999999998</v>
      </c>
      <c r="AB9" s="224">
        <v>2.4853435646345619E-2</v>
      </c>
      <c r="AC9" s="223">
        <f t="shared" si="8"/>
        <v>0.19971607234479219</v>
      </c>
      <c r="AD9" s="222">
        <v>59.09249999999998</v>
      </c>
      <c r="AE9" s="221">
        <v>7.5354112189545852E-2</v>
      </c>
      <c r="AF9" s="220">
        <f t="shared" si="9"/>
        <v>0.26205748191394851</v>
      </c>
      <c r="AG9" s="219">
        <f t="shared" si="10"/>
        <v>-39.602499999999978</v>
      </c>
    </row>
    <row r="10" spans="1:34" ht="15">
      <c r="A10" s="377"/>
      <c r="B10" s="270" t="s">
        <v>22</v>
      </c>
      <c r="C10" s="269">
        <f t="shared" si="0"/>
        <v>0.57505688635276031</v>
      </c>
      <c r="D10" s="251">
        <v>42.589167499999995</v>
      </c>
      <c r="E10" s="268">
        <v>5.430924236494019E-2</v>
      </c>
      <c r="F10" s="262">
        <v>32.275154999999998</v>
      </c>
      <c r="G10" s="267">
        <v>4.1156926019460721E-2</v>
      </c>
      <c r="H10" s="266">
        <f t="shared" si="1"/>
        <v>0.24217455060609011</v>
      </c>
      <c r="I10" s="251">
        <v>74.060790350877198</v>
      </c>
      <c r="J10" s="61">
        <v>56.436226315789469</v>
      </c>
      <c r="K10" s="265">
        <f t="shared" si="2"/>
        <v>17.62456403508773</v>
      </c>
      <c r="L10" s="251">
        <v>0</v>
      </c>
      <c r="M10" s="61">
        <v>0</v>
      </c>
      <c r="N10" s="252">
        <f t="shared" si="3"/>
        <v>0</v>
      </c>
      <c r="O10" s="251">
        <v>23.634999999999998</v>
      </c>
      <c r="P10" s="61">
        <v>27.552499999999998</v>
      </c>
      <c r="Q10" s="252">
        <f t="shared" si="4"/>
        <v>-3.9175000000000004</v>
      </c>
      <c r="R10" s="251">
        <v>247.59999999999997</v>
      </c>
      <c r="S10" s="61">
        <v>83.239999999999981</v>
      </c>
      <c r="T10" s="252">
        <f t="shared" si="5"/>
        <v>164.35999999999999</v>
      </c>
      <c r="U10" s="251">
        <v>0</v>
      </c>
      <c r="V10" s="61">
        <v>0</v>
      </c>
      <c r="W10" s="252">
        <f t="shared" si="6"/>
        <v>0</v>
      </c>
      <c r="X10" s="251">
        <v>0</v>
      </c>
      <c r="Y10" s="61">
        <v>8.8817841970012523E-16</v>
      </c>
      <c r="Z10" s="252">
        <f t="shared" si="7"/>
        <v>-8.8817841970012523E-16</v>
      </c>
      <c r="AA10" s="63">
        <v>271.23499999999996</v>
      </c>
      <c r="AB10" s="264">
        <v>0.3458759167540561</v>
      </c>
      <c r="AC10" s="263">
        <f t="shared" si="8"/>
        <v>0.15701943886297862</v>
      </c>
      <c r="AD10" s="262">
        <v>110.79249999999998</v>
      </c>
      <c r="AE10" s="261">
        <v>0.14128138892008732</v>
      </c>
      <c r="AF10" s="260">
        <f t="shared" si="9"/>
        <v>0.29131173138976019</v>
      </c>
      <c r="AG10" s="259">
        <f t="shared" si="10"/>
        <v>160.4425</v>
      </c>
    </row>
    <row r="11" spans="1:34" ht="15">
      <c r="A11" s="377"/>
      <c r="B11" s="270" t="s">
        <v>21</v>
      </c>
      <c r="C11" s="269">
        <f t="shared" si="0"/>
        <v>0.62500987176369205</v>
      </c>
      <c r="D11" s="251">
        <v>75.512107499999985</v>
      </c>
      <c r="E11" s="268">
        <v>9.6292216740440334E-2</v>
      </c>
      <c r="F11" s="262">
        <v>74.857858499999992</v>
      </c>
      <c r="G11" s="267">
        <v>9.5457925585787542E-2</v>
      </c>
      <c r="H11" s="266">
        <f t="shared" si="1"/>
        <v>8.6641602474145374E-3</v>
      </c>
      <c r="I11" s="251">
        <v>120.8174637096774</v>
      </c>
      <c r="J11" s="61">
        <v>119.64120806451612</v>
      </c>
      <c r="K11" s="265">
        <f t="shared" si="2"/>
        <v>1.1762556451612767</v>
      </c>
      <c r="L11" s="251">
        <v>0</v>
      </c>
      <c r="M11" s="61">
        <v>0</v>
      </c>
      <c r="N11" s="252">
        <f t="shared" si="3"/>
        <v>0</v>
      </c>
      <c r="O11" s="251">
        <v>52.0625</v>
      </c>
      <c r="P11" s="61">
        <v>94.284999999999997</v>
      </c>
      <c r="Q11" s="252">
        <f t="shared" si="4"/>
        <v>-42.222499999999997</v>
      </c>
      <c r="R11" s="251">
        <v>238.81249999999997</v>
      </c>
      <c r="S11" s="61">
        <v>131.81</v>
      </c>
      <c r="T11" s="252">
        <f t="shared" si="5"/>
        <v>107.00249999999997</v>
      </c>
      <c r="U11" s="251">
        <v>0</v>
      </c>
      <c r="V11" s="61">
        <v>0</v>
      </c>
      <c r="W11" s="252">
        <f t="shared" si="6"/>
        <v>0</v>
      </c>
      <c r="X11" s="251">
        <v>0</v>
      </c>
      <c r="Y11" s="61">
        <v>0</v>
      </c>
      <c r="Z11" s="252">
        <f t="shared" si="7"/>
        <v>0</v>
      </c>
      <c r="AA11" s="63">
        <v>290.875</v>
      </c>
      <c r="AB11" s="264">
        <v>0.37092063076607401</v>
      </c>
      <c r="AC11" s="263">
        <f t="shared" si="8"/>
        <v>0.25960329179200681</v>
      </c>
      <c r="AD11" s="262">
        <v>226.095</v>
      </c>
      <c r="AE11" s="261">
        <v>0.28831388070390279</v>
      </c>
      <c r="AF11" s="260">
        <f t="shared" si="9"/>
        <v>0.33109028726862599</v>
      </c>
      <c r="AG11" s="259">
        <f t="shared" si="10"/>
        <v>64.78</v>
      </c>
    </row>
    <row r="12" spans="1:34" ht="15">
      <c r="A12" s="377"/>
      <c r="B12" s="270" t="s">
        <v>20</v>
      </c>
      <c r="C12" s="269">
        <f t="shared" si="0"/>
        <v>0.62530816969584901</v>
      </c>
      <c r="D12" s="251">
        <v>146.20755499999999</v>
      </c>
      <c r="E12" s="268">
        <v>0.18644228112888853</v>
      </c>
      <c r="F12" s="262">
        <v>165.61809299999999</v>
      </c>
      <c r="G12" s="267">
        <v>0.21119438779101651</v>
      </c>
      <c r="H12" s="266">
        <f t="shared" si="1"/>
        <v>-0.13276015729830107</v>
      </c>
      <c r="I12" s="251">
        <v>233.81679959677419</v>
      </c>
      <c r="J12" s="61">
        <v>264.8175129032258</v>
      </c>
      <c r="K12" s="265">
        <f t="shared" si="2"/>
        <v>-31.000713306451615</v>
      </c>
      <c r="L12" s="251">
        <v>0</v>
      </c>
      <c r="M12" s="61">
        <v>0</v>
      </c>
      <c r="N12" s="252">
        <f t="shared" si="3"/>
        <v>0</v>
      </c>
      <c r="O12" s="251">
        <v>11.39</v>
      </c>
      <c r="P12" s="61">
        <v>33.347500000000004</v>
      </c>
      <c r="Q12" s="252">
        <f t="shared" si="4"/>
        <v>-21.957500000000003</v>
      </c>
      <c r="R12" s="251">
        <v>475.00000000000006</v>
      </c>
      <c r="S12" s="61">
        <v>455.72249999999997</v>
      </c>
      <c r="T12" s="252">
        <f t="shared" si="5"/>
        <v>19.277500000000089</v>
      </c>
      <c r="U12" s="251">
        <v>0</v>
      </c>
      <c r="V12" s="61">
        <v>0</v>
      </c>
      <c r="W12" s="252">
        <f t="shared" si="6"/>
        <v>0</v>
      </c>
      <c r="X12" s="251">
        <v>0</v>
      </c>
      <c r="Y12" s="61">
        <v>0</v>
      </c>
      <c r="Z12" s="252">
        <f t="shared" si="7"/>
        <v>0</v>
      </c>
      <c r="AA12" s="63">
        <v>486.39000000000004</v>
      </c>
      <c r="AB12" s="264">
        <v>0.62023922852878643</v>
      </c>
      <c r="AC12" s="263">
        <f t="shared" si="8"/>
        <v>0.30059737042291163</v>
      </c>
      <c r="AD12" s="262">
        <v>489.07</v>
      </c>
      <c r="AE12" s="261">
        <v>0.6236567356016619</v>
      </c>
      <c r="AF12" s="260">
        <f t="shared" si="9"/>
        <v>0.33863883084221069</v>
      </c>
      <c r="AG12" s="259">
        <f t="shared" si="10"/>
        <v>-2.67999999999995</v>
      </c>
    </row>
    <row r="13" spans="1:34" ht="15">
      <c r="A13" s="377"/>
      <c r="B13" s="270" t="s">
        <v>19</v>
      </c>
      <c r="C13" s="269">
        <f t="shared" si="0"/>
        <v>0.67253483589599683</v>
      </c>
      <c r="D13" s="251">
        <v>151.94381250000001</v>
      </c>
      <c r="E13" s="268">
        <v>0.19375709419338918</v>
      </c>
      <c r="F13" s="262">
        <v>110.66307299999998</v>
      </c>
      <c r="G13" s="267">
        <v>0.1411163450197894</v>
      </c>
      <c r="H13" s="266">
        <f t="shared" si="1"/>
        <v>0.27168424183117046</v>
      </c>
      <c r="I13" s="251">
        <v>225.92705149253732</v>
      </c>
      <c r="J13" s="61">
        <v>164.1229029850746</v>
      </c>
      <c r="K13" s="265">
        <f t="shared" si="2"/>
        <v>61.804148507462713</v>
      </c>
      <c r="L13" s="251">
        <v>0</v>
      </c>
      <c r="M13" s="61">
        <v>0</v>
      </c>
      <c r="N13" s="252">
        <f t="shared" si="3"/>
        <v>0</v>
      </c>
      <c r="O13" s="251">
        <v>0.1275</v>
      </c>
      <c r="P13" s="61">
        <v>19.537500000000001</v>
      </c>
      <c r="Q13" s="252">
        <f t="shared" si="4"/>
        <v>-19.41</v>
      </c>
      <c r="R13" s="251">
        <v>459</v>
      </c>
      <c r="S13" s="61">
        <v>209.02249999999998</v>
      </c>
      <c r="T13" s="252">
        <f t="shared" si="5"/>
        <v>249.97750000000002</v>
      </c>
      <c r="U13" s="251">
        <v>0</v>
      </c>
      <c r="V13" s="61">
        <v>76.23</v>
      </c>
      <c r="W13" s="252">
        <f t="shared" si="6"/>
        <v>-76.23</v>
      </c>
      <c r="X13" s="251">
        <v>9.0205620750793969E-17</v>
      </c>
      <c r="Y13" s="61">
        <v>0</v>
      </c>
      <c r="Z13" s="252">
        <f t="shared" si="7"/>
        <v>9.0205620750793969E-17</v>
      </c>
      <c r="AA13" s="63">
        <v>459.1275</v>
      </c>
      <c r="AB13" s="264">
        <v>0.5854743855678578</v>
      </c>
      <c r="AC13" s="263">
        <f t="shared" si="8"/>
        <v>0.33094034336867212</v>
      </c>
      <c r="AD13" s="262">
        <v>304.78999999999996</v>
      </c>
      <c r="AE13" s="261">
        <v>0.38866488732498516</v>
      </c>
      <c r="AF13" s="260">
        <f t="shared" si="9"/>
        <v>0.36307973686800749</v>
      </c>
      <c r="AG13" s="259">
        <f t="shared" si="10"/>
        <v>154.33750000000003</v>
      </c>
    </row>
    <row r="14" spans="1:34" ht="15">
      <c r="A14" s="377"/>
      <c r="B14" s="258" t="s">
        <v>18</v>
      </c>
      <c r="C14" s="269">
        <f t="shared" si="0"/>
        <v>0.67377937474496397</v>
      </c>
      <c r="D14" s="251">
        <v>44.892540000000004</v>
      </c>
      <c r="E14" s="268">
        <v>5.7246477880502654E-2</v>
      </c>
      <c r="F14" s="262">
        <v>57.57592575000001</v>
      </c>
      <c r="G14" s="267">
        <v>7.3420193228962469E-2</v>
      </c>
      <c r="H14" s="266">
        <f t="shared" si="1"/>
        <v>-0.28252769279706619</v>
      </c>
      <c r="I14" s="251">
        <v>66.62795223880596</v>
      </c>
      <c r="J14" s="61">
        <v>85.523922014925375</v>
      </c>
      <c r="K14" s="265">
        <f t="shared" si="2"/>
        <v>-18.895969776119415</v>
      </c>
      <c r="L14" s="251">
        <v>0</v>
      </c>
      <c r="M14" s="61">
        <v>0</v>
      </c>
      <c r="N14" s="252">
        <f t="shared" si="3"/>
        <v>0</v>
      </c>
      <c r="O14" s="251">
        <v>4.4349999999999996</v>
      </c>
      <c r="P14" s="61">
        <v>23.3325</v>
      </c>
      <c r="Q14" s="252">
        <f t="shared" si="4"/>
        <v>-18.897500000000001</v>
      </c>
      <c r="R14" s="251">
        <v>121.33749999999999</v>
      </c>
      <c r="S14" s="61">
        <v>141.66749999999999</v>
      </c>
      <c r="T14" s="252">
        <f t="shared" si="5"/>
        <v>-20.329999999999998</v>
      </c>
      <c r="U14" s="251">
        <v>0</v>
      </c>
      <c r="V14" s="61">
        <v>0</v>
      </c>
      <c r="W14" s="252">
        <f t="shared" si="6"/>
        <v>0</v>
      </c>
      <c r="X14" s="251">
        <v>0</v>
      </c>
      <c r="Y14" s="61">
        <v>5.773159728050814E-15</v>
      </c>
      <c r="Z14" s="252">
        <f t="shared" si="7"/>
        <v>-5.773159728050814E-15</v>
      </c>
      <c r="AA14" s="63">
        <v>125.77249999999999</v>
      </c>
      <c r="AB14" s="264">
        <v>0.16038372164340708</v>
      </c>
      <c r="AC14" s="263">
        <f t="shared" si="8"/>
        <v>0.35693446500626136</v>
      </c>
      <c r="AD14" s="262">
        <v>165</v>
      </c>
      <c r="AE14" s="261">
        <v>0.21040620233151536</v>
      </c>
      <c r="AF14" s="260">
        <f t="shared" si="9"/>
        <v>0.34894500454545463</v>
      </c>
      <c r="AG14" s="259">
        <f t="shared" si="10"/>
        <v>-39.227500000000006</v>
      </c>
    </row>
    <row r="15" spans="1:34" ht="15">
      <c r="A15" s="377"/>
      <c r="B15" s="238" t="s">
        <v>17</v>
      </c>
      <c r="C15" s="249">
        <f t="shared" si="0"/>
        <v>0.74999999999999989</v>
      </c>
      <c r="D15" s="231">
        <v>0.26008124999999999</v>
      </c>
      <c r="E15" s="248">
        <v>3.3165277627994494E-4</v>
      </c>
      <c r="F15" s="242">
        <v>5.2664594999999998</v>
      </c>
      <c r="G15" s="247">
        <v>6.7157317765317035E-3</v>
      </c>
      <c r="H15" s="246">
        <f t="shared" si="1"/>
        <v>-19.249285559801024</v>
      </c>
      <c r="I15" s="231">
        <v>0.34677500000000006</v>
      </c>
      <c r="J15" s="72">
        <v>8.3864943548387085</v>
      </c>
      <c r="K15" s="245">
        <f t="shared" si="2"/>
        <v>-8.0397193548387094</v>
      </c>
      <c r="L15" s="231">
        <v>0</v>
      </c>
      <c r="M15" s="72">
        <v>0</v>
      </c>
      <c r="N15" s="232">
        <f t="shared" si="3"/>
        <v>0</v>
      </c>
      <c r="O15" s="231">
        <v>6.0625000000000009</v>
      </c>
      <c r="P15" s="72">
        <v>17.8125</v>
      </c>
      <c r="Q15" s="232">
        <f t="shared" si="4"/>
        <v>-11.75</v>
      </c>
      <c r="R15" s="231">
        <v>3.5150000000000006</v>
      </c>
      <c r="S15" s="72">
        <v>8.6049999999999986</v>
      </c>
      <c r="T15" s="232">
        <f t="shared" si="5"/>
        <v>-5.0899999999999981</v>
      </c>
      <c r="U15" s="231">
        <v>0</v>
      </c>
      <c r="V15" s="72">
        <v>0</v>
      </c>
      <c r="W15" s="232">
        <f t="shared" si="6"/>
        <v>0</v>
      </c>
      <c r="X15" s="231">
        <v>0</v>
      </c>
      <c r="Y15" s="72">
        <v>0</v>
      </c>
      <c r="Z15" s="232">
        <f t="shared" si="7"/>
        <v>0</v>
      </c>
      <c r="AA15" s="74">
        <v>9.5775000000000006</v>
      </c>
      <c r="AB15" s="244">
        <v>1.2213123648172149E-2</v>
      </c>
      <c r="AC15" s="243">
        <f t="shared" si="8"/>
        <v>2.7155442443226308E-2</v>
      </c>
      <c r="AD15" s="242">
        <v>26.417499999999997</v>
      </c>
      <c r="AE15" s="241">
        <v>3.3687308182380644E-2</v>
      </c>
      <c r="AF15" s="240">
        <f t="shared" si="9"/>
        <v>0.19935495410239426</v>
      </c>
      <c r="AG15" s="239">
        <f t="shared" si="10"/>
        <v>-16.839999999999996</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2.1425000000000001</v>
      </c>
      <c r="P16" s="49">
        <v>0</v>
      </c>
      <c r="Q16" s="212">
        <f t="shared" si="4"/>
        <v>2.1425000000000001</v>
      </c>
      <c r="R16" s="211">
        <v>7.9774999999999983</v>
      </c>
      <c r="S16" s="49">
        <v>0</v>
      </c>
      <c r="T16" s="212">
        <f t="shared" si="5"/>
        <v>7.9774999999999983</v>
      </c>
      <c r="U16" s="211">
        <v>0</v>
      </c>
      <c r="V16" s="49">
        <v>0</v>
      </c>
      <c r="W16" s="212">
        <f t="shared" si="6"/>
        <v>0</v>
      </c>
      <c r="X16" s="211">
        <v>0</v>
      </c>
      <c r="Y16" s="49">
        <v>0</v>
      </c>
      <c r="Z16" s="212">
        <f t="shared" si="7"/>
        <v>0</v>
      </c>
      <c r="AA16" s="51">
        <v>10.119999999999997</v>
      </c>
      <c r="AB16" s="224">
        <v>1.2904913737353392E-2</v>
      </c>
      <c r="AC16" s="223">
        <f t="shared" si="8"/>
        <v>0</v>
      </c>
      <c r="AD16" s="222">
        <v>0</v>
      </c>
      <c r="AE16" s="221">
        <v>0</v>
      </c>
      <c r="AF16" s="220">
        <f t="shared" si="9"/>
        <v>1</v>
      </c>
      <c r="AG16" s="219">
        <f t="shared" si="10"/>
        <v>10.119999999999997</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40">
        <v>0</v>
      </c>
      <c r="AB17" s="204">
        <v>0</v>
      </c>
      <c r="AC17" s="203">
        <f t="shared" si="8"/>
        <v>1</v>
      </c>
      <c r="AD17" s="202">
        <v>0</v>
      </c>
      <c r="AE17" s="201">
        <v>0</v>
      </c>
      <c r="AF17" s="200">
        <f t="shared" si="9"/>
        <v>1</v>
      </c>
      <c r="AG17" s="199">
        <f t="shared" si="10"/>
        <v>0</v>
      </c>
    </row>
    <row r="18" spans="1:33" ht="15">
      <c r="A18" s="377"/>
      <c r="B18" s="178" t="s">
        <v>14</v>
      </c>
      <c r="C18" s="189">
        <f t="shared" si="0"/>
        <v>0.63888311382620888</v>
      </c>
      <c r="D18" s="171">
        <f>SUM(D6:D17)</f>
        <v>465.29772999999994</v>
      </c>
      <c r="E18" s="188">
        <v>0.593342595636003</v>
      </c>
      <c r="F18" s="182">
        <f>SUM(F6:F17)</f>
        <v>461.74219649999998</v>
      </c>
      <c r="G18" s="187">
        <v>0.58880861831380193</v>
      </c>
      <c r="H18" s="186">
        <f t="shared" si="1"/>
        <v>7.6414159596264689E-3</v>
      </c>
      <c r="I18" s="171">
        <f t="shared" ref="I18:AA18" si="11">SUM(I6:I17)</f>
        <v>728.29868238867209</v>
      </c>
      <c r="J18" s="27">
        <f t="shared" si="11"/>
        <v>727.20079163837011</v>
      </c>
      <c r="K18" s="185">
        <f t="shared" si="11"/>
        <v>1.0978907503019855</v>
      </c>
      <c r="L18" s="171">
        <f t="shared" si="11"/>
        <v>0</v>
      </c>
      <c r="M18" s="27">
        <f t="shared" si="11"/>
        <v>0</v>
      </c>
      <c r="N18" s="172">
        <f t="shared" si="11"/>
        <v>0</v>
      </c>
      <c r="O18" s="171">
        <f t="shared" si="11"/>
        <v>107.1425</v>
      </c>
      <c r="P18" s="27">
        <f t="shared" si="11"/>
        <v>250.82499999999999</v>
      </c>
      <c r="Q18" s="172">
        <f t="shared" si="11"/>
        <v>-143.68249999999998</v>
      </c>
      <c r="R18" s="171">
        <f t="shared" si="11"/>
        <v>1575.8950000000002</v>
      </c>
      <c r="S18" s="27">
        <f t="shared" si="11"/>
        <v>1054.2024999999999</v>
      </c>
      <c r="T18" s="172">
        <f t="shared" si="11"/>
        <v>521.6925</v>
      </c>
      <c r="U18" s="171">
        <f t="shared" si="11"/>
        <v>0</v>
      </c>
      <c r="V18" s="27">
        <f t="shared" si="11"/>
        <v>76.23</v>
      </c>
      <c r="W18" s="172">
        <f t="shared" si="11"/>
        <v>-76.23</v>
      </c>
      <c r="X18" s="171">
        <f t="shared" si="11"/>
        <v>9.0205620750793969E-17</v>
      </c>
      <c r="Y18" s="27">
        <f t="shared" si="11"/>
        <v>6.6613381477509392E-15</v>
      </c>
      <c r="Z18" s="172">
        <f t="shared" si="11"/>
        <v>-6.5711325270001453E-15</v>
      </c>
      <c r="AA18" s="29">
        <f t="shared" si="11"/>
        <v>1683.0375000000001</v>
      </c>
      <c r="AB18" s="184">
        <v>2.146191082433885</v>
      </c>
      <c r="AC18" s="183">
        <f t="shared" si="8"/>
        <v>0.2764630794025682</v>
      </c>
      <c r="AD18" s="182">
        <f>SUM(AD6:AD17)</f>
        <v>1381.2574999999999</v>
      </c>
      <c r="AE18" s="181">
        <v>1.7613645152540791</v>
      </c>
      <c r="AF18" s="180">
        <f t="shared" si="9"/>
        <v>0.33429117778545997</v>
      </c>
      <c r="AG18" s="179">
        <f>SUM(AG6:AG17)</f>
        <v>301.78000000000009</v>
      </c>
    </row>
    <row r="19" spans="1:33" ht="15">
      <c r="A19" s="377"/>
      <c r="B19" s="158" t="s">
        <v>87</v>
      </c>
      <c r="C19" s="169">
        <f t="shared" si="0"/>
        <v>0.63888311382620888</v>
      </c>
      <c r="D19" s="151">
        <f>SUM(D9:D15)</f>
        <v>465.29772999999994</v>
      </c>
      <c r="E19" s="168">
        <v>0.593342595636003</v>
      </c>
      <c r="F19" s="162">
        <f>SUM(F9:F15)</f>
        <v>461.74219649999998</v>
      </c>
      <c r="G19" s="167">
        <v>0.58880861831380193</v>
      </c>
      <c r="H19" s="166">
        <f t="shared" si="1"/>
        <v>7.6414159596264689E-3</v>
      </c>
      <c r="I19" s="151">
        <f t="shared" ref="I19:AA19" si="12">SUM(I9:I15)</f>
        <v>728.29868238867209</v>
      </c>
      <c r="J19" s="16">
        <f t="shared" si="12"/>
        <v>727.20079163837011</v>
      </c>
      <c r="K19" s="165">
        <f t="shared" si="12"/>
        <v>1.0978907503019855</v>
      </c>
      <c r="L19" s="151">
        <f t="shared" si="12"/>
        <v>0</v>
      </c>
      <c r="M19" s="16">
        <f t="shared" si="12"/>
        <v>0</v>
      </c>
      <c r="N19" s="152">
        <f t="shared" si="12"/>
        <v>0</v>
      </c>
      <c r="O19" s="151">
        <f t="shared" si="12"/>
        <v>104.24</v>
      </c>
      <c r="P19" s="16">
        <f t="shared" si="12"/>
        <v>250.82499999999999</v>
      </c>
      <c r="Q19" s="152">
        <f t="shared" si="12"/>
        <v>-146.58500000000001</v>
      </c>
      <c r="R19" s="151">
        <f t="shared" si="12"/>
        <v>1558.2275000000002</v>
      </c>
      <c r="S19" s="16">
        <f t="shared" si="12"/>
        <v>1054.2024999999999</v>
      </c>
      <c r="T19" s="152">
        <f t="shared" si="12"/>
        <v>504.02500000000009</v>
      </c>
      <c r="U19" s="151">
        <f t="shared" si="12"/>
        <v>0</v>
      </c>
      <c r="V19" s="16">
        <f t="shared" si="12"/>
        <v>76.23</v>
      </c>
      <c r="W19" s="152">
        <f t="shared" si="12"/>
        <v>-76.23</v>
      </c>
      <c r="X19" s="151">
        <f t="shared" si="12"/>
        <v>9.0205620750793969E-17</v>
      </c>
      <c r="Y19" s="16">
        <f t="shared" si="12"/>
        <v>6.6613381477509392E-15</v>
      </c>
      <c r="Z19" s="152">
        <f t="shared" si="12"/>
        <v>-6.5711325270001453E-15</v>
      </c>
      <c r="AA19" s="18">
        <f t="shared" si="12"/>
        <v>1662.4675000000002</v>
      </c>
      <c r="AB19" s="164">
        <v>2.1199604425546994</v>
      </c>
      <c r="AC19" s="163">
        <f t="shared" si="8"/>
        <v>0.27988380524732054</v>
      </c>
      <c r="AD19" s="162">
        <f>SUM(AD9:AD15)</f>
        <v>1381.2574999999999</v>
      </c>
      <c r="AE19" s="161">
        <v>1.7613645152540791</v>
      </c>
      <c r="AF19" s="160">
        <f t="shared" si="9"/>
        <v>0.33429117778545997</v>
      </c>
      <c r="AG19" s="159">
        <f>SUM(AG9:AG15)</f>
        <v>281.21000000000009</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0</v>
      </c>
      <c r="M20" s="293">
        <f t="shared" si="13"/>
        <v>0</v>
      </c>
      <c r="N20" s="295">
        <f t="shared" si="13"/>
        <v>0</v>
      </c>
      <c r="O20" s="294">
        <f t="shared" si="13"/>
        <v>2.9024999999999999</v>
      </c>
      <c r="P20" s="293">
        <f t="shared" si="13"/>
        <v>0</v>
      </c>
      <c r="Q20" s="295">
        <f t="shared" si="13"/>
        <v>2.9024999999999999</v>
      </c>
      <c r="R20" s="294">
        <f t="shared" si="13"/>
        <v>17.667499999999997</v>
      </c>
      <c r="S20" s="293">
        <f t="shared" si="13"/>
        <v>0</v>
      </c>
      <c r="T20" s="295">
        <f t="shared" si="13"/>
        <v>17.667499999999997</v>
      </c>
      <c r="U20" s="294">
        <f t="shared" si="13"/>
        <v>0</v>
      </c>
      <c r="V20" s="293">
        <f t="shared" si="13"/>
        <v>0</v>
      </c>
      <c r="W20" s="295">
        <f t="shared" si="13"/>
        <v>0</v>
      </c>
      <c r="X20" s="294">
        <f t="shared" si="13"/>
        <v>0</v>
      </c>
      <c r="Y20" s="293">
        <f t="shared" si="13"/>
        <v>0</v>
      </c>
      <c r="Z20" s="295">
        <f t="shared" si="13"/>
        <v>0</v>
      </c>
      <c r="AA20" s="308">
        <f t="shared" si="13"/>
        <v>20.569999999999997</v>
      </c>
      <c r="AB20" s="307">
        <v>2.62306398791857E-2</v>
      </c>
      <c r="AC20" s="306">
        <f t="shared" si="8"/>
        <v>0</v>
      </c>
      <c r="AD20" s="305">
        <f>SUM(AD6:AD8,AD16:AD17)</f>
        <v>0</v>
      </c>
      <c r="AE20" s="304">
        <v>0</v>
      </c>
      <c r="AF20" s="303">
        <f t="shared" si="9"/>
        <v>1</v>
      </c>
      <c r="AG20" s="302">
        <f>SUM(AG6:AG8,AG16:AG17)</f>
        <v>20.569999999999997</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0</v>
      </c>
      <c r="S21" s="83">
        <v>0</v>
      </c>
      <c r="T21" s="274">
        <f t="shared" ref="T21:T32" si="17">R21-S21</f>
        <v>0</v>
      </c>
      <c r="U21" s="273">
        <v>0</v>
      </c>
      <c r="V21" s="83">
        <v>0</v>
      </c>
      <c r="W21" s="274">
        <f t="shared" ref="W21:W32" si="18">U21-V21</f>
        <v>0</v>
      </c>
      <c r="X21" s="273">
        <v>0</v>
      </c>
      <c r="Y21" s="83">
        <v>0</v>
      </c>
      <c r="Z21" s="274">
        <f t="shared" ref="Z21:Z32" si="19">X21-Y21</f>
        <v>0</v>
      </c>
      <c r="AA21" s="85">
        <v>0</v>
      </c>
      <c r="AB21" s="286">
        <v>0</v>
      </c>
      <c r="AC21" s="285">
        <f t="shared" si="8"/>
        <v>1</v>
      </c>
      <c r="AD21" s="284">
        <v>0</v>
      </c>
      <c r="AE21" s="283">
        <v>0</v>
      </c>
      <c r="AF21" s="282">
        <f t="shared" si="9"/>
        <v>1</v>
      </c>
      <c r="AG21" s="281">
        <f t="shared" ref="AG21:AG32" si="20">AA21-AD21</f>
        <v>0</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0</v>
      </c>
      <c r="P22" s="61">
        <v>0</v>
      </c>
      <c r="Q22" s="252">
        <f t="shared" si="16"/>
        <v>0</v>
      </c>
      <c r="R22" s="251">
        <v>0</v>
      </c>
      <c r="S22" s="61">
        <v>0</v>
      </c>
      <c r="T22" s="252">
        <f t="shared" si="17"/>
        <v>0</v>
      </c>
      <c r="U22" s="251">
        <v>0</v>
      </c>
      <c r="V22" s="61">
        <v>0</v>
      </c>
      <c r="W22" s="252">
        <f t="shared" si="18"/>
        <v>0</v>
      </c>
      <c r="X22" s="251">
        <v>0</v>
      </c>
      <c r="Y22" s="61">
        <v>0</v>
      </c>
      <c r="Z22" s="252">
        <f t="shared" si="19"/>
        <v>0</v>
      </c>
      <c r="AA22" s="63">
        <v>0</v>
      </c>
      <c r="AB22" s="264">
        <v>0</v>
      </c>
      <c r="AC22" s="263">
        <f t="shared" si="8"/>
        <v>1</v>
      </c>
      <c r="AD22" s="262">
        <v>0</v>
      </c>
      <c r="AE22" s="261">
        <v>0</v>
      </c>
      <c r="AF22" s="260">
        <f t="shared" si="9"/>
        <v>1</v>
      </c>
      <c r="AG22" s="259">
        <f t="shared" si="20"/>
        <v>0</v>
      </c>
    </row>
    <row r="23" spans="1:33" ht="15">
      <c r="A23" s="377"/>
      <c r="B23" s="271" t="s">
        <v>24</v>
      </c>
      <c r="C23" s="249">
        <f t="shared" si="0"/>
        <v>0.75</v>
      </c>
      <c r="D23" s="231">
        <v>1.455E-2</v>
      </c>
      <c r="E23" s="248">
        <v>1.855400147020671E-5</v>
      </c>
      <c r="F23" s="242">
        <v>0</v>
      </c>
      <c r="G23" s="247">
        <v>0</v>
      </c>
      <c r="H23" s="246">
        <f t="shared" si="1"/>
        <v>1</v>
      </c>
      <c r="I23" s="231">
        <v>1.9400000000000001E-2</v>
      </c>
      <c r="J23" s="72">
        <v>0</v>
      </c>
      <c r="K23" s="245">
        <f t="shared" si="14"/>
        <v>1.9400000000000001E-2</v>
      </c>
      <c r="L23" s="231">
        <v>0</v>
      </c>
      <c r="M23" s="72">
        <v>0</v>
      </c>
      <c r="N23" s="232">
        <f t="shared" si="15"/>
        <v>0</v>
      </c>
      <c r="O23" s="231">
        <v>1.3183333333333336</v>
      </c>
      <c r="P23" s="72">
        <v>0</v>
      </c>
      <c r="Q23" s="232">
        <f t="shared" si="16"/>
        <v>1.3183333333333336</v>
      </c>
      <c r="R23" s="231">
        <v>9.1516666666666655</v>
      </c>
      <c r="S23" s="72">
        <v>0</v>
      </c>
      <c r="T23" s="232">
        <f t="shared" si="17"/>
        <v>9.1516666666666655</v>
      </c>
      <c r="U23" s="231">
        <v>0</v>
      </c>
      <c r="V23" s="72">
        <v>0</v>
      </c>
      <c r="W23" s="232">
        <f t="shared" si="18"/>
        <v>0</v>
      </c>
      <c r="X23" s="231">
        <v>0</v>
      </c>
      <c r="Y23" s="72">
        <v>0</v>
      </c>
      <c r="Z23" s="232">
        <f t="shared" si="19"/>
        <v>0</v>
      </c>
      <c r="AA23" s="74">
        <v>10.469999999999999</v>
      </c>
      <c r="AB23" s="244">
        <v>1.335122992392194E-2</v>
      </c>
      <c r="AC23" s="243">
        <f t="shared" si="8"/>
        <v>1.3896848137535819E-3</v>
      </c>
      <c r="AD23" s="242">
        <v>0</v>
      </c>
      <c r="AE23" s="241">
        <v>0</v>
      </c>
      <c r="AF23" s="240">
        <f t="shared" si="9"/>
        <v>1</v>
      </c>
      <c r="AG23" s="239">
        <f t="shared" si="20"/>
        <v>10.469999999999999</v>
      </c>
    </row>
    <row r="24" spans="1:33" ht="15">
      <c r="A24" s="377"/>
      <c r="B24" s="218" t="s">
        <v>23</v>
      </c>
      <c r="C24" s="229">
        <f t="shared" si="0"/>
        <v>0.57224801010079296</v>
      </c>
      <c r="D24" s="211">
        <v>4.6569399999999996</v>
      </c>
      <c r="E24" s="228">
        <v>5.938479148224359E-3</v>
      </c>
      <c r="F24" s="222">
        <v>23.057515750000004</v>
      </c>
      <c r="G24" s="227">
        <v>2.9402692873676379E-2</v>
      </c>
      <c r="H24" s="226">
        <f t="shared" si="1"/>
        <v>-3.9512159808801504</v>
      </c>
      <c r="I24" s="211">
        <v>8.1379749999999991</v>
      </c>
      <c r="J24" s="49">
        <v>42.112208333333335</v>
      </c>
      <c r="K24" s="225">
        <f t="shared" si="14"/>
        <v>-33.974233333333338</v>
      </c>
      <c r="L24" s="211">
        <v>0</v>
      </c>
      <c r="M24" s="49">
        <v>0</v>
      </c>
      <c r="N24" s="212">
        <f t="shared" si="15"/>
        <v>0</v>
      </c>
      <c r="O24" s="211">
        <v>5.5725000000000007</v>
      </c>
      <c r="P24" s="49">
        <v>22.3125</v>
      </c>
      <c r="Q24" s="212">
        <f t="shared" si="16"/>
        <v>-16.739999999999998</v>
      </c>
      <c r="R24" s="211">
        <v>16.569999999999997</v>
      </c>
      <c r="S24" s="49">
        <v>53.400833333333331</v>
      </c>
      <c r="T24" s="212">
        <f t="shared" si="17"/>
        <v>-36.830833333333331</v>
      </c>
      <c r="U24" s="211">
        <v>0</v>
      </c>
      <c r="V24" s="49">
        <v>10.31</v>
      </c>
      <c r="W24" s="212">
        <f t="shared" si="18"/>
        <v>-10.31</v>
      </c>
      <c r="X24" s="211">
        <v>0</v>
      </c>
      <c r="Y24" s="49">
        <v>1.9243865760169379E-15</v>
      </c>
      <c r="Z24" s="212">
        <f t="shared" si="19"/>
        <v>-1.9243865760169379E-15</v>
      </c>
      <c r="AA24" s="51">
        <v>22.142499999999998</v>
      </c>
      <c r="AB24" s="224">
        <v>2.8235874745982957E-2</v>
      </c>
      <c r="AC24" s="223">
        <f t="shared" si="8"/>
        <v>0.2103168115614768</v>
      </c>
      <c r="AD24" s="222">
        <v>86.023333333333341</v>
      </c>
      <c r="AE24" s="221">
        <v>0.10969601744584681</v>
      </c>
      <c r="AF24" s="220">
        <f t="shared" si="9"/>
        <v>0.26803792478784827</v>
      </c>
      <c r="AG24" s="219">
        <f t="shared" si="20"/>
        <v>-63.880833333333342</v>
      </c>
    </row>
    <row r="25" spans="1:33" ht="15">
      <c r="A25" s="377"/>
      <c r="B25" s="270" t="s">
        <v>22</v>
      </c>
      <c r="C25" s="269">
        <f t="shared" si="0"/>
        <v>0.57460738885287199</v>
      </c>
      <c r="D25" s="251">
        <v>40.991665416666663</v>
      </c>
      <c r="E25" s="268">
        <v>5.227212511388693E-2</v>
      </c>
      <c r="F25" s="262">
        <v>26.497695499999995</v>
      </c>
      <c r="G25" s="267">
        <v>3.3789572610253837E-2</v>
      </c>
      <c r="H25" s="266">
        <f t="shared" si="1"/>
        <v>0.35358333869434866</v>
      </c>
      <c r="I25" s="251">
        <v>71.338563011695911</v>
      </c>
      <c r="J25" s="61">
        <v>46.177295614035096</v>
      </c>
      <c r="K25" s="265">
        <f t="shared" si="14"/>
        <v>25.161267397660815</v>
      </c>
      <c r="L25" s="251">
        <v>0</v>
      </c>
      <c r="M25" s="61">
        <v>0</v>
      </c>
      <c r="N25" s="252">
        <f t="shared" si="15"/>
        <v>0</v>
      </c>
      <c r="O25" s="251">
        <v>20.960833333333337</v>
      </c>
      <c r="P25" s="61">
        <v>29.657500000000002</v>
      </c>
      <c r="Q25" s="252">
        <f t="shared" si="16"/>
        <v>-8.6966666666666654</v>
      </c>
      <c r="R25" s="251">
        <v>245.44500000000002</v>
      </c>
      <c r="S25" s="61">
        <v>62.284999999999997</v>
      </c>
      <c r="T25" s="252">
        <f t="shared" si="17"/>
        <v>183.16000000000003</v>
      </c>
      <c r="U25" s="251">
        <v>0</v>
      </c>
      <c r="V25" s="61">
        <v>0</v>
      </c>
      <c r="W25" s="252">
        <f t="shared" si="18"/>
        <v>0</v>
      </c>
      <c r="X25" s="251">
        <v>0</v>
      </c>
      <c r="Y25" s="61">
        <v>3.7007434154171886E-16</v>
      </c>
      <c r="Z25" s="252">
        <f t="shared" si="19"/>
        <v>-3.7007434154171886E-16</v>
      </c>
      <c r="AA25" s="63">
        <v>266.40583333333336</v>
      </c>
      <c r="AB25" s="264">
        <v>0.3397178160369973</v>
      </c>
      <c r="AC25" s="263">
        <f t="shared" si="8"/>
        <v>0.15386924867135665</v>
      </c>
      <c r="AD25" s="262">
        <v>91.942499999999995</v>
      </c>
      <c r="AE25" s="261">
        <v>0.11724407429009302</v>
      </c>
      <c r="AF25" s="260">
        <f t="shared" si="9"/>
        <v>0.28819855344372836</v>
      </c>
      <c r="AG25" s="259">
        <f t="shared" si="20"/>
        <v>174.46333333333337</v>
      </c>
    </row>
    <row r="26" spans="1:33" ht="15">
      <c r="A26" s="377"/>
      <c r="B26" s="270" t="s">
        <v>21</v>
      </c>
      <c r="C26" s="269">
        <f t="shared" si="0"/>
        <v>0.62505892401453145</v>
      </c>
      <c r="D26" s="251">
        <v>64.567668333333316</v>
      </c>
      <c r="E26" s="268">
        <v>8.2335987160445739E-2</v>
      </c>
      <c r="F26" s="262">
        <v>61.062620750000001</v>
      </c>
      <c r="G26" s="267">
        <v>7.7866388705558107E-2</v>
      </c>
      <c r="H26" s="266">
        <f t="shared" si="1"/>
        <v>5.4284871574397868E-2</v>
      </c>
      <c r="I26" s="251">
        <v>103.29853051075268</v>
      </c>
      <c r="J26" s="61">
        <v>97.887258602150538</v>
      </c>
      <c r="K26" s="265">
        <f t="shared" si="14"/>
        <v>5.4112719086021457</v>
      </c>
      <c r="L26" s="251">
        <v>0</v>
      </c>
      <c r="M26" s="61">
        <v>0</v>
      </c>
      <c r="N26" s="252">
        <f t="shared" si="15"/>
        <v>0</v>
      </c>
      <c r="O26" s="251">
        <v>44.401666666666664</v>
      </c>
      <c r="P26" s="61">
        <v>55.856666666666662</v>
      </c>
      <c r="Q26" s="252">
        <f t="shared" si="16"/>
        <v>-11.454999999999998</v>
      </c>
      <c r="R26" s="251">
        <v>214.61833333333331</v>
      </c>
      <c r="S26" s="61">
        <v>129.96833333333333</v>
      </c>
      <c r="T26" s="252">
        <f t="shared" si="17"/>
        <v>84.649999999999977</v>
      </c>
      <c r="U26" s="251">
        <v>0</v>
      </c>
      <c r="V26" s="61">
        <v>0</v>
      </c>
      <c r="W26" s="252">
        <f t="shared" si="18"/>
        <v>0</v>
      </c>
      <c r="X26" s="251">
        <v>3.5527136788005009E-15</v>
      </c>
      <c r="Y26" s="61">
        <v>1.1842378929335002E-15</v>
      </c>
      <c r="Z26" s="252">
        <f t="shared" si="19"/>
        <v>2.3684757858670009E-15</v>
      </c>
      <c r="AA26" s="63">
        <v>259.02</v>
      </c>
      <c r="AB26" s="264">
        <v>0.33029948184281388</v>
      </c>
      <c r="AC26" s="263">
        <f t="shared" si="8"/>
        <v>0.24927676755977654</v>
      </c>
      <c r="AD26" s="262">
        <v>185.82499999999999</v>
      </c>
      <c r="AE26" s="261">
        <v>0.23696201544396264</v>
      </c>
      <c r="AF26" s="260">
        <f t="shared" si="9"/>
        <v>0.3286028292748554</v>
      </c>
      <c r="AG26" s="259">
        <f t="shared" si="20"/>
        <v>73.194999999999993</v>
      </c>
    </row>
    <row r="27" spans="1:33" ht="15">
      <c r="A27" s="377"/>
      <c r="B27" s="270" t="s">
        <v>20</v>
      </c>
      <c r="C27" s="269">
        <f t="shared" si="0"/>
        <v>0.6254393122519093</v>
      </c>
      <c r="D27" s="251">
        <v>139.86080541666666</v>
      </c>
      <c r="E27" s="268">
        <v>0.17834897521134899</v>
      </c>
      <c r="F27" s="262">
        <v>143.62292300000001</v>
      </c>
      <c r="G27" s="267">
        <v>0.18314638664352517</v>
      </c>
      <c r="H27" s="266">
        <f t="shared" si="1"/>
        <v>-2.6899012715717086E-2</v>
      </c>
      <c r="I27" s="251">
        <v>223.62010618279569</v>
      </c>
      <c r="J27" s="61">
        <v>230.30209731182796</v>
      </c>
      <c r="K27" s="265">
        <f t="shared" si="14"/>
        <v>-6.6819911290322693</v>
      </c>
      <c r="L27" s="251">
        <v>0</v>
      </c>
      <c r="M27" s="61">
        <v>0</v>
      </c>
      <c r="N27" s="252">
        <f t="shared" si="15"/>
        <v>0</v>
      </c>
      <c r="O27" s="251">
        <v>9.5216666666666683</v>
      </c>
      <c r="P27" s="61">
        <v>35.318333333333335</v>
      </c>
      <c r="Q27" s="252">
        <f t="shared" si="16"/>
        <v>-25.796666666666667</v>
      </c>
      <c r="R27" s="251">
        <v>458.1808333333334</v>
      </c>
      <c r="S27" s="61">
        <v>389.4666666666667</v>
      </c>
      <c r="T27" s="252">
        <f t="shared" si="17"/>
        <v>68.714166666666699</v>
      </c>
      <c r="U27" s="251">
        <v>0</v>
      </c>
      <c r="V27" s="61">
        <v>3.2199999999999993</v>
      </c>
      <c r="W27" s="252">
        <f t="shared" si="18"/>
        <v>-3.2199999999999993</v>
      </c>
      <c r="X27" s="251">
        <v>0</v>
      </c>
      <c r="Y27" s="61">
        <v>3.8487731520338757E-15</v>
      </c>
      <c r="Z27" s="252">
        <f t="shared" si="19"/>
        <v>-3.8487731520338757E-15</v>
      </c>
      <c r="AA27" s="63">
        <v>467.70250000000004</v>
      </c>
      <c r="AB27" s="264">
        <v>0.59640913213878721</v>
      </c>
      <c r="AC27" s="263">
        <f t="shared" si="8"/>
        <v>0.29903796840227848</v>
      </c>
      <c r="AD27" s="262">
        <v>428.00500000000005</v>
      </c>
      <c r="AE27" s="261">
        <v>0.54578731290242566</v>
      </c>
      <c r="AF27" s="260">
        <f t="shared" si="9"/>
        <v>0.33556365696662421</v>
      </c>
      <c r="AG27" s="259">
        <f t="shared" si="20"/>
        <v>39.697499999999991</v>
      </c>
    </row>
    <row r="28" spans="1:33" ht="15">
      <c r="A28" s="377"/>
      <c r="B28" s="270" t="s">
        <v>19</v>
      </c>
      <c r="C28" s="269">
        <f t="shared" si="0"/>
        <v>0.67243346923809877</v>
      </c>
      <c r="D28" s="251">
        <v>136.44884249999998</v>
      </c>
      <c r="E28" s="268">
        <v>0.17399807727512051</v>
      </c>
      <c r="F28" s="262">
        <v>97.877077999999997</v>
      </c>
      <c r="G28" s="267">
        <v>0.12481178349870005</v>
      </c>
      <c r="H28" s="266">
        <f t="shared" si="1"/>
        <v>0.28268297329088732</v>
      </c>
      <c r="I28" s="251">
        <v>202.91798184079599</v>
      </c>
      <c r="J28" s="61">
        <v>145.19491442786071</v>
      </c>
      <c r="K28" s="265">
        <f t="shared" si="14"/>
        <v>57.723067412935279</v>
      </c>
      <c r="L28" s="251">
        <v>0</v>
      </c>
      <c r="M28" s="61">
        <v>0</v>
      </c>
      <c r="N28" s="252">
        <f t="shared" si="15"/>
        <v>0</v>
      </c>
      <c r="O28" s="251">
        <v>7.5000000000000025E-2</v>
      </c>
      <c r="P28" s="61">
        <v>1.5458333333333325</v>
      </c>
      <c r="Q28" s="252">
        <f t="shared" si="16"/>
        <v>-1.4708333333333325</v>
      </c>
      <c r="R28" s="251">
        <v>417.38749999999987</v>
      </c>
      <c r="S28" s="61">
        <v>35.994166666666665</v>
      </c>
      <c r="T28" s="252">
        <f t="shared" si="17"/>
        <v>381.3933333333332</v>
      </c>
      <c r="U28" s="251">
        <v>0</v>
      </c>
      <c r="V28" s="61">
        <v>228.15750000000003</v>
      </c>
      <c r="W28" s="252">
        <f t="shared" si="18"/>
        <v>-228.15750000000003</v>
      </c>
      <c r="X28" s="251">
        <v>0</v>
      </c>
      <c r="Y28" s="61">
        <v>4.6158333333333319</v>
      </c>
      <c r="Z28" s="252">
        <f t="shared" si="19"/>
        <v>-4.6158333333333319</v>
      </c>
      <c r="AA28" s="63">
        <v>417.46249999999986</v>
      </c>
      <c r="AB28" s="264">
        <v>0.53234363152963338</v>
      </c>
      <c r="AC28" s="263">
        <f t="shared" si="8"/>
        <v>0.32685293289816458</v>
      </c>
      <c r="AD28" s="262">
        <v>270.31333333333339</v>
      </c>
      <c r="AE28" s="261">
        <v>0.3447006176135739</v>
      </c>
      <c r="AF28" s="260">
        <f t="shared" si="9"/>
        <v>0.36208749599230516</v>
      </c>
      <c r="AG28" s="259">
        <f t="shared" si="20"/>
        <v>147.14916666666647</v>
      </c>
    </row>
    <row r="29" spans="1:33" ht="15">
      <c r="A29" s="377"/>
      <c r="B29" s="258" t="s">
        <v>18</v>
      </c>
      <c r="C29" s="269">
        <f t="shared" si="0"/>
        <v>0.67438853318222913</v>
      </c>
      <c r="D29" s="251">
        <v>36.032887499999994</v>
      </c>
      <c r="E29" s="268">
        <v>4.5948745543009817E-2</v>
      </c>
      <c r="F29" s="262">
        <v>46.013167250000009</v>
      </c>
      <c r="G29" s="267">
        <v>5.8675489565559742E-2</v>
      </c>
      <c r="H29" s="266">
        <f t="shared" si="1"/>
        <v>-0.27697696305909475</v>
      </c>
      <c r="I29" s="251">
        <v>53.430456965174123</v>
      </c>
      <c r="J29" s="61">
        <v>68.282095398009957</v>
      </c>
      <c r="K29" s="265">
        <f t="shared" si="14"/>
        <v>-14.851638432835834</v>
      </c>
      <c r="L29" s="251">
        <v>0</v>
      </c>
      <c r="M29" s="61">
        <v>0</v>
      </c>
      <c r="N29" s="252">
        <f t="shared" si="15"/>
        <v>0</v>
      </c>
      <c r="O29" s="251">
        <v>2.2383333333333328</v>
      </c>
      <c r="P29" s="61">
        <v>8.3125</v>
      </c>
      <c r="Q29" s="252">
        <f t="shared" si="16"/>
        <v>-6.0741666666666667</v>
      </c>
      <c r="R29" s="251">
        <v>87.65416666666664</v>
      </c>
      <c r="S29" s="61">
        <v>44.611666666666657</v>
      </c>
      <c r="T29" s="252">
        <f t="shared" si="17"/>
        <v>43.042499999999983</v>
      </c>
      <c r="U29" s="251">
        <v>11.697499999999998</v>
      </c>
      <c r="V29" s="61">
        <v>79.776666666666671</v>
      </c>
      <c r="W29" s="252">
        <f t="shared" si="18"/>
        <v>-68.07916666666668</v>
      </c>
      <c r="X29" s="251">
        <v>0</v>
      </c>
      <c r="Y29" s="61">
        <v>2.1741867565575981E-16</v>
      </c>
      <c r="Z29" s="252">
        <f t="shared" si="19"/>
        <v>-2.1741867565575981E-16</v>
      </c>
      <c r="AA29" s="63">
        <v>101.58999999999997</v>
      </c>
      <c r="AB29" s="264">
        <v>0.12954646112428173</v>
      </c>
      <c r="AC29" s="263">
        <f t="shared" si="8"/>
        <v>0.35468931489319816</v>
      </c>
      <c r="AD29" s="262">
        <v>132.70083333333332</v>
      </c>
      <c r="AE29" s="261">
        <v>0.16921865689632745</v>
      </c>
      <c r="AF29" s="260">
        <f t="shared" si="9"/>
        <v>0.34674361941962195</v>
      </c>
      <c r="AG29" s="259">
        <f t="shared" si="20"/>
        <v>-31.110833333333346</v>
      </c>
    </row>
    <row r="30" spans="1:33" ht="15">
      <c r="A30" s="377"/>
      <c r="B30" s="238" t="s">
        <v>17</v>
      </c>
      <c r="C30" s="249">
        <f t="shared" si="0"/>
        <v>0.75</v>
      </c>
      <c r="D30" s="231">
        <v>0.448625</v>
      </c>
      <c r="E30" s="248">
        <v>5.7208171199804017E-4</v>
      </c>
      <c r="F30" s="242">
        <v>11.724050499999999</v>
      </c>
      <c r="G30" s="247">
        <v>1.4950381464532748E-2</v>
      </c>
      <c r="H30" s="246">
        <f t="shared" si="1"/>
        <v>-25.133297297297297</v>
      </c>
      <c r="I30" s="231">
        <v>0.59816666666666662</v>
      </c>
      <c r="J30" s="72">
        <v>18.736201881720433</v>
      </c>
      <c r="K30" s="245">
        <f t="shared" si="14"/>
        <v>-18.138035215053765</v>
      </c>
      <c r="L30" s="231">
        <v>0</v>
      </c>
      <c r="M30" s="72">
        <v>0</v>
      </c>
      <c r="N30" s="232">
        <f t="shared" si="15"/>
        <v>0</v>
      </c>
      <c r="O30" s="231">
        <v>2.1233333333333331</v>
      </c>
      <c r="P30" s="72">
        <v>11.33</v>
      </c>
      <c r="Q30" s="232">
        <f t="shared" si="16"/>
        <v>-9.206666666666667</v>
      </c>
      <c r="R30" s="231">
        <v>7.7133333333333338</v>
      </c>
      <c r="S30" s="72">
        <v>25.943333333333328</v>
      </c>
      <c r="T30" s="232">
        <f t="shared" si="17"/>
        <v>-18.229999999999993</v>
      </c>
      <c r="U30" s="231">
        <v>0</v>
      </c>
      <c r="V30" s="72">
        <v>8.3574999999999999</v>
      </c>
      <c r="W30" s="232">
        <f t="shared" si="18"/>
        <v>-8.3574999999999999</v>
      </c>
      <c r="X30" s="231">
        <v>0</v>
      </c>
      <c r="Y30" s="72">
        <v>2.9605947323337506E-16</v>
      </c>
      <c r="Z30" s="232">
        <f t="shared" si="19"/>
        <v>-2.9605947323337506E-16</v>
      </c>
      <c r="AA30" s="74">
        <v>9.836666666666666</v>
      </c>
      <c r="AB30" s="244">
        <v>1.2543610157750285E-2</v>
      </c>
      <c r="AC30" s="243">
        <f t="shared" si="8"/>
        <v>4.5607421213148085E-2</v>
      </c>
      <c r="AD30" s="242">
        <v>45.630833333333328</v>
      </c>
      <c r="AE30" s="241">
        <v>5.818794152053932E-2</v>
      </c>
      <c r="AF30" s="240">
        <f t="shared" si="9"/>
        <v>0.2569326405756342</v>
      </c>
      <c r="AG30" s="239">
        <f t="shared" si="20"/>
        <v>-35.794166666666662</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0</v>
      </c>
      <c r="M31" s="49">
        <v>0</v>
      </c>
      <c r="N31" s="212">
        <f t="shared" si="15"/>
        <v>0</v>
      </c>
      <c r="O31" s="211">
        <v>1.2333333333333336</v>
      </c>
      <c r="P31" s="49">
        <v>0</v>
      </c>
      <c r="Q31" s="212">
        <f t="shared" si="16"/>
        <v>1.2333333333333336</v>
      </c>
      <c r="R31" s="211">
        <v>8.8866666666666649</v>
      </c>
      <c r="S31" s="49">
        <v>0</v>
      </c>
      <c r="T31" s="212">
        <f t="shared" si="17"/>
        <v>8.8866666666666649</v>
      </c>
      <c r="U31" s="211">
        <v>0</v>
      </c>
      <c r="V31" s="49">
        <v>0</v>
      </c>
      <c r="W31" s="212">
        <f t="shared" si="18"/>
        <v>0</v>
      </c>
      <c r="X31" s="211">
        <v>5.5511151231257827E-17</v>
      </c>
      <c r="Y31" s="49">
        <v>0</v>
      </c>
      <c r="Z31" s="212">
        <f t="shared" si="19"/>
        <v>5.5511151231257827E-17</v>
      </c>
      <c r="AA31" s="51">
        <v>10.119999999999999</v>
      </c>
      <c r="AB31" s="224">
        <v>1.2904913737353394E-2</v>
      </c>
      <c r="AC31" s="223">
        <f t="shared" si="8"/>
        <v>0</v>
      </c>
      <c r="AD31" s="222">
        <v>0</v>
      </c>
      <c r="AE31" s="221">
        <v>0</v>
      </c>
      <c r="AF31" s="220">
        <f t="shared" si="9"/>
        <v>1</v>
      </c>
      <c r="AG31" s="219">
        <f t="shared" si="20"/>
        <v>10.119999999999999</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0</v>
      </c>
      <c r="P32" s="38">
        <v>0</v>
      </c>
      <c r="Q32" s="192">
        <f t="shared" si="16"/>
        <v>0</v>
      </c>
      <c r="R32" s="191">
        <v>0</v>
      </c>
      <c r="S32" s="38">
        <v>0</v>
      </c>
      <c r="T32" s="192">
        <f t="shared" si="17"/>
        <v>0</v>
      </c>
      <c r="U32" s="191">
        <v>0</v>
      </c>
      <c r="V32" s="38">
        <v>0</v>
      </c>
      <c r="W32" s="192">
        <f t="shared" si="18"/>
        <v>0</v>
      </c>
      <c r="X32" s="191">
        <v>0</v>
      </c>
      <c r="Y32" s="38">
        <v>0</v>
      </c>
      <c r="Z32" s="192">
        <f t="shared" si="19"/>
        <v>0</v>
      </c>
      <c r="AA32" s="40">
        <v>0</v>
      </c>
      <c r="AB32" s="204">
        <v>0</v>
      </c>
      <c r="AC32" s="203">
        <f t="shared" si="8"/>
        <v>1</v>
      </c>
      <c r="AD32" s="202">
        <v>0</v>
      </c>
      <c r="AE32" s="201">
        <v>0</v>
      </c>
      <c r="AF32" s="200">
        <f t="shared" si="9"/>
        <v>1</v>
      </c>
      <c r="AG32" s="199">
        <f t="shared" si="20"/>
        <v>0</v>
      </c>
    </row>
    <row r="33" spans="1:33" ht="15">
      <c r="A33" s="377"/>
      <c r="B33" s="178" t="s">
        <v>14</v>
      </c>
      <c r="C33" s="189">
        <f t="shared" si="0"/>
        <v>0.63769481363566205</v>
      </c>
      <c r="D33" s="171">
        <f>SUM(D21:D32)</f>
        <v>423.02198416666664</v>
      </c>
      <c r="E33" s="188">
        <v>0.53943302516550462</v>
      </c>
      <c r="F33" s="182">
        <f>SUM(F21:F32)</f>
        <v>409.85505075000003</v>
      </c>
      <c r="G33" s="187">
        <v>0.52264269536180608</v>
      </c>
      <c r="H33" s="186">
        <f t="shared" si="1"/>
        <v>3.1125884491806841E-2</v>
      </c>
      <c r="I33" s="171">
        <f t="shared" ref="I33:AA33" si="21">SUM(I21:I32)</f>
        <v>663.36118017788101</v>
      </c>
      <c r="J33" s="27">
        <f t="shared" si="21"/>
        <v>648.69207156893799</v>
      </c>
      <c r="K33" s="185">
        <f t="shared" si="21"/>
        <v>14.669108608943031</v>
      </c>
      <c r="L33" s="171">
        <f t="shared" si="21"/>
        <v>0</v>
      </c>
      <c r="M33" s="27">
        <f t="shared" si="21"/>
        <v>0</v>
      </c>
      <c r="N33" s="172">
        <f t="shared" si="21"/>
        <v>0</v>
      </c>
      <c r="O33" s="171">
        <f t="shared" si="21"/>
        <v>87.445000000000007</v>
      </c>
      <c r="P33" s="27">
        <f t="shared" si="21"/>
        <v>164.33333333333331</v>
      </c>
      <c r="Q33" s="172">
        <f t="shared" si="21"/>
        <v>-76.888333333333321</v>
      </c>
      <c r="R33" s="171">
        <f t="shared" si="21"/>
        <v>1465.6075000000001</v>
      </c>
      <c r="S33" s="27">
        <f t="shared" si="21"/>
        <v>741.67000000000007</v>
      </c>
      <c r="T33" s="172">
        <f t="shared" si="21"/>
        <v>723.93749999999989</v>
      </c>
      <c r="U33" s="171">
        <f t="shared" si="21"/>
        <v>11.697499999999998</v>
      </c>
      <c r="V33" s="27">
        <f t="shared" si="21"/>
        <v>329.82166666666672</v>
      </c>
      <c r="W33" s="172">
        <f t="shared" si="21"/>
        <v>-318.12416666666672</v>
      </c>
      <c r="X33" s="171">
        <f t="shared" si="21"/>
        <v>3.6082248300317588E-15</v>
      </c>
      <c r="Y33" s="27">
        <f t="shared" si="21"/>
        <v>4.615833333333339</v>
      </c>
      <c r="Z33" s="172">
        <f t="shared" si="21"/>
        <v>-4.6158333333333355</v>
      </c>
      <c r="AA33" s="29">
        <f t="shared" si="21"/>
        <v>1564.7499999999998</v>
      </c>
      <c r="AB33" s="184">
        <v>1.9953521512375219</v>
      </c>
      <c r="AC33" s="183">
        <f t="shared" si="8"/>
        <v>0.2703447733929808</v>
      </c>
      <c r="AD33" s="182">
        <f>SUM(AD21:AD32)</f>
        <v>1240.4408333333333</v>
      </c>
      <c r="AE33" s="181">
        <v>1.5817966361127687</v>
      </c>
      <c r="AF33" s="180">
        <f t="shared" si="9"/>
        <v>0.33041080214090557</v>
      </c>
      <c r="AG33" s="179">
        <f>SUM(AG21:AG32)</f>
        <v>324.30916666666644</v>
      </c>
    </row>
    <row r="34" spans="1:33" ht="15">
      <c r="A34" s="377"/>
      <c r="B34" s="158" t="s">
        <v>87</v>
      </c>
      <c r="C34" s="169">
        <f t="shared" si="0"/>
        <v>0.6376915291740457</v>
      </c>
      <c r="D34" s="151">
        <f>SUM(D24:D30)</f>
        <v>423.0074341666666</v>
      </c>
      <c r="E34" s="168">
        <v>0.5394144711640344</v>
      </c>
      <c r="F34" s="162">
        <f>SUM(F24:F30)</f>
        <v>409.85505075000003</v>
      </c>
      <c r="G34" s="167">
        <v>0.52264269536180608</v>
      </c>
      <c r="H34" s="166">
        <f t="shared" si="1"/>
        <v>3.1092558556511031E-2</v>
      </c>
      <c r="I34" s="151">
        <f t="shared" ref="I34:AA34" si="22">SUM(I24:I30)</f>
        <v>663.34178017788099</v>
      </c>
      <c r="J34" s="16">
        <f t="shared" si="22"/>
        <v>648.69207156893799</v>
      </c>
      <c r="K34" s="165">
        <f t="shared" si="22"/>
        <v>14.649708608943033</v>
      </c>
      <c r="L34" s="151">
        <f t="shared" si="22"/>
        <v>0</v>
      </c>
      <c r="M34" s="16">
        <f t="shared" si="22"/>
        <v>0</v>
      </c>
      <c r="N34" s="152">
        <f t="shared" si="22"/>
        <v>0</v>
      </c>
      <c r="O34" s="151">
        <f t="shared" si="22"/>
        <v>84.893333333333345</v>
      </c>
      <c r="P34" s="16">
        <f t="shared" si="22"/>
        <v>164.33333333333331</v>
      </c>
      <c r="Q34" s="152">
        <f t="shared" si="22"/>
        <v>-79.44</v>
      </c>
      <c r="R34" s="151">
        <f t="shared" si="22"/>
        <v>1447.5691666666667</v>
      </c>
      <c r="S34" s="16">
        <f t="shared" si="22"/>
        <v>741.67000000000007</v>
      </c>
      <c r="T34" s="152">
        <f t="shared" si="22"/>
        <v>705.89916666666659</v>
      </c>
      <c r="U34" s="151">
        <f t="shared" si="22"/>
        <v>11.697499999999998</v>
      </c>
      <c r="V34" s="16">
        <f t="shared" si="22"/>
        <v>329.82166666666672</v>
      </c>
      <c r="W34" s="152">
        <f t="shared" si="22"/>
        <v>-318.12416666666672</v>
      </c>
      <c r="X34" s="151">
        <f t="shared" si="22"/>
        <v>3.5527136788005009E-15</v>
      </c>
      <c r="Y34" s="16">
        <f t="shared" si="22"/>
        <v>4.615833333333339</v>
      </c>
      <c r="Z34" s="152">
        <f t="shared" si="22"/>
        <v>-4.6158333333333355</v>
      </c>
      <c r="AA34" s="18">
        <f t="shared" si="22"/>
        <v>1544.1599999999999</v>
      </c>
      <c r="AB34" s="164">
        <v>1.9690960075762467</v>
      </c>
      <c r="AC34" s="163">
        <f t="shared" si="8"/>
        <v>0.27394015786360654</v>
      </c>
      <c r="AD34" s="162">
        <f>SUM(AD24:AD30)</f>
        <v>1240.4408333333333</v>
      </c>
      <c r="AE34" s="161">
        <v>1.5817966361127687</v>
      </c>
      <c r="AF34" s="160">
        <f t="shared" si="9"/>
        <v>0.33041080214090557</v>
      </c>
      <c r="AG34" s="159">
        <f>SUM(AG24:AG30)</f>
        <v>303.71916666666647</v>
      </c>
    </row>
    <row r="35" spans="1:33" ht="15.75" thickBot="1">
      <c r="A35" s="379"/>
      <c r="B35" s="301" t="s">
        <v>86</v>
      </c>
      <c r="C35" s="313">
        <f t="shared" si="0"/>
        <v>0.75</v>
      </c>
      <c r="D35" s="294">
        <f>SUM(D21:D23,D31:D32)</f>
        <v>1.455E-2</v>
      </c>
      <c r="E35" s="312">
        <v>1.855400147020671E-5</v>
      </c>
      <c r="F35" s="305">
        <f>SUM(F21:F23,F31:F32)</f>
        <v>0</v>
      </c>
      <c r="G35" s="311">
        <v>0</v>
      </c>
      <c r="H35" s="310">
        <f t="shared" si="1"/>
        <v>1</v>
      </c>
      <c r="I35" s="294">
        <f t="shared" ref="I35:AA35" si="23">SUM(I21:I23,I31:I32)</f>
        <v>1.9400000000000001E-2</v>
      </c>
      <c r="J35" s="293">
        <f t="shared" si="23"/>
        <v>0</v>
      </c>
      <c r="K35" s="309">
        <f t="shared" si="23"/>
        <v>1.9400000000000001E-2</v>
      </c>
      <c r="L35" s="294">
        <f t="shared" si="23"/>
        <v>0</v>
      </c>
      <c r="M35" s="293">
        <f t="shared" si="23"/>
        <v>0</v>
      </c>
      <c r="N35" s="295">
        <f t="shared" si="23"/>
        <v>0</v>
      </c>
      <c r="O35" s="294">
        <f t="shared" si="23"/>
        <v>2.5516666666666672</v>
      </c>
      <c r="P35" s="293">
        <f t="shared" si="23"/>
        <v>0</v>
      </c>
      <c r="Q35" s="295">
        <f t="shared" si="23"/>
        <v>2.5516666666666672</v>
      </c>
      <c r="R35" s="294">
        <f t="shared" si="23"/>
        <v>18.03833333333333</v>
      </c>
      <c r="S35" s="293">
        <f t="shared" si="23"/>
        <v>0</v>
      </c>
      <c r="T35" s="295">
        <f t="shared" si="23"/>
        <v>18.03833333333333</v>
      </c>
      <c r="U35" s="294">
        <f t="shared" si="23"/>
        <v>0</v>
      </c>
      <c r="V35" s="293">
        <f t="shared" si="23"/>
        <v>0</v>
      </c>
      <c r="W35" s="295">
        <f t="shared" si="23"/>
        <v>0</v>
      </c>
      <c r="X35" s="294">
        <f t="shared" si="23"/>
        <v>5.5511151231257827E-17</v>
      </c>
      <c r="Y35" s="293">
        <f t="shared" si="23"/>
        <v>0</v>
      </c>
      <c r="Z35" s="295">
        <f t="shared" si="23"/>
        <v>5.5511151231257827E-17</v>
      </c>
      <c r="AA35" s="308">
        <f t="shared" si="23"/>
        <v>20.589999999999996</v>
      </c>
      <c r="AB35" s="307">
        <v>2.6256143661275332E-2</v>
      </c>
      <c r="AC35" s="306">
        <f t="shared" si="8"/>
        <v>7.0665371539582332E-4</v>
      </c>
      <c r="AD35" s="305">
        <f>SUM(AD21:AD23,AD31:AD32)</f>
        <v>0</v>
      </c>
      <c r="AE35" s="304">
        <v>0</v>
      </c>
      <c r="AF35" s="303">
        <f t="shared" si="9"/>
        <v>1</v>
      </c>
      <c r="AG35" s="302">
        <f>SUM(AG21:AG23,AG31:AG32)</f>
        <v>20.589999999999996</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0</v>
      </c>
      <c r="S36" s="83">
        <v>0</v>
      </c>
      <c r="T36" s="274">
        <f t="shared" ref="T36:T47" si="27">R36-S36</f>
        <v>0</v>
      </c>
      <c r="U36" s="273">
        <v>0</v>
      </c>
      <c r="V36" s="83">
        <v>0</v>
      </c>
      <c r="W36" s="274">
        <f t="shared" ref="W36:W47" si="28">U36-V36</f>
        <v>0</v>
      </c>
      <c r="X36" s="273">
        <v>0</v>
      </c>
      <c r="Y36" s="83">
        <v>0</v>
      </c>
      <c r="Z36" s="274">
        <f t="shared" ref="Z36:Z47" si="29">X36-Y36</f>
        <v>0</v>
      </c>
      <c r="AA36" s="85">
        <v>0</v>
      </c>
      <c r="AB36" s="286">
        <v>0</v>
      </c>
      <c r="AC36" s="285">
        <f t="shared" si="8"/>
        <v>1</v>
      </c>
      <c r="AD36" s="284">
        <v>0</v>
      </c>
      <c r="AE36" s="283">
        <v>0</v>
      </c>
      <c r="AF36" s="282">
        <f t="shared" si="9"/>
        <v>1</v>
      </c>
      <c r="AG36" s="281">
        <f t="shared" ref="AG36:AG47" si="30">AA36-AD36</f>
        <v>0</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0</v>
      </c>
      <c r="S37" s="61">
        <v>0</v>
      </c>
      <c r="T37" s="252">
        <f t="shared" si="27"/>
        <v>0</v>
      </c>
      <c r="U37" s="251">
        <v>0</v>
      </c>
      <c r="V37" s="61">
        <v>0</v>
      </c>
      <c r="W37" s="252">
        <f t="shared" si="28"/>
        <v>0</v>
      </c>
      <c r="X37" s="251">
        <v>0</v>
      </c>
      <c r="Y37" s="61">
        <v>0</v>
      </c>
      <c r="Z37" s="252">
        <f t="shared" si="29"/>
        <v>0</v>
      </c>
      <c r="AA37" s="63">
        <v>0</v>
      </c>
      <c r="AB37" s="264">
        <v>0</v>
      </c>
      <c r="AC37" s="263">
        <f t="shared" si="8"/>
        <v>1</v>
      </c>
      <c r="AD37" s="262">
        <v>0</v>
      </c>
      <c r="AE37" s="261">
        <v>0</v>
      </c>
      <c r="AF37" s="260">
        <f t="shared" si="9"/>
        <v>1</v>
      </c>
      <c r="AG37" s="259">
        <f t="shared" si="30"/>
        <v>0</v>
      </c>
    </row>
    <row r="38" spans="1:33" ht="15">
      <c r="A38" s="377"/>
      <c r="B38" s="271" t="s">
        <v>24</v>
      </c>
      <c r="C38" s="249">
        <f t="shared" si="0"/>
        <v>0.75</v>
      </c>
      <c r="D38" s="231">
        <v>5.6381249999999994E-2</v>
      </c>
      <c r="E38" s="248">
        <v>7.1896755697050988E-5</v>
      </c>
      <c r="F38" s="242">
        <v>0</v>
      </c>
      <c r="G38" s="247">
        <v>0</v>
      </c>
      <c r="H38" s="246">
        <f t="shared" si="1"/>
        <v>1</v>
      </c>
      <c r="I38" s="231">
        <v>7.5174999999999992E-2</v>
      </c>
      <c r="J38" s="72">
        <v>0</v>
      </c>
      <c r="K38" s="245">
        <f t="shared" si="24"/>
        <v>7.5174999999999992E-2</v>
      </c>
      <c r="L38" s="231">
        <v>0</v>
      </c>
      <c r="M38" s="72">
        <v>0</v>
      </c>
      <c r="N38" s="232">
        <f t="shared" si="25"/>
        <v>0</v>
      </c>
      <c r="O38" s="231">
        <v>3.1550000000000002</v>
      </c>
      <c r="P38" s="72">
        <v>0</v>
      </c>
      <c r="Q38" s="232">
        <f t="shared" si="26"/>
        <v>3.1550000000000002</v>
      </c>
      <c r="R38" s="231">
        <v>7.3724999999999987</v>
      </c>
      <c r="S38" s="72">
        <v>0</v>
      </c>
      <c r="T38" s="232">
        <f t="shared" si="27"/>
        <v>7.3724999999999987</v>
      </c>
      <c r="U38" s="231">
        <v>0</v>
      </c>
      <c r="V38" s="72">
        <v>0</v>
      </c>
      <c r="W38" s="232">
        <f t="shared" si="28"/>
        <v>0</v>
      </c>
      <c r="X38" s="231">
        <v>0</v>
      </c>
      <c r="Y38" s="72">
        <v>0</v>
      </c>
      <c r="Z38" s="232">
        <f t="shared" si="29"/>
        <v>0</v>
      </c>
      <c r="AA38" s="74">
        <v>10.5275</v>
      </c>
      <c r="AB38" s="244">
        <v>1.3424553297429632E-2</v>
      </c>
      <c r="AC38" s="243">
        <f t="shared" si="8"/>
        <v>5.3556162431726423E-3</v>
      </c>
      <c r="AD38" s="242">
        <v>0</v>
      </c>
      <c r="AE38" s="241">
        <v>0</v>
      </c>
      <c r="AF38" s="240">
        <f t="shared" si="9"/>
        <v>1</v>
      </c>
      <c r="AG38" s="239">
        <f t="shared" si="30"/>
        <v>10.5275</v>
      </c>
    </row>
    <row r="39" spans="1:33" ht="15">
      <c r="A39" s="377"/>
      <c r="B39" s="218" t="s">
        <v>23</v>
      </c>
      <c r="C39" s="229">
        <f t="shared" si="0"/>
        <v>0.57221680003292508</v>
      </c>
      <c r="D39" s="211">
        <v>4.8662174999999994</v>
      </c>
      <c r="E39" s="228">
        <v>6.2053475360374991E-3</v>
      </c>
      <c r="F39" s="222">
        <v>20.656784250000001</v>
      </c>
      <c r="G39" s="227">
        <v>2.6341306220751273E-2</v>
      </c>
      <c r="H39" s="226">
        <f t="shared" si="1"/>
        <v>-3.2449364932825144</v>
      </c>
      <c r="I39" s="211">
        <v>8.5041499999999992</v>
      </c>
      <c r="J39" s="49">
        <v>37.571474999999992</v>
      </c>
      <c r="K39" s="225">
        <f t="shared" si="24"/>
        <v>-29.067324999999993</v>
      </c>
      <c r="L39" s="211">
        <v>0</v>
      </c>
      <c r="M39" s="49">
        <v>0</v>
      </c>
      <c r="N39" s="212">
        <f t="shared" si="25"/>
        <v>0</v>
      </c>
      <c r="O39" s="211">
        <v>11.877500000000001</v>
      </c>
      <c r="P39" s="49">
        <v>5.7675000000000001</v>
      </c>
      <c r="Q39" s="212">
        <f t="shared" si="26"/>
        <v>6.1100000000000012</v>
      </c>
      <c r="R39" s="211">
        <v>10.887499999999996</v>
      </c>
      <c r="S39" s="49">
        <v>72.490000000000009</v>
      </c>
      <c r="T39" s="212">
        <f t="shared" si="27"/>
        <v>-61.602500000000013</v>
      </c>
      <c r="U39" s="211">
        <v>0</v>
      </c>
      <c r="V39" s="49">
        <v>0</v>
      </c>
      <c r="W39" s="212">
        <f t="shared" si="28"/>
        <v>0</v>
      </c>
      <c r="X39" s="211">
        <v>0</v>
      </c>
      <c r="Y39" s="49">
        <v>1.1102230246251565E-16</v>
      </c>
      <c r="Z39" s="212">
        <f t="shared" si="29"/>
        <v>-1.1102230246251565E-16</v>
      </c>
      <c r="AA39" s="51">
        <v>22.764999999999997</v>
      </c>
      <c r="AB39" s="224">
        <v>2.9029679963522726E-2</v>
      </c>
      <c r="AC39" s="223">
        <f t="shared" si="8"/>
        <v>0.21375873050735777</v>
      </c>
      <c r="AD39" s="222">
        <v>78.257500000000007</v>
      </c>
      <c r="AE39" s="221">
        <v>9.9793111387627656E-2</v>
      </c>
      <c r="AF39" s="220">
        <f t="shared" si="9"/>
        <v>0.2639591636584353</v>
      </c>
      <c r="AG39" s="219">
        <f t="shared" si="30"/>
        <v>-55.492500000000007</v>
      </c>
    </row>
    <row r="40" spans="1:33" ht="15">
      <c r="A40" s="377"/>
      <c r="B40" s="270" t="s">
        <v>22</v>
      </c>
      <c r="C40" s="269">
        <f t="shared" si="0"/>
        <v>0.57411080197607156</v>
      </c>
      <c r="D40" s="251">
        <v>59.802923749999998</v>
      </c>
      <c r="E40" s="268">
        <v>7.6260036782141563E-2</v>
      </c>
      <c r="F40" s="262">
        <v>35.142293250000002</v>
      </c>
      <c r="G40" s="267">
        <v>4.4813069478502707E-2</v>
      </c>
      <c r="H40" s="266">
        <f t="shared" si="1"/>
        <v>0.41236496401231548</v>
      </c>
      <c r="I40" s="251">
        <v>104.16617061403511</v>
      </c>
      <c r="J40" s="61">
        <v>60.759469736842107</v>
      </c>
      <c r="K40" s="265">
        <f t="shared" si="24"/>
        <v>43.406700877193003</v>
      </c>
      <c r="L40" s="251">
        <v>0</v>
      </c>
      <c r="M40" s="61">
        <v>0</v>
      </c>
      <c r="N40" s="252">
        <f t="shared" si="25"/>
        <v>0</v>
      </c>
      <c r="O40" s="251">
        <v>30.205000000000002</v>
      </c>
      <c r="P40" s="61">
        <v>29.79</v>
      </c>
      <c r="Q40" s="252">
        <f t="shared" si="26"/>
        <v>0.4150000000000027</v>
      </c>
      <c r="R40" s="251">
        <v>296.49999999999994</v>
      </c>
      <c r="S40" s="61">
        <v>92.16</v>
      </c>
      <c r="T40" s="252">
        <f t="shared" si="27"/>
        <v>204.33999999999995</v>
      </c>
      <c r="U40" s="251">
        <v>0</v>
      </c>
      <c r="V40" s="61">
        <v>0</v>
      </c>
      <c r="W40" s="252">
        <f t="shared" si="28"/>
        <v>0</v>
      </c>
      <c r="X40" s="251">
        <v>0</v>
      </c>
      <c r="Y40" s="61">
        <v>1.7763568394002505E-15</v>
      </c>
      <c r="Z40" s="252">
        <f t="shared" si="29"/>
        <v>-1.7763568394002505E-15</v>
      </c>
      <c r="AA40" s="63">
        <v>326.70499999999993</v>
      </c>
      <c r="AB40" s="264">
        <v>0.41661065637964823</v>
      </c>
      <c r="AC40" s="263">
        <f t="shared" si="8"/>
        <v>0.18304869454094677</v>
      </c>
      <c r="AD40" s="262">
        <v>121.94999999999999</v>
      </c>
      <c r="AE40" s="261">
        <v>0.15550931135956542</v>
      </c>
      <c r="AF40" s="260">
        <f t="shared" si="9"/>
        <v>0.28816968634686352</v>
      </c>
      <c r="AG40" s="259">
        <f t="shared" si="30"/>
        <v>204.75499999999994</v>
      </c>
    </row>
    <row r="41" spans="1:33" ht="15">
      <c r="A41" s="377"/>
      <c r="B41" s="270" t="s">
        <v>21</v>
      </c>
      <c r="C41" s="269">
        <f t="shared" si="0"/>
        <v>0.62512212201063455</v>
      </c>
      <c r="D41" s="251">
        <v>91.568689999999975</v>
      </c>
      <c r="E41" s="268">
        <v>0.11676739579964962</v>
      </c>
      <c r="F41" s="262">
        <v>74.262190500000003</v>
      </c>
      <c r="G41" s="267">
        <v>9.4698336241966899E-2</v>
      </c>
      <c r="H41" s="266">
        <f t="shared" si="1"/>
        <v>0.18900018663584656</v>
      </c>
      <c r="I41" s="251">
        <v>146.48128225806448</v>
      </c>
      <c r="J41" s="61">
        <v>118.68858870967742</v>
      </c>
      <c r="K41" s="265">
        <f t="shared" si="24"/>
        <v>27.792693548387064</v>
      </c>
      <c r="L41" s="251">
        <v>0</v>
      </c>
      <c r="M41" s="61">
        <v>0</v>
      </c>
      <c r="N41" s="252">
        <f t="shared" si="25"/>
        <v>0</v>
      </c>
      <c r="O41" s="251">
        <v>22.157499999999999</v>
      </c>
      <c r="P41" s="61">
        <v>12.134999999999998</v>
      </c>
      <c r="Q41" s="252">
        <f t="shared" si="26"/>
        <v>10.022500000000001</v>
      </c>
      <c r="R41" s="251">
        <v>315.2324999999999</v>
      </c>
      <c r="S41" s="61">
        <v>154.345</v>
      </c>
      <c r="T41" s="252">
        <f t="shared" si="27"/>
        <v>160.8874999999999</v>
      </c>
      <c r="U41" s="251">
        <v>0</v>
      </c>
      <c r="V41" s="61">
        <v>56.515000000000001</v>
      </c>
      <c r="W41" s="252">
        <f t="shared" si="28"/>
        <v>-56.515000000000001</v>
      </c>
      <c r="X41" s="251">
        <v>6.2172489379008766E-15</v>
      </c>
      <c r="Y41" s="61">
        <v>0</v>
      </c>
      <c r="Z41" s="252">
        <f t="shared" si="29"/>
        <v>6.2172489379008766E-15</v>
      </c>
      <c r="AA41" s="63">
        <v>337.38999999999987</v>
      </c>
      <c r="AB41" s="264">
        <v>0.43023605196103365</v>
      </c>
      <c r="AC41" s="263">
        <f t="shared" si="8"/>
        <v>0.27140309434185961</v>
      </c>
      <c r="AD41" s="262">
        <v>222.995</v>
      </c>
      <c r="AE41" s="261">
        <v>0.28436079447828039</v>
      </c>
      <c r="AF41" s="260">
        <f t="shared" si="9"/>
        <v>0.33302177403080785</v>
      </c>
      <c r="AG41" s="259">
        <f t="shared" si="30"/>
        <v>114.39499999999987</v>
      </c>
    </row>
    <row r="42" spans="1:33" ht="15">
      <c r="A42" s="377"/>
      <c r="B42" s="270" t="s">
        <v>20</v>
      </c>
      <c r="C42" s="269">
        <f t="shared" si="0"/>
        <v>0.62530304950312732</v>
      </c>
      <c r="D42" s="251">
        <v>143.41090749999998</v>
      </c>
      <c r="E42" s="268">
        <v>0.18287602670781292</v>
      </c>
      <c r="F42" s="262">
        <v>129.99525449999999</v>
      </c>
      <c r="G42" s="267">
        <v>0.16576853224523533</v>
      </c>
      <c r="H42" s="266">
        <f t="shared" si="1"/>
        <v>9.3546950046320521E-2</v>
      </c>
      <c r="I42" s="251">
        <v>229.34624677419353</v>
      </c>
      <c r="J42" s="61">
        <v>207.76809596774191</v>
      </c>
      <c r="K42" s="265">
        <f t="shared" si="24"/>
        <v>21.578150806451617</v>
      </c>
      <c r="L42" s="251">
        <v>0</v>
      </c>
      <c r="M42" s="61">
        <v>0</v>
      </c>
      <c r="N42" s="252">
        <f t="shared" si="25"/>
        <v>0</v>
      </c>
      <c r="O42" s="251">
        <v>9.5050000000000008</v>
      </c>
      <c r="P42" s="61">
        <v>9.2150000000000016</v>
      </c>
      <c r="Q42" s="252">
        <f t="shared" si="26"/>
        <v>0.28999999999999915</v>
      </c>
      <c r="R42" s="251">
        <v>468.78</v>
      </c>
      <c r="S42" s="61">
        <v>77.519999999999982</v>
      </c>
      <c r="T42" s="252">
        <f t="shared" si="27"/>
        <v>391.26</v>
      </c>
      <c r="U42" s="251">
        <v>0</v>
      </c>
      <c r="V42" s="61">
        <v>296.60750000000002</v>
      </c>
      <c r="W42" s="252">
        <f t="shared" si="28"/>
        <v>-296.60750000000002</v>
      </c>
      <c r="X42" s="251">
        <v>0</v>
      </c>
      <c r="Y42" s="61">
        <v>0</v>
      </c>
      <c r="Z42" s="252">
        <f t="shared" si="29"/>
        <v>0</v>
      </c>
      <c r="AA42" s="63">
        <v>478.28499999999997</v>
      </c>
      <c r="AB42" s="264">
        <v>0.60990382083696326</v>
      </c>
      <c r="AC42" s="263">
        <f t="shared" si="8"/>
        <v>0.29984404173243984</v>
      </c>
      <c r="AD42" s="262">
        <v>383.34249999999997</v>
      </c>
      <c r="AE42" s="261">
        <v>0.48883417949859947</v>
      </c>
      <c r="AF42" s="260">
        <f t="shared" si="9"/>
        <v>0.33910994606650707</v>
      </c>
      <c r="AG42" s="259">
        <f t="shared" si="30"/>
        <v>94.942499999999995</v>
      </c>
    </row>
    <row r="43" spans="1:33" ht="15">
      <c r="A43" s="377"/>
      <c r="B43" s="270" t="s">
        <v>19</v>
      </c>
      <c r="C43" s="269">
        <f t="shared" si="0"/>
        <v>0.6724555317087354</v>
      </c>
      <c r="D43" s="251">
        <v>156.832515</v>
      </c>
      <c r="E43" s="268">
        <v>0.19999111435644096</v>
      </c>
      <c r="F43" s="262">
        <v>103.51817100000001</v>
      </c>
      <c r="G43" s="267">
        <v>0.13200524383281459</v>
      </c>
      <c r="H43" s="266">
        <f t="shared" si="1"/>
        <v>0.33994445603324025</v>
      </c>
      <c r="I43" s="251">
        <v>233.22362238805968</v>
      </c>
      <c r="J43" s="61">
        <v>153.47971791044776</v>
      </c>
      <c r="K43" s="265">
        <f t="shared" si="24"/>
        <v>79.74390447761192</v>
      </c>
      <c r="L43" s="251">
        <v>0</v>
      </c>
      <c r="M43" s="61">
        <v>0</v>
      </c>
      <c r="N43" s="252">
        <f t="shared" si="25"/>
        <v>0</v>
      </c>
      <c r="O43" s="251">
        <v>8.2500000000000004E-2</v>
      </c>
      <c r="P43" s="61">
        <v>3.0450000000000004</v>
      </c>
      <c r="Q43" s="252">
        <f t="shared" si="26"/>
        <v>-2.9625000000000004</v>
      </c>
      <c r="R43" s="251">
        <v>253.89999999999998</v>
      </c>
      <c r="S43" s="61">
        <v>67.954999999999998</v>
      </c>
      <c r="T43" s="252">
        <f t="shared" si="27"/>
        <v>185.94499999999999</v>
      </c>
      <c r="U43" s="251">
        <v>218.61250000000001</v>
      </c>
      <c r="V43" s="61">
        <v>213.93</v>
      </c>
      <c r="W43" s="252">
        <f t="shared" si="28"/>
        <v>4.6825000000000045</v>
      </c>
      <c r="X43" s="251">
        <v>0</v>
      </c>
      <c r="Y43" s="61">
        <v>0</v>
      </c>
      <c r="Z43" s="252">
        <f t="shared" si="29"/>
        <v>0</v>
      </c>
      <c r="AA43" s="63">
        <v>472.59500000000003</v>
      </c>
      <c r="AB43" s="264">
        <v>0.60264799483246323</v>
      </c>
      <c r="AC43" s="263">
        <f t="shared" si="8"/>
        <v>0.33185394470952928</v>
      </c>
      <c r="AD43" s="262">
        <v>284.93</v>
      </c>
      <c r="AE43" s="261">
        <v>0.36333963169890104</v>
      </c>
      <c r="AF43" s="260">
        <f t="shared" si="9"/>
        <v>0.36331088688449797</v>
      </c>
      <c r="AG43" s="259">
        <f t="shared" si="30"/>
        <v>187.66500000000002</v>
      </c>
    </row>
    <row r="44" spans="1:33" ht="15">
      <c r="A44" s="377"/>
      <c r="B44" s="258" t="s">
        <v>18</v>
      </c>
      <c r="C44" s="269">
        <f t="shared" si="0"/>
        <v>0.67415970760464206</v>
      </c>
      <c r="D44" s="251">
        <v>45.935868749999997</v>
      </c>
      <c r="E44" s="268">
        <v>5.8576919334895013E-2</v>
      </c>
      <c r="F44" s="262">
        <v>50.159804250000008</v>
      </c>
      <c r="G44" s="267">
        <v>6.3963235890513365E-2</v>
      </c>
      <c r="H44" s="266">
        <f t="shared" si="1"/>
        <v>-9.1952881592122074E-2</v>
      </c>
      <c r="I44" s="251">
        <v>68.137962313432837</v>
      </c>
      <c r="J44" s="61">
        <v>74.373430223880604</v>
      </c>
      <c r="K44" s="265">
        <f t="shared" si="24"/>
        <v>-6.2354679104477668</v>
      </c>
      <c r="L44" s="251">
        <v>0</v>
      </c>
      <c r="M44" s="61">
        <v>0</v>
      </c>
      <c r="N44" s="252">
        <f t="shared" si="25"/>
        <v>0</v>
      </c>
      <c r="O44" s="251">
        <v>0.56000000000000005</v>
      </c>
      <c r="P44" s="61">
        <v>7.8425000000000002</v>
      </c>
      <c r="Q44" s="252">
        <f t="shared" si="26"/>
        <v>-7.2825000000000006</v>
      </c>
      <c r="R44" s="251">
        <v>22.817499999999999</v>
      </c>
      <c r="S44" s="61">
        <v>16.379999999999995</v>
      </c>
      <c r="T44" s="252">
        <f t="shared" si="27"/>
        <v>6.4375000000000036</v>
      </c>
      <c r="U44" s="251">
        <v>104.85999999999999</v>
      </c>
      <c r="V44" s="61">
        <v>119.23500000000001</v>
      </c>
      <c r="W44" s="252">
        <f t="shared" si="28"/>
        <v>-14.375000000000028</v>
      </c>
      <c r="X44" s="251">
        <v>2.3592239273284576E-16</v>
      </c>
      <c r="Y44" s="61">
        <v>1.7763568394002505E-15</v>
      </c>
      <c r="Z44" s="252">
        <f t="shared" si="29"/>
        <v>-1.5404344466674047E-15</v>
      </c>
      <c r="AA44" s="63">
        <v>128.23749999999998</v>
      </c>
      <c r="AB44" s="264">
        <v>0.16352706278595414</v>
      </c>
      <c r="AC44" s="263">
        <f t="shared" si="8"/>
        <v>0.35820932839458042</v>
      </c>
      <c r="AD44" s="262">
        <v>143.45750000000001</v>
      </c>
      <c r="AE44" s="261">
        <v>0.18293544103620221</v>
      </c>
      <c r="AF44" s="260">
        <f t="shared" si="9"/>
        <v>0.34964922886569194</v>
      </c>
      <c r="AG44" s="259">
        <f t="shared" si="30"/>
        <v>-15.220000000000027</v>
      </c>
    </row>
    <row r="45" spans="1:33" ht="15">
      <c r="A45" s="377"/>
      <c r="B45" s="238" t="s">
        <v>17</v>
      </c>
      <c r="C45" s="249">
        <f t="shared" si="0"/>
        <v>0.75</v>
      </c>
      <c r="D45" s="231">
        <v>0.50561250000000002</v>
      </c>
      <c r="E45" s="248">
        <v>6.4475155108968316E-4</v>
      </c>
      <c r="F45" s="242">
        <v>14.758178999999997</v>
      </c>
      <c r="G45" s="247">
        <v>1.8819469071022547E-2</v>
      </c>
      <c r="H45" s="246">
        <f t="shared" si="1"/>
        <v>-28.188714677742336</v>
      </c>
      <c r="I45" s="231">
        <v>0.67415000000000003</v>
      </c>
      <c r="J45" s="72">
        <v>23.537077419354837</v>
      </c>
      <c r="K45" s="245">
        <f t="shared" si="24"/>
        <v>-22.862927419354836</v>
      </c>
      <c r="L45" s="231">
        <v>0</v>
      </c>
      <c r="M45" s="72">
        <v>0</v>
      </c>
      <c r="N45" s="232">
        <f t="shared" si="25"/>
        <v>0</v>
      </c>
      <c r="O45" s="231">
        <v>7.2499999999999995E-2</v>
      </c>
      <c r="P45" s="72">
        <v>5.7850000000000001</v>
      </c>
      <c r="Q45" s="232">
        <f t="shared" si="26"/>
        <v>-5.7125000000000004</v>
      </c>
      <c r="R45" s="231">
        <v>8.432500000000001</v>
      </c>
      <c r="S45" s="72">
        <v>0.89749999999999908</v>
      </c>
      <c r="T45" s="232">
        <f t="shared" si="27"/>
        <v>7.5350000000000019</v>
      </c>
      <c r="U45" s="231">
        <v>1.4100000000000004</v>
      </c>
      <c r="V45" s="72">
        <v>47.607499999999995</v>
      </c>
      <c r="W45" s="232">
        <f t="shared" si="28"/>
        <v>-46.197499999999991</v>
      </c>
      <c r="X45" s="231">
        <v>0</v>
      </c>
      <c r="Y45" s="72">
        <v>0</v>
      </c>
      <c r="Z45" s="232">
        <f t="shared" si="29"/>
        <v>0</v>
      </c>
      <c r="AA45" s="74">
        <v>9.9150000000000009</v>
      </c>
      <c r="AB45" s="244">
        <v>1.2643499970934677E-2</v>
      </c>
      <c r="AC45" s="243">
        <f t="shared" si="8"/>
        <v>5.0994704992435698E-2</v>
      </c>
      <c r="AD45" s="242">
        <v>54.289999999999992</v>
      </c>
      <c r="AE45" s="241">
        <v>6.9230016512593737E-2</v>
      </c>
      <c r="AF45" s="240">
        <f t="shared" si="9"/>
        <v>0.27183973107386256</v>
      </c>
      <c r="AG45" s="239">
        <f t="shared" si="30"/>
        <v>-44.374999999999993</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0</v>
      </c>
      <c r="M46" s="49">
        <v>0</v>
      </c>
      <c r="N46" s="212">
        <f t="shared" si="25"/>
        <v>0</v>
      </c>
      <c r="O46" s="211">
        <v>0.31000000000000005</v>
      </c>
      <c r="P46" s="49">
        <v>0</v>
      </c>
      <c r="Q46" s="212">
        <f t="shared" si="26"/>
        <v>0.31000000000000005</v>
      </c>
      <c r="R46" s="211">
        <v>9.8099999999999987</v>
      </c>
      <c r="S46" s="49">
        <v>0</v>
      </c>
      <c r="T46" s="212">
        <f t="shared" si="27"/>
        <v>9.8099999999999987</v>
      </c>
      <c r="U46" s="211">
        <v>0</v>
      </c>
      <c r="V46" s="49">
        <v>0</v>
      </c>
      <c r="W46" s="212">
        <f t="shared" si="28"/>
        <v>0</v>
      </c>
      <c r="X46" s="211">
        <v>0</v>
      </c>
      <c r="Y46" s="49">
        <v>0</v>
      </c>
      <c r="Z46" s="212">
        <f t="shared" si="29"/>
        <v>0</v>
      </c>
      <c r="AA46" s="51">
        <v>10.119999999999999</v>
      </c>
      <c r="AB46" s="224">
        <v>1.2904913737353394E-2</v>
      </c>
      <c r="AC46" s="223">
        <f t="shared" si="8"/>
        <v>0</v>
      </c>
      <c r="AD46" s="222">
        <v>0</v>
      </c>
      <c r="AE46" s="221">
        <v>0</v>
      </c>
      <c r="AF46" s="220">
        <f t="shared" si="9"/>
        <v>1</v>
      </c>
      <c r="AG46" s="219">
        <f t="shared" si="30"/>
        <v>10.119999999999999</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0</v>
      </c>
      <c r="M47" s="38">
        <v>0</v>
      </c>
      <c r="N47" s="192">
        <f t="shared" si="25"/>
        <v>0</v>
      </c>
      <c r="O47" s="191">
        <v>0</v>
      </c>
      <c r="P47" s="38">
        <v>0</v>
      </c>
      <c r="Q47" s="192">
        <f t="shared" si="26"/>
        <v>0</v>
      </c>
      <c r="R47" s="191">
        <v>0</v>
      </c>
      <c r="S47" s="38">
        <v>0</v>
      </c>
      <c r="T47" s="192">
        <f t="shared" si="27"/>
        <v>0</v>
      </c>
      <c r="U47" s="191">
        <v>0</v>
      </c>
      <c r="V47" s="38">
        <v>0</v>
      </c>
      <c r="W47" s="192">
        <f t="shared" si="28"/>
        <v>0</v>
      </c>
      <c r="X47" s="191">
        <v>0</v>
      </c>
      <c r="Y47" s="38">
        <v>0</v>
      </c>
      <c r="Z47" s="192">
        <f t="shared" si="29"/>
        <v>0</v>
      </c>
      <c r="AA47" s="40">
        <v>0</v>
      </c>
      <c r="AB47" s="204">
        <v>0</v>
      </c>
      <c r="AC47" s="203">
        <f t="shared" si="8"/>
        <v>1</v>
      </c>
      <c r="AD47" s="202">
        <v>0</v>
      </c>
      <c r="AE47" s="201">
        <v>0</v>
      </c>
      <c r="AF47" s="200">
        <f t="shared" si="9"/>
        <v>1</v>
      </c>
      <c r="AG47" s="199">
        <f t="shared" si="30"/>
        <v>0</v>
      </c>
    </row>
    <row r="48" spans="1:33" ht="15">
      <c r="A48" s="377"/>
      <c r="B48" s="178" t="s">
        <v>14</v>
      </c>
      <c r="C48" s="189">
        <f t="shared" si="0"/>
        <v>0.63619218773256903</v>
      </c>
      <c r="D48" s="171">
        <f>SUM(D36:D47)</f>
        <v>502.97911624999995</v>
      </c>
      <c r="E48" s="188">
        <v>0.64139348882376435</v>
      </c>
      <c r="F48" s="182">
        <f>SUM(F36:F47)</f>
        <v>428.49267675000004</v>
      </c>
      <c r="G48" s="187">
        <v>0.5464091929808067</v>
      </c>
      <c r="H48" s="186">
        <f t="shared" si="1"/>
        <v>0.14809052124338554</v>
      </c>
      <c r="I48" s="171">
        <f t="shared" ref="I48:AA48" si="31">SUM(I36:I47)</f>
        <v>790.60875934778562</v>
      </c>
      <c r="J48" s="27">
        <f t="shared" si="31"/>
        <v>676.17785496794477</v>
      </c>
      <c r="K48" s="185">
        <f t="shared" si="31"/>
        <v>114.43090437984102</v>
      </c>
      <c r="L48" s="171">
        <f t="shared" si="31"/>
        <v>0</v>
      </c>
      <c r="M48" s="27">
        <f t="shared" si="31"/>
        <v>0</v>
      </c>
      <c r="N48" s="172">
        <f t="shared" si="31"/>
        <v>0</v>
      </c>
      <c r="O48" s="171">
        <f t="shared" si="31"/>
        <v>77.925000000000011</v>
      </c>
      <c r="P48" s="27">
        <f t="shared" si="31"/>
        <v>73.58</v>
      </c>
      <c r="Q48" s="172">
        <f t="shared" si="31"/>
        <v>4.3450000000000006</v>
      </c>
      <c r="R48" s="171">
        <f t="shared" si="31"/>
        <v>1393.7324999999996</v>
      </c>
      <c r="S48" s="27">
        <f t="shared" si="31"/>
        <v>481.74749999999995</v>
      </c>
      <c r="T48" s="172">
        <f t="shared" si="31"/>
        <v>911.98499999999979</v>
      </c>
      <c r="U48" s="171">
        <f t="shared" si="31"/>
        <v>324.88249999999999</v>
      </c>
      <c r="V48" s="27">
        <f t="shared" si="31"/>
        <v>733.89499999999998</v>
      </c>
      <c r="W48" s="172">
        <f t="shared" si="31"/>
        <v>-409.01250000000005</v>
      </c>
      <c r="X48" s="171">
        <f t="shared" si="31"/>
        <v>6.4531713306337224E-15</v>
      </c>
      <c r="Y48" s="27">
        <f t="shared" si="31"/>
        <v>3.6637359812630166E-15</v>
      </c>
      <c r="Z48" s="172">
        <f t="shared" si="31"/>
        <v>2.7894353493707058E-15</v>
      </c>
      <c r="AA48" s="29">
        <f t="shared" si="31"/>
        <v>1796.5399999999995</v>
      </c>
      <c r="AB48" s="184">
        <v>2.2909282337653027</v>
      </c>
      <c r="AC48" s="183">
        <f t="shared" si="8"/>
        <v>0.27997100885591197</v>
      </c>
      <c r="AD48" s="182">
        <f>SUM(AD36:AD47)</f>
        <v>1289.2224999999999</v>
      </c>
      <c r="AE48" s="181">
        <v>1.6440024859717699</v>
      </c>
      <c r="AF48" s="180">
        <f t="shared" si="9"/>
        <v>0.33236518657562997</v>
      </c>
      <c r="AG48" s="179">
        <f>SUM(AG36:AG47)</f>
        <v>507.31749999999977</v>
      </c>
    </row>
    <row r="49" spans="1:33" ht="15">
      <c r="A49" s="377"/>
      <c r="B49" s="158" t="s">
        <v>87</v>
      </c>
      <c r="C49" s="169">
        <f t="shared" si="0"/>
        <v>0.63618136529256564</v>
      </c>
      <c r="D49" s="151">
        <f>SUM(D39:D45)</f>
        <v>502.92273499999993</v>
      </c>
      <c r="E49" s="168">
        <v>0.64132159206806727</v>
      </c>
      <c r="F49" s="162">
        <f>SUM(F39:F45)</f>
        <v>428.49267675000004</v>
      </c>
      <c r="G49" s="167">
        <v>0.5464091929808067</v>
      </c>
      <c r="H49" s="166">
        <f t="shared" si="1"/>
        <v>0.14799501607339327</v>
      </c>
      <c r="I49" s="151">
        <f t="shared" ref="I49:AA49" si="32">SUM(I39:I45)</f>
        <v>790.53358434778568</v>
      </c>
      <c r="J49" s="16">
        <f t="shared" si="32"/>
        <v>676.17785496794477</v>
      </c>
      <c r="K49" s="165">
        <f t="shared" si="32"/>
        <v>114.35572937984102</v>
      </c>
      <c r="L49" s="151">
        <f t="shared" si="32"/>
        <v>0</v>
      </c>
      <c r="M49" s="16">
        <f t="shared" si="32"/>
        <v>0</v>
      </c>
      <c r="N49" s="152">
        <f t="shared" si="32"/>
        <v>0</v>
      </c>
      <c r="O49" s="151">
        <f t="shared" si="32"/>
        <v>74.460000000000008</v>
      </c>
      <c r="P49" s="16">
        <f t="shared" si="32"/>
        <v>73.58</v>
      </c>
      <c r="Q49" s="152">
        <f t="shared" si="32"/>
        <v>0.88000000000000433</v>
      </c>
      <c r="R49" s="151">
        <f t="shared" si="32"/>
        <v>1376.5499999999997</v>
      </c>
      <c r="S49" s="16">
        <f t="shared" si="32"/>
        <v>481.74749999999995</v>
      </c>
      <c r="T49" s="152">
        <f t="shared" si="32"/>
        <v>894.80249999999967</v>
      </c>
      <c r="U49" s="151">
        <f t="shared" si="32"/>
        <v>324.88249999999999</v>
      </c>
      <c r="V49" s="16">
        <f t="shared" si="32"/>
        <v>733.89499999999998</v>
      </c>
      <c r="W49" s="152">
        <f t="shared" si="32"/>
        <v>-409.01250000000005</v>
      </c>
      <c r="X49" s="151">
        <f t="shared" si="32"/>
        <v>6.4531713306337224E-15</v>
      </c>
      <c r="Y49" s="16">
        <f t="shared" si="32"/>
        <v>3.6637359812630166E-15</v>
      </c>
      <c r="Z49" s="152">
        <f t="shared" si="32"/>
        <v>2.7894353493707058E-15</v>
      </c>
      <c r="AA49" s="18">
        <f t="shared" si="32"/>
        <v>1775.8924999999997</v>
      </c>
      <c r="AB49" s="164">
        <v>2.2645987667305199</v>
      </c>
      <c r="AC49" s="163">
        <f t="shared" si="8"/>
        <v>0.28319435720349068</v>
      </c>
      <c r="AD49" s="162">
        <f>SUM(AD39:AD45)</f>
        <v>1289.2224999999999</v>
      </c>
      <c r="AE49" s="161">
        <v>1.6440024859717699</v>
      </c>
      <c r="AF49" s="160">
        <f t="shared" si="9"/>
        <v>0.33236518657562997</v>
      </c>
      <c r="AG49" s="159">
        <f>SUM(AG39:AG45)</f>
        <v>486.66999999999985</v>
      </c>
    </row>
    <row r="50" spans="1:33" ht="15.75" thickBot="1">
      <c r="A50" s="378"/>
      <c r="B50" s="138" t="s">
        <v>86</v>
      </c>
      <c r="C50" s="149">
        <f t="shared" si="0"/>
        <v>0.75</v>
      </c>
      <c r="D50" s="131">
        <f>SUM(D36:D38,D46:D47)</f>
        <v>5.6381249999999994E-2</v>
      </c>
      <c r="E50" s="148">
        <v>7.1896755697050988E-5</v>
      </c>
      <c r="F50" s="142">
        <f>SUM(F36:F38,F46:F47)</f>
        <v>0</v>
      </c>
      <c r="G50" s="147">
        <v>0</v>
      </c>
      <c r="H50" s="146">
        <f t="shared" si="1"/>
        <v>1</v>
      </c>
      <c r="I50" s="131">
        <f t="shared" ref="I50:AA50" si="33">SUM(I36:I38,I46:I47)</f>
        <v>7.5174999999999992E-2</v>
      </c>
      <c r="J50" s="5">
        <f t="shared" si="33"/>
        <v>0</v>
      </c>
      <c r="K50" s="145">
        <f t="shared" si="33"/>
        <v>7.5174999999999992E-2</v>
      </c>
      <c r="L50" s="131">
        <f t="shared" si="33"/>
        <v>0</v>
      </c>
      <c r="M50" s="5">
        <f t="shared" si="33"/>
        <v>0</v>
      </c>
      <c r="N50" s="132">
        <f t="shared" si="33"/>
        <v>0</v>
      </c>
      <c r="O50" s="131">
        <f t="shared" si="33"/>
        <v>3.4650000000000003</v>
      </c>
      <c r="P50" s="5">
        <f t="shared" si="33"/>
        <v>0</v>
      </c>
      <c r="Q50" s="132">
        <f t="shared" si="33"/>
        <v>3.4650000000000003</v>
      </c>
      <c r="R50" s="131">
        <f t="shared" si="33"/>
        <v>17.182499999999997</v>
      </c>
      <c r="S50" s="5">
        <f t="shared" si="33"/>
        <v>0</v>
      </c>
      <c r="T50" s="132">
        <f t="shared" si="33"/>
        <v>17.182499999999997</v>
      </c>
      <c r="U50" s="131">
        <f t="shared" si="33"/>
        <v>0</v>
      </c>
      <c r="V50" s="5">
        <f t="shared" si="33"/>
        <v>0</v>
      </c>
      <c r="W50" s="132">
        <f t="shared" si="33"/>
        <v>0</v>
      </c>
      <c r="X50" s="131">
        <f t="shared" si="33"/>
        <v>0</v>
      </c>
      <c r="Y50" s="5">
        <f t="shared" si="33"/>
        <v>0</v>
      </c>
      <c r="Z50" s="132">
        <f t="shared" si="33"/>
        <v>0</v>
      </c>
      <c r="AA50" s="7">
        <f t="shared" si="33"/>
        <v>20.647500000000001</v>
      </c>
      <c r="AB50" s="144">
        <v>2.6329467034783026E-2</v>
      </c>
      <c r="AC50" s="143">
        <f t="shared" si="8"/>
        <v>2.7306574645840896E-3</v>
      </c>
      <c r="AD50" s="142">
        <f>SUM(AD36:AD38,AD46:AD47)</f>
        <v>0</v>
      </c>
      <c r="AE50" s="141">
        <v>0</v>
      </c>
      <c r="AF50" s="140">
        <f t="shared" si="9"/>
        <v>1</v>
      </c>
      <c r="AG50" s="139">
        <f>SUM(AG36:AG38,AG46:AG47)</f>
        <v>20.647500000000001</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159</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A55:AG55"/>
    <mergeCell ref="A65:AG65"/>
    <mergeCell ref="A56:AG56"/>
    <mergeCell ref="A57:AG57"/>
    <mergeCell ref="A58:AG58"/>
    <mergeCell ref="A60:AG60"/>
    <mergeCell ref="A61:AG61"/>
    <mergeCell ref="A62:AG62"/>
    <mergeCell ref="A63:AG63"/>
    <mergeCell ref="A64:AG64"/>
    <mergeCell ref="A59:AG59"/>
    <mergeCell ref="A66:AG66"/>
    <mergeCell ref="A67:AG67"/>
    <mergeCell ref="A68:AG68"/>
    <mergeCell ref="A69:AG69"/>
    <mergeCell ref="A70:AG70"/>
    <mergeCell ref="A6:A20"/>
    <mergeCell ref="A21:A35"/>
    <mergeCell ref="A36:A50"/>
    <mergeCell ref="A3:A5"/>
    <mergeCell ref="B3:B5"/>
    <mergeCell ref="F4:G4"/>
    <mergeCell ref="AC3:AC4"/>
    <mergeCell ref="B52:AG52"/>
    <mergeCell ref="B53:AG53"/>
    <mergeCell ref="C3:C4"/>
    <mergeCell ref="AF3:AF4"/>
    <mergeCell ref="AG3:AG4"/>
    <mergeCell ref="AD3:AE4"/>
    <mergeCell ref="AA3:AB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2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PolsonC!A1</f>
        <v>FIIP DIVERSION: Polson C Canal</v>
      </c>
      <c r="C1" s="124"/>
      <c r="D1" s="124"/>
      <c r="E1" s="124"/>
      <c r="F1" s="124"/>
      <c r="G1" s="124"/>
      <c r="H1" s="124"/>
      <c r="I1" s="124"/>
      <c r="J1" s="124"/>
      <c r="K1" s="124"/>
      <c r="L1" s="124"/>
      <c r="M1" s="124"/>
      <c r="N1" s="124"/>
      <c r="O1" s="124"/>
    </row>
    <row r="2" spans="2:15" ht="23.25">
      <c r="B2" s="125" t="str">
        <f>PolsonC!A2</f>
        <v>784 Acres (58% Sprinkler / 42%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25.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179</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226</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14.030000000000001</v>
      </c>
      <c r="M6" s="83">
        <v>0</v>
      </c>
      <c r="N6" s="274">
        <f t="shared" ref="N6:N17" si="3">L6-M6</f>
        <v>14.030000000000001</v>
      </c>
      <c r="O6" s="273">
        <v>0</v>
      </c>
      <c r="P6" s="83">
        <v>0</v>
      </c>
      <c r="Q6" s="274">
        <f t="shared" ref="Q6:Q17" si="4">O6-P6</f>
        <v>0</v>
      </c>
      <c r="R6" s="273">
        <v>0</v>
      </c>
      <c r="S6" s="83">
        <v>0</v>
      </c>
      <c r="T6" s="274">
        <f t="shared" ref="T6:T17" si="5">R6-S6</f>
        <v>0</v>
      </c>
      <c r="U6" s="273">
        <v>0</v>
      </c>
      <c r="V6" s="83">
        <v>0</v>
      </c>
      <c r="W6" s="274">
        <f t="shared" ref="W6:W17" si="6">U6-V6</f>
        <v>0</v>
      </c>
      <c r="X6" s="85">
        <v>14.030000000000001</v>
      </c>
      <c r="Y6" s="286">
        <v>4.9277892618466615E-2</v>
      </c>
      <c r="Z6" s="285">
        <f t="shared" ref="Z6:Z50" si="7">IFERROR(D6/X6,1)</f>
        <v>0</v>
      </c>
      <c r="AA6" s="284">
        <v>0</v>
      </c>
      <c r="AB6" s="283">
        <v>0</v>
      </c>
      <c r="AC6" s="282">
        <f t="shared" ref="AC6:AC50" si="8">IFERROR(F6/AA6,1)</f>
        <v>1</v>
      </c>
      <c r="AD6" s="281">
        <f t="shared" ref="AD6:AD17" si="9">X6-AA6</f>
        <v>14.030000000000001</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0.55114249062178078</v>
      </c>
      <c r="D9" s="211">
        <v>5.6711459999999994</v>
      </c>
      <c r="E9" s="228">
        <v>1.9918896907458759E-2</v>
      </c>
      <c r="F9" s="222">
        <v>4.851113999999999</v>
      </c>
      <c r="G9" s="227">
        <v>1.7038679513252393E-2</v>
      </c>
      <c r="H9" s="226">
        <f t="shared" si="1"/>
        <v>0.1445972295546615</v>
      </c>
      <c r="I9" s="211">
        <v>10.2898</v>
      </c>
      <c r="J9" s="49">
        <v>8.8398000000000003</v>
      </c>
      <c r="K9" s="225">
        <f t="shared" si="2"/>
        <v>1.4499999999999993</v>
      </c>
      <c r="L9" s="211">
        <v>44.33000000000002</v>
      </c>
      <c r="M9" s="49">
        <v>42.587499999999999</v>
      </c>
      <c r="N9" s="212">
        <f t="shared" si="3"/>
        <v>1.742500000000021</v>
      </c>
      <c r="O9" s="211">
        <v>0</v>
      </c>
      <c r="P9" s="49">
        <v>0</v>
      </c>
      <c r="Q9" s="212">
        <f t="shared" si="4"/>
        <v>0</v>
      </c>
      <c r="R9" s="211">
        <v>0</v>
      </c>
      <c r="S9" s="49">
        <v>0</v>
      </c>
      <c r="T9" s="212">
        <f t="shared" si="5"/>
        <v>0</v>
      </c>
      <c r="U9" s="211">
        <v>25</v>
      </c>
      <c r="V9" s="49">
        <v>15.5625</v>
      </c>
      <c r="W9" s="212">
        <f t="shared" si="6"/>
        <v>9.4375</v>
      </c>
      <c r="X9" s="51">
        <v>69.330000000000013</v>
      </c>
      <c r="Y9" s="224">
        <v>0.24350935817806774</v>
      </c>
      <c r="Z9" s="223">
        <f t="shared" si="7"/>
        <v>8.1799307659022047E-2</v>
      </c>
      <c r="AA9" s="222">
        <v>58.15</v>
      </c>
      <c r="AB9" s="221">
        <v>0.20424158527208944</v>
      </c>
      <c r="AC9" s="220">
        <f t="shared" si="8"/>
        <v>8.3424144453998261E-2</v>
      </c>
      <c r="AD9" s="219">
        <f t="shared" si="9"/>
        <v>11.180000000000014</v>
      </c>
    </row>
    <row r="10" spans="1:31" ht="15">
      <c r="A10" s="377"/>
      <c r="B10" s="270" t="s">
        <v>22</v>
      </c>
      <c r="C10" s="269">
        <f t="shared" si="0"/>
        <v>0.57774086694314419</v>
      </c>
      <c r="D10" s="251">
        <v>14.293193499999999</v>
      </c>
      <c r="E10" s="268">
        <v>5.0202313219384523E-2</v>
      </c>
      <c r="F10" s="262">
        <v>12.326008499999999</v>
      </c>
      <c r="G10" s="267">
        <v>4.3292923750941514E-2</v>
      </c>
      <c r="H10" s="266">
        <f t="shared" si="1"/>
        <v>0.13763089403358325</v>
      </c>
      <c r="I10" s="251">
        <v>24.739800000000002</v>
      </c>
      <c r="J10" s="61">
        <v>21.455849999999998</v>
      </c>
      <c r="K10" s="265">
        <f t="shared" si="2"/>
        <v>3.2839500000000044</v>
      </c>
      <c r="L10" s="251">
        <v>72.309999999999974</v>
      </c>
      <c r="M10" s="61">
        <v>129.44749999999999</v>
      </c>
      <c r="N10" s="252">
        <f t="shared" si="3"/>
        <v>-57.137500000000017</v>
      </c>
      <c r="O10" s="251">
        <v>0</v>
      </c>
      <c r="P10" s="61">
        <v>0</v>
      </c>
      <c r="Q10" s="252">
        <f t="shared" si="4"/>
        <v>0</v>
      </c>
      <c r="R10" s="251">
        <v>0</v>
      </c>
      <c r="S10" s="61">
        <v>0</v>
      </c>
      <c r="T10" s="252">
        <f t="shared" si="5"/>
        <v>0</v>
      </c>
      <c r="U10" s="251">
        <v>29.230000000000018</v>
      </c>
      <c r="V10" s="61">
        <v>36.577499999999986</v>
      </c>
      <c r="W10" s="252">
        <f t="shared" si="6"/>
        <v>-7.3474999999999682</v>
      </c>
      <c r="X10" s="63">
        <v>101.53999999999999</v>
      </c>
      <c r="Y10" s="264">
        <v>0.35664128413963642</v>
      </c>
      <c r="Z10" s="263">
        <f t="shared" si="7"/>
        <v>0.14076416683080559</v>
      </c>
      <c r="AA10" s="262">
        <v>166.02499999999998</v>
      </c>
      <c r="AB10" s="261">
        <v>0.58313343413239282</v>
      </c>
      <c r="AC10" s="260">
        <f t="shared" si="8"/>
        <v>7.4241882246649599E-2</v>
      </c>
      <c r="AD10" s="259">
        <f t="shared" si="9"/>
        <v>-64.484999999999985</v>
      </c>
    </row>
    <row r="11" spans="1:31" ht="15">
      <c r="A11" s="377"/>
      <c r="B11" s="270" t="s">
        <v>21</v>
      </c>
      <c r="C11" s="269">
        <f t="shared" si="0"/>
        <v>0.62810407478092889</v>
      </c>
      <c r="D11" s="251">
        <v>43.178888999999998</v>
      </c>
      <c r="E11" s="268">
        <v>0.15165820780660649</v>
      </c>
      <c r="F11" s="262">
        <v>37.479786500000003</v>
      </c>
      <c r="G11" s="267">
        <v>0.13164111797797864</v>
      </c>
      <c r="H11" s="266">
        <f t="shared" si="1"/>
        <v>0.13198816903325131</v>
      </c>
      <c r="I11" s="251">
        <v>68.744799999999998</v>
      </c>
      <c r="J11" s="61">
        <v>59.976950000000002</v>
      </c>
      <c r="K11" s="265">
        <f t="shared" si="2"/>
        <v>8.7678499999999957</v>
      </c>
      <c r="L11" s="251">
        <v>277.69749999999999</v>
      </c>
      <c r="M11" s="61">
        <v>299.52499999999998</v>
      </c>
      <c r="N11" s="252">
        <f t="shared" si="3"/>
        <v>-21.827499999999986</v>
      </c>
      <c r="O11" s="251">
        <v>0</v>
      </c>
      <c r="P11" s="61">
        <v>0</v>
      </c>
      <c r="Q11" s="252">
        <f t="shared" si="4"/>
        <v>0</v>
      </c>
      <c r="R11" s="251">
        <v>0</v>
      </c>
      <c r="S11" s="61">
        <v>0</v>
      </c>
      <c r="T11" s="252">
        <f t="shared" si="5"/>
        <v>0</v>
      </c>
      <c r="U11" s="251">
        <v>34.89749999999998</v>
      </c>
      <c r="V11" s="61">
        <v>32.604999999999961</v>
      </c>
      <c r="W11" s="252">
        <f t="shared" si="6"/>
        <v>2.2925000000000182</v>
      </c>
      <c r="X11" s="63">
        <v>312.59499999999997</v>
      </c>
      <c r="Y11" s="264">
        <v>1.0979346288716727</v>
      </c>
      <c r="Z11" s="263">
        <f t="shared" si="7"/>
        <v>0.13813045314224476</v>
      </c>
      <c r="AA11" s="262">
        <v>332.12999999999994</v>
      </c>
      <c r="AB11" s="261">
        <v>1.1665478541086682</v>
      </c>
      <c r="AC11" s="260">
        <f t="shared" si="8"/>
        <v>0.11284673621774609</v>
      </c>
      <c r="AD11" s="259">
        <f t="shared" si="9"/>
        <v>-19.534999999999968</v>
      </c>
    </row>
    <row r="12" spans="1:31" ht="15">
      <c r="A12" s="377"/>
      <c r="B12" s="270" t="s">
        <v>20</v>
      </c>
      <c r="C12" s="269">
        <f t="shared" si="0"/>
        <v>0.62508962718341254</v>
      </c>
      <c r="D12" s="251">
        <v>70.404125999999991</v>
      </c>
      <c r="E12" s="268">
        <v>0.24728203570384835</v>
      </c>
      <c r="F12" s="262">
        <v>72.351681999999997</v>
      </c>
      <c r="G12" s="267">
        <v>0.25412248028860013</v>
      </c>
      <c r="H12" s="266">
        <f t="shared" si="1"/>
        <v>-2.7662526483178074E-2</v>
      </c>
      <c r="I12" s="251">
        <v>112.63045</v>
      </c>
      <c r="J12" s="61">
        <v>115.62375</v>
      </c>
      <c r="K12" s="265">
        <f t="shared" si="2"/>
        <v>-2.993300000000005</v>
      </c>
      <c r="L12" s="251">
        <v>193.91749999999999</v>
      </c>
      <c r="M12" s="61">
        <v>230.15750000000003</v>
      </c>
      <c r="N12" s="252">
        <f t="shared" si="3"/>
        <v>-36.240000000000038</v>
      </c>
      <c r="O12" s="251">
        <v>0</v>
      </c>
      <c r="P12" s="61">
        <v>0</v>
      </c>
      <c r="Q12" s="252">
        <f t="shared" si="4"/>
        <v>0</v>
      </c>
      <c r="R12" s="251">
        <v>0</v>
      </c>
      <c r="S12" s="61">
        <v>0</v>
      </c>
      <c r="T12" s="252">
        <f t="shared" si="5"/>
        <v>0</v>
      </c>
      <c r="U12" s="251">
        <v>3.6700000000000159</v>
      </c>
      <c r="V12" s="61">
        <v>22.532500000000027</v>
      </c>
      <c r="W12" s="252">
        <f t="shared" si="6"/>
        <v>-18.862500000000011</v>
      </c>
      <c r="X12" s="63">
        <v>197.58750000000001</v>
      </c>
      <c r="Y12" s="264">
        <v>0.69399113383829447</v>
      </c>
      <c r="Z12" s="263">
        <f t="shared" si="7"/>
        <v>0.35631872461567654</v>
      </c>
      <c r="AA12" s="262">
        <v>252.69000000000005</v>
      </c>
      <c r="AB12" s="261">
        <v>0.88752891113334986</v>
      </c>
      <c r="AC12" s="260">
        <f t="shared" si="8"/>
        <v>0.28632586172780872</v>
      </c>
      <c r="AD12" s="259">
        <f t="shared" si="9"/>
        <v>-55.102500000000049</v>
      </c>
    </row>
    <row r="13" spans="1:31" ht="15">
      <c r="A13" s="377"/>
      <c r="B13" s="270" t="s">
        <v>19</v>
      </c>
      <c r="C13" s="269">
        <f t="shared" si="0"/>
        <v>0.67565602942717562</v>
      </c>
      <c r="D13" s="251">
        <v>50.935073000000003</v>
      </c>
      <c r="E13" s="268">
        <v>0.17890043177532131</v>
      </c>
      <c r="F13" s="262">
        <v>52.319109499999996</v>
      </c>
      <c r="G13" s="267">
        <v>0.18376161417547779</v>
      </c>
      <c r="H13" s="266">
        <f t="shared" si="1"/>
        <v>-2.7172563392615406E-2</v>
      </c>
      <c r="I13" s="251">
        <v>75.386099999999999</v>
      </c>
      <c r="J13" s="61">
        <v>77.359200000000001</v>
      </c>
      <c r="K13" s="265">
        <f t="shared" si="2"/>
        <v>-1.9731000000000023</v>
      </c>
      <c r="L13" s="251">
        <v>154.54500000000002</v>
      </c>
      <c r="M13" s="61">
        <v>105.9425</v>
      </c>
      <c r="N13" s="252">
        <f t="shared" si="3"/>
        <v>48.60250000000002</v>
      </c>
      <c r="O13" s="251">
        <v>0</v>
      </c>
      <c r="P13" s="61">
        <v>0</v>
      </c>
      <c r="Q13" s="252">
        <f t="shared" si="4"/>
        <v>0</v>
      </c>
      <c r="R13" s="251">
        <v>0</v>
      </c>
      <c r="S13" s="61">
        <v>0</v>
      </c>
      <c r="T13" s="252">
        <f t="shared" si="5"/>
        <v>0</v>
      </c>
      <c r="U13" s="251">
        <v>3.1449999999999818</v>
      </c>
      <c r="V13" s="61">
        <v>0</v>
      </c>
      <c r="W13" s="252">
        <f t="shared" si="6"/>
        <v>3.1449999999999818</v>
      </c>
      <c r="X13" s="63">
        <v>157.69</v>
      </c>
      <c r="Y13" s="264">
        <v>0.55385822430548814</v>
      </c>
      <c r="Z13" s="263">
        <f t="shared" si="7"/>
        <v>0.32300762889213014</v>
      </c>
      <c r="AA13" s="262">
        <v>105.9425</v>
      </c>
      <c r="AB13" s="261">
        <v>0.37210428456901695</v>
      </c>
      <c r="AC13" s="260">
        <f t="shared" si="8"/>
        <v>0.49384439200509711</v>
      </c>
      <c r="AD13" s="259">
        <f t="shared" si="9"/>
        <v>51.747500000000002</v>
      </c>
    </row>
    <row r="14" spans="1:31" ht="15">
      <c r="A14" s="377"/>
      <c r="B14" s="258" t="s">
        <v>18</v>
      </c>
      <c r="C14" s="269">
        <f t="shared" si="0"/>
        <v>0.67590972031692176</v>
      </c>
      <c r="D14" s="251">
        <v>26.236889000000001</v>
      </c>
      <c r="E14" s="268">
        <v>9.2152430419431774E-2</v>
      </c>
      <c r="F14" s="262">
        <v>25.942433999999999</v>
      </c>
      <c r="G14" s="267">
        <v>9.1118208873199519E-2</v>
      </c>
      <c r="H14" s="266">
        <f t="shared" si="1"/>
        <v>1.1222938817174658E-2</v>
      </c>
      <c r="I14" s="251">
        <v>38.817150000000005</v>
      </c>
      <c r="J14" s="61">
        <v>38.396500000000003</v>
      </c>
      <c r="K14" s="265">
        <f t="shared" si="2"/>
        <v>0.42065000000000197</v>
      </c>
      <c r="L14" s="251">
        <v>70.062500000000014</v>
      </c>
      <c r="M14" s="61">
        <v>44.822499999999998</v>
      </c>
      <c r="N14" s="252">
        <f t="shared" si="3"/>
        <v>25.240000000000016</v>
      </c>
      <c r="O14" s="251">
        <v>0</v>
      </c>
      <c r="P14" s="61">
        <v>0</v>
      </c>
      <c r="Q14" s="252">
        <f t="shared" si="4"/>
        <v>0</v>
      </c>
      <c r="R14" s="251">
        <v>0</v>
      </c>
      <c r="S14" s="61">
        <v>0</v>
      </c>
      <c r="T14" s="252">
        <f t="shared" si="5"/>
        <v>0</v>
      </c>
      <c r="U14" s="251">
        <v>0</v>
      </c>
      <c r="V14" s="61">
        <v>0</v>
      </c>
      <c r="W14" s="252">
        <f t="shared" si="6"/>
        <v>0</v>
      </c>
      <c r="X14" s="63">
        <v>70.062500000000014</v>
      </c>
      <c r="Y14" s="264">
        <v>0.24608213482404259</v>
      </c>
      <c r="Z14" s="263">
        <f t="shared" si="7"/>
        <v>0.37447834433541477</v>
      </c>
      <c r="AA14" s="262">
        <v>44.822499999999998</v>
      </c>
      <c r="AB14" s="261">
        <v>0.15743109984278983</v>
      </c>
      <c r="AC14" s="260">
        <f t="shared" si="8"/>
        <v>0.5787815048245859</v>
      </c>
      <c r="AD14" s="259">
        <f t="shared" si="9"/>
        <v>25.240000000000016</v>
      </c>
    </row>
    <row r="15" spans="1:31" ht="15">
      <c r="A15" s="377"/>
      <c r="B15" s="238" t="s">
        <v>17</v>
      </c>
      <c r="C15" s="249">
        <f t="shared" si="0"/>
        <v>0.62429105038566957</v>
      </c>
      <c r="D15" s="231">
        <v>2.6992159999999998</v>
      </c>
      <c r="E15" s="248">
        <v>9.4805186173946513E-3</v>
      </c>
      <c r="F15" s="242">
        <v>2.604511</v>
      </c>
      <c r="G15" s="247">
        <v>9.1478840154530523E-3</v>
      </c>
      <c r="H15" s="246">
        <f t="shared" si="1"/>
        <v>3.5086113893812061E-2</v>
      </c>
      <c r="I15" s="231">
        <v>4.3236499999999998</v>
      </c>
      <c r="J15" s="72">
        <v>4.1779500000000001</v>
      </c>
      <c r="K15" s="245">
        <f t="shared" si="2"/>
        <v>0.14569999999999972</v>
      </c>
      <c r="L15" s="231">
        <v>30.362500000000004</v>
      </c>
      <c r="M15" s="72">
        <v>79.024999999999991</v>
      </c>
      <c r="N15" s="232">
        <f t="shared" si="3"/>
        <v>-48.662499999999987</v>
      </c>
      <c r="O15" s="231">
        <v>0</v>
      </c>
      <c r="P15" s="72">
        <v>0</v>
      </c>
      <c r="Q15" s="232">
        <f t="shared" si="4"/>
        <v>0</v>
      </c>
      <c r="R15" s="231">
        <v>0</v>
      </c>
      <c r="S15" s="72">
        <v>0</v>
      </c>
      <c r="T15" s="232">
        <f t="shared" si="5"/>
        <v>0</v>
      </c>
      <c r="U15" s="231">
        <v>0</v>
      </c>
      <c r="V15" s="72">
        <v>8.5774999999999864</v>
      </c>
      <c r="W15" s="232">
        <f t="shared" si="6"/>
        <v>-8.5774999999999864</v>
      </c>
      <c r="X15" s="74">
        <v>30.362500000000004</v>
      </c>
      <c r="Y15" s="244">
        <v>0.10664290909680632</v>
      </c>
      <c r="Z15" s="243">
        <f t="shared" si="7"/>
        <v>8.8899662412515415E-2</v>
      </c>
      <c r="AA15" s="242">
        <v>87.602499999999978</v>
      </c>
      <c r="AB15" s="241">
        <v>0.30768827985895464</v>
      </c>
      <c r="AC15" s="240">
        <f t="shared" si="8"/>
        <v>2.9731012242801298E-2</v>
      </c>
      <c r="AD15" s="239">
        <f t="shared" si="9"/>
        <v>-57.239999999999974</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0.63720006389361405</v>
      </c>
      <c r="D18" s="171">
        <f>SUM(D6:D17)</f>
        <v>213.41853249999997</v>
      </c>
      <c r="E18" s="188">
        <v>0.74959483444944575</v>
      </c>
      <c r="F18" s="182">
        <f>SUM(F6:F17)</f>
        <v>207.87464549999999</v>
      </c>
      <c r="G18" s="187">
        <v>0.73012290859490303</v>
      </c>
      <c r="H18" s="186">
        <f t="shared" si="1"/>
        <v>2.5976596010939136E-2</v>
      </c>
      <c r="I18" s="171">
        <f t="shared" ref="I18:X18" si="10">SUM(I6:I17)</f>
        <v>334.93175000000002</v>
      </c>
      <c r="J18" s="27">
        <f t="shared" si="10"/>
        <v>325.83</v>
      </c>
      <c r="K18" s="185">
        <f t="shared" si="10"/>
        <v>9.1017499999999938</v>
      </c>
      <c r="L18" s="171">
        <f t="shared" si="10"/>
        <v>857.25499999999988</v>
      </c>
      <c r="M18" s="27">
        <f t="shared" si="10"/>
        <v>931.50749999999994</v>
      </c>
      <c r="N18" s="172">
        <f t="shared" si="10"/>
        <v>-74.252499999999969</v>
      </c>
      <c r="O18" s="171">
        <f t="shared" si="10"/>
        <v>0</v>
      </c>
      <c r="P18" s="27">
        <f t="shared" si="10"/>
        <v>0</v>
      </c>
      <c r="Q18" s="172">
        <f t="shared" si="10"/>
        <v>0</v>
      </c>
      <c r="R18" s="171">
        <f t="shared" si="10"/>
        <v>0</v>
      </c>
      <c r="S18" s="27">
        <f t="shared" si="10"/>
        <v>0</v>
      </c>
      <c r="T18" s="172">
        <f t="shared" si="10"/>
        <v>0</v>
      </c>
      <c r="U18" s="171">
        <f t="shared" si="10"/>
        <v>95.942499999999995</v>
      </c>
      <c r="V18" s="27">
        <f t="shared" si="10"/>
        <v>115.85499999999996</v>
      </c>
      <c r="W18" s="172">
        <f t="shared" si="10"/>
        <v>-19.912499999999966</v>
      </c>
      <c r="X18" s="29">
        <f t="shared" si="10"/>
        <v>953.19749999999999</v>
      </c>
      <c r="Y18" s="184">
        <v>3.347937565872475</v>
      </c>
      <c r="Z18" s="183">
        <f t="shared" si="7"/>
        <v>0.22389749501021558</v>
      </c>
      <c r="AA18" s="182">
        <f>SUM(AA6:AA17)</f>
        <v>1047.3625</v>
      </c>
      <c r="AB18" s="181">
        <v>3.6786754489172617</v>
      </c>
      <c r="AC18" s="180">
        <f t="shared" si="8"/>
        <v>0.19847440165176813</v>
      </c>
      <c r="AD18" s="179">
        <f>SUM(AD6:AD17)</f>
        <v>-94.164999999999949</v>
      </c>
    </row>
    <row r="19" spans="1:30" ht="15">
      <c r="A19" s="377"/>
      <c r="B19" s="158" t="s">
        <v>87</v>
      </c>
      <c r="C19" s="169">
        <f t="shared" si="0"/>
        <v>0.63720006389361405</v>
      </c>
      <c r="D19" s="151">
        <f>SUM(D9:D15)</f>
        <v>213.41853249999997</v>
      </c>
      <c r="E19" s="168">
        <v>0.74959483444944575</v>
      </c>
      <c r="F19" s="162">
        <f>SUM(F9:F15)</f>
        <v>207.87464549999999</v>
      </c>
      <c r="G19" s="167">
        <v>0.73012290859490303</v>
      </c>
      <c r="H19" s="166">
        <f t="shared" si="1"/>
        <v>2.5976596010939136E-2</v>
      </c>
      <c r="I19" s="151">
        <f t="shared" ref="I19:X19" si="11">SUM(I9:I15)</f>
        <v>334.93175000000002</v>
      </c>
      <c r="J19" s="16">
        <f t="shared" si="11"/>
        <v>325.83</v>
      </c>
      <c r="K19" s="165">
        <f t="shared" si="11"/>
        <v>9.1017499999999938</v>
      </c>
      <c r="L19" s="151">
        <f t="shared" si="11"/>
        <v>843.22499999999991</v>
      </c>
      <c r="M19" s="16">
        <f t="shared" si="11"/>
        <v>931.50749999999994</v>
      </c>
      <c r="N19" s="152">
        <f t="shared" si="11"/>
        <v>-88.28249999999997</v>
      </c>
      <c r="O19" s="151">
        <f t="shared" si="11"/>
        <v>0</v>
      </c>
      <c r="P19" s="16">
        <f t="shared" si="11"/>
        <v>0</v>
      </c>
      <c r="Q19" s="152">
        <f t="shared" si="11"/>
        <v>0</v>
      </c>
      <c r="R19" s="151">
        <f t="shared" si="11"/>
        <v>0</v>
      </c>
      <c r="S19" s="16">
        <f t="shared" si="11"/>
        <v>0</v>
      </c>
      <c r="T19" s="152">
        <f t="shared" si="11"/>
        <v>0</v>
      </c>
      <c r="U19" s="151">
        <f t="shared" si="11"/>
        <v>95.942499999999995</v>
      </c>
      <c r="V19" s="16">
        <f t="shared" si="11"/>
        <v>115.85499999999996</v>
      </c>
      <c r="W19" s="152">
        <f t="shared" si="11"/>
        <v>-19.912499999999966</v>
      </c>
      <c r="X19" s="18">
        <f t="shared" si="11"/>
        <v>939.16750000000002</v>
      </c>
      <c r="Y19" s="164">
        <v>3.2986596732540083</v>
      </c>
      <c r="Z19" s="163">
        <f t="shared" si="7"/>
        <v>0.227242246457634</v>
      </c>
      <c r="AA19" s="162">
        <f>SUM(AA9:AA15)</f>
        <v>1047.3625</v>
      </c>
      <c r="AB19" s="161">
        <v>3.6786754489172617</v>
      </c>
      <c r="AC19" s="160">
        <f t="shared" si="8"/>
        <v>0.19847440165176813</v>
      </c>
      <c r="AD19" s="159">
        <f>SUM(AD9:AD15)</f>
        <v>-108.19499999999995</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14.030000000000001</v>
      </c>
      <c r="M20" s="293">
        <f t="shared" si="12"/>
        <v>0</v>
      </c>
      <c r="N20" s="295">
        <f t="shared" si="12"/>
        <v>14.030000000000001</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14.030000000000001</v>
      </c>
      <c r="Y20" s="307">
        <v>4.9277892618466615E-2</v>
      </c>
      <c r="Z20" s="306">
        <f t="shared" si="7"/>
        <v>0</v>
      </c>
      <c r="AA20" s="305">
        <f>SUM(AA6:AA8,AA16:AA17)</f>
        <v>0</v>
      </c>
      <c r="AB20" s="304">
        <v>0</v>
      </c>
      <c r="AC20" s="303">
        <f t="shared" si="8"/>
        <v>1</v>
      </c>
      <c r="AD20" s="302">
        <f>SUM(AD6:AD8,AD16:AD17)</f>
        <v>14.030000000000001</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0.46</v>
      </c>
      <c r="D23" s="231">
        <v>6.0106666666666668E-3</v>
      </c>
      <c r="E23" s="248">
        <v>2.1111403176435968E-5</v>
      </c>
      <c r="F23" s="242">
        <v>0</v>
      </c>
      <c r="G23" s="247">
        <v>0</v>
      </c>
      <c r="H23" s="246">
        <f t="shared" si="1"/>
        <v>1</v>
      </c>
      <c r="I23" s="231">
        <v>1.3066666666666666E-2</v>
      </c>
      <c r="J23" s="72">
        <v>0</v>
      </c>
      <c r="K23" s="245">
        <f t="shared" si="13"/>
        <v>1.3066666666666666E-2</v>
      </c>
      <c r="L23" s="231">
        <v>1.3333333333333331E-2</v>
      </c>
      <c r="M23" s="72">
        <v>0</v>
      </c>
      <c r="N23" s="232">
        <f t="shared" si="14"/>
        <v>1.3333333333333331E-2</v>
      </c>
      <c r="O23" s="231">
        <v>0</v>
      </c>
      <c r="P23" s="72">
        <v>0</v>
      </c>
      <c r="Q23" s="232">
        <f t="shared" si="15"/>
        <v>0</v>
      </c>
      <c r="R23" s="231">
        <v>0</v>
      </c>
      <c r="S23" s="72">
        <v>0</v>
      </c>
      <c r="T23" s="232">
        <f t="shared" si="16"/>
        <v>0</v>
      </c>
      <c r="U23" s="231">
        <v>0</v>
      </c>
      <c r="V23" s="72">
        <v>0</v>
      </c>
      <c r="W23" s="232">
        <f t="shared" si="17"/>
        <v>0</v>
      </c>
      <c r="X23" s="74">
        <v>1.3333333333333331E-2</v>
      </c>
      <c r="Y23" s="244">
        <v>4.6830974215696461E-5</v>
      </c>
      <c r="Z23" s="243">
        <f t="shared" si="7"/>
        <v>0.45080000000000009</v>
      </c>
      <c r="AA23" s="242">
        <v>0</v>
      </c>
      <c r="AB23" s="241">
        <v>0</v>
      </c>
      <c r="AC23" s="240">
        <f t="shared" si="8"/>
        <v>1</v>
      </c>
      <c r="AD23" s="239">
        <f t="shared" si="18"/>
        <v>1.3333333333333331E-2</v>
      </c>
    </row>
    <row r="24" spans="1:30" ht="15">
      <c r="A24" s="377"/>
      <c r="B24" s="218" t="s">
        <v>23</v>
      </c>
      <c r="C24" s="229">
        <f t="shared" si="0"/>
        <v>0.55127823214422422</v>
      </c>
      <c r="D24" s="211">
        <v>8.1604981666666649</v>
      </c>
      <c r="E24" s="228">
        <v>2.8662305942280367E-2</v>
      </c>
      <c r="F24" s="222">
        <v>7.1525693333333322</v>
      </c>
      <c r="G24" s="227">
        <v>2.5122134125684124E-2</v>
      </c>
      <c r="H24" s="226">
        <f t="shared" si="1"/>
        <v>0.12351314990185745</v>
      </c>
      <c r="I24" s="211">
        <v>14.802866666666667</v>
      </c>
      <c r="J24" s="49">
        <v>13.03</v>
      </c>
      <c r="K24" s="225">
        <f t="shared" si="13"/>
        <v>1.7728666666666673</v>
      </c>
      <c r="L24" s="211">
        <v>143.20083333333335</v>
      </c>
      <c r="M24" s="49">
        <v>34.226666666666652</v>
      </c>
      <c r="N24" s="212">
        <f t="shared" si="14"/>
        <v>108.97416666666669</v>
      </c>
      <c r="O24" s="211">
        <v>0</v>
      </c>
      <c r="P24" s="49">
        <v>0</v>
      </c>
      <c r="Q24" s="212">
        <f t="shared" si="15"/>
        <v>0</v>
      </c>
      <c r="R24" s="211">
        <v>0</v>
      </c>
      <c r="S24" s="49">
        <v>0</v>
      </c>
      <c r="T24" s="212">
        <f t="shared" si="16"/>
        <v>0</v>
      </c>
      <c r="U24" s="211">
        <v>44.082499999999989</v>
      </c>
      <c r="V24" s="49">
        <v>42.276666666666671</v>
      </c>
      <c r="W24" s="212">
        <f t="shared" si="17"/>
        <v>1.8058333333333181</v>
      </c>
      <c r="X24" s="51">
        <v>187.28333333333333</v>
      </c>
      <c r="Y24" s="224">
        <v>0.65779957157722646</v>
      </c>
      <c r="Z24" s="223">
        <f t="shared" si="7"/>
        <v>4.3573007920263404E-2</v>
      </c>
      <c r="AA24" s="222">
        <v>76.50333333333333</v>
      </c>
      <c r="AB24" s="221">
        <v>0.26870442095613212</v>
      </c>
      <c r="AC24" s="220">
        <f t="shared" si="8"/>
        <v>9.3493564550564234E-2</v>
      </c>
      <c r="AD24" s="219">
        <f t="shared" si="18"/>
        <v>110.78</v>
      </c>
    </row>
    <row r="25" spans="1:30" ht="15">
      <c r="A25" s="377"/>
      <c r="B25" s="270" t="s">
        <v>22</v>
      </c>
      <c r="C25" s="269">
        <f t="shared" si="0"/>
        <v>0.57673265553586406</v>
      </c>
      <c r="D25" s="251">
        <v>12.881564166666665</v>
      </c>
      <c r="E25" s="268">
        <v>4.5244214951025465E-2</v>
      </c>
      <c r="F25" s="262">
        <v>10.523166833333335</v>
      </c>
      <c r="G25" s="267">
        <v>3.696076141225578E-2</v>
      </c>
      <c r="H25" s="266">
        <f t="shared" si="1"/>
        <v>0.18308314912843446</v>
      </c>
      <c r="I25" s="251">
        <v>22.335416666666671</v>
      </c>
      <c r="J25" s="61">
        <v>18.399800000000003</v>
      </c>
      <c r="K25" s="265">
        <f t="shared" si="13"/>
        <v>3.9356166666666681</v>
      </c>
      <c r="L25" s="251">
        <v>226.29666666666671</v>
      </c>
      <c r="M25" s="61">
        <v>178.62333333333333</v>
      </c>
      <c r="N25" s="252">
        <f t="shared" si="14"/>
        <v>47.673333333333375</v>
      </c>
      <c r="O25" s="251">
        <v>0</v>
      </c>
      <c r="P25" s="61">
        <v>0</v>
      </c>
      <c r="Q25" s="252">
        <f t="shared" si="15"/>
        <v>0</v>
      </c>
      <c r="R25" s="251">
        <v>0</v>
      </c>
      <c r="S25" s="61">
        <v>0</v>
      </c>
      <c r="T25" s="252">
        <f t="shared" si="16"/>
        <v>0</v>
      </c>
      <c r="U25" s="251">
        <v>41.235833333333346</v>
      </c>
      <c r="V25" s="61">
        <v>19.355833333333312</v>
      </c>
      <c r="W25" s="252">
        <f t="shared" si="17"/>
        <v>21.880000000000035</v>
      </c>
      <c r="X25" s="63">
        <v>267.53250000000003</v>
      </c>
      <c r="Y25" s="264">
        <v>0.93966057070206122</v>
      </c>
      <c r="Z25" s="263">
        <f t="shared" si="7"/>
        <v>4.8149530119393581E-2</v>
      </c>
      <c r="AA25" s="262">
        <v>197.97916666666666</v>
      </c>
      <c r="AB25" s="261">
        <v>0.69536679021233372</v>
      </c>
      <c r="AC25" s="260">
        <f t="shared" si="8"/>
        <v>5.3152899926339058E-2</v>
      </c>
      <c r="AD25" s="259">
        <f t="shared" si="18"/>
        <v>69.55333333333337</v>
      </c>
    </row>
    <row r="26" spans="1:30" ht="15">
      <c r="A26" s="377"/>
      <c r="B26" s="270" t="s">
        <v>21</v>
      </c>
      <c r="C26" s="269">
        <f t="shared" si="0"/>
        <v>0.62745972478296441</v>
      </c>
      <c r="D26" s="251">
        <v>38.541243000000009</v>
      </c>
      <c r="E26" s="268">
        <v>0.13536929678804194</v>
      </c>
      <c r="F26" s="262">
        <v>31.393047833333338</v>
      </c>
      <c r="G26" s="267">
        <v>0.11026252546865922</v>
      </c>
      <c r="H26" s="266">
        <f t="shared" si="1"/>
        <v>0.18546872415782412</v>
      </c>
      <c r="I26" s="251">
        <v>61.424250000000008</v>
      </c>
      <c r="J26" s="61">
        <v>50.425066666666659</v>
      </c>
      <c r="K26" s="265">
        <f t="shared" si="13"/>
        <v>10.999183333333349</v>
      </c>
      <c r="L26" s="251">
        <v>340.22416666666663</v>
      </c>
      <c r="M26" s="61">
        <v>399.4591666666667</v>
      </c>
      <c r="N26" s="252">
        <f t="shared" si="14"/>
        <v>-59.23500000000007</v>
      </c>
      <c r="O26" s="251">
        <v>0</v>
      </c>
      <c r="P26" s="61">
        <v>0</v>
      </c>
      <c r="Q26" s="252">
        <f t="shared" si="15"/>
        <v>0</v>
      </c>
      <c r="R26" s="251">
        <v>0</v>
      </c>
      <c r="S26" s="61">
        <v>0</v>
      </c>
      <c r="T26" s="252">
        <f t="shared" si="16"/>
        <v>0</v>
      </c>
      <c r="U26" s="251">
        <v>14.681666666666652</v>
      </c>
      <c r="V26" s="61">
        <v>35.503333333333352</v>
      </c>
      <c r="W26" s="252">
        <f t="shared" si="17"/>
        <v>-20.821666666666701</v>
      </c>
      <c r="X26" s="63">
        <v>354.90583333333331</v>
      </c>
      <c r="Y26" s="264">
        <v>1.2465439447375199</v>
      </c>
      <c r="Z26" s="263">
        <f t="shared" si="7"/>
        <v>0.10859568758849182</v>
      </c>
      <c r="AA26" s="262">
        <v>434.96250000000003</v>
      </c>
      <c r="AB26" s="261">
        <v>1.5277288139967535</v>
      </c>
      <c r="AC26" s="260">
        <f t="shared" si="8"/>
        <v>7.2174147962947008E-2</v>
      </c>
      <c r="AD26" s="259">
        <f t="shared" si="18"/>
        <v>-80.056666666666729</v>
      </c>
    </row>
    <row r="27" spans="1:30" ht="15">
      <c r="A27" s="377"/>
      <c r="B27" s="270" t="s">
        <v>20</v>
      </c>
      <c r="C27" s="269">
        <f t="shared" si="0"/>
        <v>0.62270516478280136</v>
      </c>
      <c r="D27" s="251">
        <v>76.143225166666667</v>
      </c>
      <c r="E27" s="268">
        <v>0.26743960608601025</v>
      </c>
      <c r="F27" s="262">
        <v>77.859625999999992</v>
      </c>
      <c r="G27" s="267">
        <v>0.2734681589498193</v>
      </c>
      <c r="H27" s="266">
        <f t="shared" si="1"/>
        <v>-2.254174064174938E-2</v>
      </c>
      <c r="I27" s="251">
        <v>122.2781333333333</v>
      </c>
      <c r="J27" s="61">
        <v>124.91874999999999</v>
      </c>
      <c r="K27" s="265">
        <f t="shared" si="13"/>
        <v>-2.6406166666666877</v>
      </c>
      <c r="L27" s="251">
        <v>211.67583333333332</v>
      </c>
      <c r="M27" s="61">
        <v>317.71583333333331</v>
      </c>
      <c r="N27" s="252">
        <f t="shared" si="14"/>
        <v>-106.03999999999999</v>
      </c>
      <c r="O27" s="251">
        <v>0</v>
      </c>
      <c r="P27" s="61">
        <v>0</v>
      </c>
      <c r="Q27" s="252">
        <f t="shared" si="15"/>
        <v>0</v>
      </c>
      <c r="R27" s="251">
        <v>0</v>
      </c>
      <c r="S27" s="61">
        <v>0</v>
      </c>
      <c r="T27" s="252">
        <f t="shared" si="16"/>
        <v>0</v>
      </c>
      <c r="U27" s="251">
        <v>0</v>
      </c>
      <c r="V27" s="61">
        <v>2.8633333333333248</v>
      </c>
      <c r="W27" s="252">
        <f t="shared" si="17"/>
        <v>-2.8633333333333248</v>
      </c>
      <c r="X27" s="63">
        <v>211.67583333333332</v>
      </c>
      <c r="Y27" s="264">
        <v>0.74347391196895463</v>
      </c>
      <c r="Z27" s="263">
        <f t="shared" si="7"/>
        <v>0.35971619418056699</v>
      </c>
      <c r="AA27" s="262">
        <v>320.57916666666665</v>
      </c>
      <c r="AB27" s="261">
        <v>1.1259775959622591</v>
      </c>
      <c r="AC27" s="260">
        <f t="shared" si="8"/>
        <v>0.24287175866595614</v>
      </c>
      <c r="AD27" s="259">
        <f t="shared" si="18"/>
        <v>-108.90333333333334</v>
      </c>
    </row>
    <row r="28" spans="1:30" ht="15">
      <c r="A28" s="377"/>
      <c r="B28" s="270" t="s">
        <v>19</v>
      </c>
      <c r="C28" s="269">
        <f t="shared" si="0"/>
        <v>0.67039576143087554</v>
      </c>
      <c r="D28" s="251">
        <v>44.099728166666672</v>
      </c>
      <c r="E28" s="268">
        <v>0.15489249245192926</v>
      </c>
      <c r="F28" s="262">
        <v>47.558066500000002</v>
      </c>
      <c r="G28" s="267">
        <v>0.16703929311152968</v>
      </c>
      <c r="H28" s="266">
        <f t="shared" si="1"/>
        <v>-7.8420853758172551E-2</v>
      </c>
      <c r="I28" s="251">
        <v>65.781633333333346</v>
      </c>
      <c r="J28" s="61">
        <v>70.722116666666651</v>
      </c>
      <c r="K28" s="265">
        <f t="shared" si="13"/>
        <v>-4.9404833333333045</v>
      </c>
      <c r="L28" s="251">
        <v>160.62333333333336</v>
      </c>
      <c r="M28" s="61">
        <v>128.40833333333333</v>
      </c>
      <c r="N28" s="252">
        <f t="shared" si="14"/>
        <v>32.215000000000032</v>
      </c>
      <c r="O28" s="251">
        <v>0</v>
      </c>
      <c r="P28" s="61">
        <v>0</v>
      </c>
      <c r="Q28" s="252">
        <f t="shared" si="15"/>
        <v>0</v>
      </c>
      <c r="R28" s="251">
        <v>0</v>
      </c>
      <c r="S28" s="61">
        <v>0</v>
      </c>
      <c r="T28" s="252">
        <f t="shared" si="16"/>
        <v>0</v>
      </c>
      <c r="U28" s="251">
        <v>0</v>
      </c>
      <c r="V28" s="61">
        <v>0</v>
      </c>
      <c r="W28" s="252">
        <f t="shared" si="17"/>
        <v>0</v>
      </c>
      <c r="X28" s="63">
        <v>160.62333333333336</v>
      </c>
      <c r="Y28" s="264">
        <v>0.56416103863294154</v>
      </c>
      <c r="Z28" s="263">
        <f t="shared" si="7"/>
        <v>0.27455368564135552</v>
      </c>
      <c r="AA28" s="262">
        <v>128.40833333333333</v>
      </c>
      <c r="AB28" s="261">
        <v>0.45101154879014421</v>
      </c>
      <c r="AC28" s="260">
        <f t="shared" si="8"/>
        <v>0.37036588876630544</v>
      </c>
      <c r="AD28" s="259">
        <f t="shared" si="18"/>
        <v>32.215000000000032</v>
      </c>
    </row>
    <row r="29" spans="1:30" ht="15">
      <c r="A29" s="377"/>
      <c r="B29" s="258" t="s">
        <v>18</v>
      </c>
      <c r="C29" s="269">
        <f t="shared" si="0"/>
        <v>0.67710524500151636</v>
      </c>
      <c r="D29" s="251">
        <v>22.735625499999998</v>
      </c>
      <c r="E29" s="268">
        <v>7.9854861867617324E-2</v>
      </c>
      <c r="F29" s="262">
        <v>20.752303833333336</v>
      </c>
      <c r="G29" s="267">
        <v>7.288879506393911E-2</v>
      </c>
      <c r="H29" s="266">
        <f t="shared" si="1"/>
        <v>8.7234092885047812E-2</v>
      </c>
      <c r="I29" s="251">
        <v>33.577683333333333</v>
      </c>
      <c r="J29" s="61">
        <v>30.744366666666668</v>
      </c>
      <c r="K29" s="265">
        <f t="shared" si="13"/>
        <v>2.8333166666666649</v>
      </c>
      <c r="L29" s="251">
        <v>96.314999999999998</v>
      </c>
      <c r="M29" s="61">
        <v>86.605833333333337</v>
      </c>
      <c r="N29" s="252">
        <f t="shared" si="14"/>
        <v>9.7091666666666612</v>
      </c>
      <c r="O29" s="251">
        <v>0</v>
      </c>
      <c r="P29" s="61">
        <v>0</v>
      </c>
      <c r="Q29" s="252">
        <f t="shared" si="15"/>
        <v>0</v>
      </c>
      <c r="R29" s="251">
        <v>0</v>
      </c>
      <c r="S29" s="61">
        <v>0</v>
      </c>
      <c r="T29" s="252">
        <f t="shared" si="16"/>
        <v>0</v>
      </c>
      <c r="U29" s="251">
        <v>0.70166666666667277</v>
      </c>
      <c r="V29" s="61">
        <v>2.078333333333338</v>
      </c>
      <c r="W29" s="252">
        <f t="shared" si="17"/>
        <v>-1.3766666666666652</v>
      </c>
      <c r="X29" s="63">
        <v>97.016666666666666</v>
      </c>
      <c r="Y29" s="264">
        <v>0.3407538761369614</v>
      </c>
      <c r="Z29" s="263">
        <f t="shared" si="7"/>
        <v>0.23434762583748495</v>
      </c>
      <c r="AA29" s="262">
        <v>88.68416666666667</v>
      </c>
      <c r="AB29" s="261">
        <v>0.31148744262311595</v>
      </c>
      <c r="AC29" s="260">
        <f t="shared" si="8"/>
        <v>0.23400235479839507</v>
      </c>
      <c r="AD29" s="259">
        <f t="shared" si="18"/>
        <v>8.332499999999996</v>
      </c>
    </row>
    <row r="30" spans="1:30" ht="15">
      <c r="A30" s="377"/>
      <c r="B30" s="238" t="s">
        <v>17</v>
      </c>
      <c r="C30" s="249">
        <f t="shared" si="0"/>
        <v>0.62239303804289248</v>
      </c>
      <c r="D30" s="231">
        <v>4.0426294999999994</v>
      </c>
      <c r="E30" s="248">
        <v>1.419902084085854E-2</v>
      </c>
      <c r="F30" s="242">
        <v>4.3183378333333335</v>
      </c>
      <c r="G30" s="247">
        <v>1.5167397503360963E-2</v>
      </c>
      <c r="H30" s="246">
        <f t="shared" si="1"/>
        <v>-6.8200247718306656E-2</v>
      </c>
      <c r="I30" s="231">
        <v>6.4953000000000003</v>
      </c>
      <c r="J30" s="72">
        <v>6.9170166666666661</v>
      </c>
      <c r="K30" s="245">
        <f t="shared" si="13"/>
        <v>-0.42171666666666585</v>
      </c>
      <c r="L30" s="231">
        <v>63.017499999999991</v>
      </c>
      <c r="M30" s="72">
        <v>105.64083333333332</v>
      </c>
      <c r="N30" s="232">
        <f t="shared" si="14"/>
        <v>-42.623333333333328</v>
      </c>
      <c r="O30" s="231">
        <v>0</v>
      </c>
      <c r="P30" s="72">
        <v>0</v>
      </c>
      <c r="Q30" s="232">
        <f t="shared" si="15"/>
        <v>0</v>
      </c>
      <c r="R30" s="231">
        <v>0</v>
      </c>
      <c r="S30" s="72">
        <v>0</v>
      </c>
      <c r="T30" s="232">
        <f t="shared" si="16"/>
        <v>0</v>
      </c>
      <c r="U30" s="231">
        <v>4.3008333333333253</v>
      </c>
      <c r="V30" s="72">
        <v>5.3374999999999959</v>
      </c>
      <c r="W30" s="232">
        <f t="shared" si="17"/>
        <v>-1.0366666666666706</v>
      </c>
      <c r="X30" s="74">
        <v>67.318333333333314</v>
      </c>
      <c r="Y30" s="244">
        <v>0.23644373494327442</v>
      </c>
      <c r="Z30" s="243">
        <f t="shared" si="7"/>
        <v>6.0052429996781467E-2</v>
      </c>
      <c r="AA30" s="242">
        <v>110.97833333333331</v>
      </c>
      <c r="AB30" s="241">
        <v>0.38979175805424526</v>
      </c>
      <c r="AC30" s="240">
        <f t="shared" si="8"/>
        <v>3.8911539790049118E-2</v>
      </c>
      <c r="AD30" s="239">
        <f t="shared" si="18"/>
        <v>-43.66</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0.63240050134419079</v>
      </c>
      <c r="D33" s="171">
        <f>SUM(D21:D32)</f>
        <v>206.61052433333333</v>
      </c>
      <c r="E33" s="188">
        <v>0.72568291033093957</v>
      </c>
      <c r="F33" s="182">
        <f>SUM(F21:F32)</f>
        <v>199.5571181666667</v>
      </c>
      <c r="G33" s="187">
        <v>0.70090906563524824</v>
      </c>
      <c r="H33" s="186">
        <f t="shared" si="1"/>
        <v>3.413865866429476E-2</v>
      </c>
      <c r="I33" s="171">
        <f t="shared" ref="I33:X33" si="19">SUM(I21:I32)</f>
        <v>326.70834999999994</v>
      </c>
      <c r="J33" s="27">
        <f t="shared" si="19"/>
        <v>315.15711666666664</v>
      </c>
      <c r="K33" s="185">
        <f t="shared" si="19"/>
        <v>11.551233333333357</v>
      </c>
      <c r="L33" s="171">
        <f t="shared" si="19"/>
        <v>1241.3666666666668</v>
      </c>
      <c r="M33" s="27">
        <f t="shared" si="19"/>
        <v>1250.68</v>
      </c>
      <c r="N33" s="172">
        <f t="shared" si="19"/>
        <v>-9.3133333333332828</v>
      </c>
      <c r="O33" s="171">
        <f t="shared" si="19"/>
        <v>0</v>
      </c>
      <c r="P33" s="27">
        <f t="shared" si="19"/>
        <v>0</v>
      </c>
      <c r="Q33" s="172">
        <f t="shared" si="19"/>
        <v>0</v>
      </c>
      <c r="R33" s="171">
        <f t="shared" si="19"/>
        <v>0</v>
      </c>
      <c r="S33" s="27">
        <f t="shared" si="19"/>
        <v>0</v>
      </c>
      <c r="T33" s="172">
        <f t="shared" si="19"/>
        <v>0</v>
      </c>
      <c r="U33" s="171">
        <f t="shared" si="19"/>
        <v>105.00249999999998</v>
      </c>
      <c r="V33" s="27">
        <f t="shared" si="19"/>
        <v>107.41499999999998</v>
      </c>
      <c r="W33" s="172">
        <f t="shared" si="19"/>
        <v>-2.412500000000009</v>
      </c>
      <c r="X33" s="29">
        <f t="shared" si="19"/>
        <v>1346.3691666666666</v>
      </c>
      <c r="Y33" s="184">
        <v>4.7288834796731551</v>
      </c>
      <c r="Z33" s="183">
        <f t="shared" si="7"/>
        <v>0.15345755788871676</v>
      </c>
      <c r="AA33" s="182">
        <f>SUM(AA21:AA32)</f>
        <v>1358.0949999999998</v>
      </c>
      <c r="AB33" s="181">
        <v>4.7700683705949833</v>
      </c>
      <c r="AC33" s="180">
        <f t="shared" si="8"/>
        <v>0.1469389977627977</v>
      </c>
      <c r="AD33" s="179">
        <f>SUM(AD21:AD32)</f>
        <v>-11.725833333333341</v>
      </c>
    </row>
    <row r="34" spans="1:30" ht="15">
      <c r="A34" s="377"/>
      <c r="B34" s="158" t="s">
        <v>87</v>
      </c>
      <c r="C34" s="169">
        <f t="shared" si="0"/>
        <v>0.63240739676019209</v>
      </c>
      <c r="D34" s="151">
        <f>SUM(D24:D30)</f>
        <v>206.60451366666669</v>
      </c>
      <c r="E34" s="168">
        <v>0.72566179892776317</v>
      </c>
      <c r="F34" s="162">
        <f>SUM(F24:F30)</f>
        <v>199.5571181666667</v>
      </c>
      <c r="G34" s="167">
        <v>0.70090906563524824</v>
      </c>
      <c r="H34" s="166">
        <f t="shared" si="1"/>
        <v>3.4110559227036923E-2</v>
      </c>
      <c r="I34" s="151">
        <f t="shared" ref="I34:X34" si="20">SUM(I24:I30)</f>
        <v>326.69528333333329</v>
      </c>
      <c r="J34" s="16">
        <f t="shared" si="20"/>
        <v>315.15711666666664</v>
      </c>
      <c r="K34" s="165">
        <f t="shared" si="20"/>
        <v>11.53816666666669</v>
      </c>
      <c r="L34" s="151">
        <f t="shared" si="20"/>
        <v>1241.3533333333335</v>
      </c>
      <c r="M34" s="16">
        <f t="shared" si="20"/>
        <v>1250.68</v>
      </c>
      <c r="N34" s="152">
        <f t="shared" si="20"/>
        <v>-9.3266666666666325</v>
      </c>
      <c r="O34" s="151">
        <f t="shared" si="20"/>
        <v>0</v>
      </c>
      <c r="P34" s="16">
        <f t="shared" si="20"/>
        <v>0</v>
      </c>
      <c r="Q34" s="152">
        <f t="shared" si="20"/>
        <v>0</v>
      </c>
      <c r="R34" s="151">
        <f t="shared" si="20"/>
        <v>0</v>
      </c>
      <c r="S34" s="16">
        <f t="shared" si="20"/>
        <v>0</v>
      </c>
      <c r="T34" s="152">
        <f t="shared" si="20"/>
        <v>0</v>
      </c>
      <c r="U34" s="151">
        <f t="shared" si="20"/>
        <v>105.00249999999998</v>
      </c>
      <c r="V34" s="16">
        <f t="shared" si="20"/>
        <v>107.41499999999998</v>
      </c>
      <c r="W34" s="152">
        <f t="shared" si="20"/>
        <v>-2.412500000000009</v>
      </c>
      <c r="X34" s="18">
        <f t="shared" si="20"/>
        <v>1346.3558333333333</v>
      </c>
      <c r="Y34" s="164">
        <v>4.7288366486989393</v>
      </c>
      <c r="Z34" s="163">
        <f t="shared" si="7"/>
        <v>0.15345461322446335</v>
      </c>
      <c r="AA34" s="162">
        <f>SUM(AA24:AA30)</f>
        <v>1358.0949999999998</v>
      </c>
      <c r="AB34" s="161">
        <v>4.7700683705949833</v>
      </c>
      <c r="AC34" s="160">
        <f t="shared" si="8"/>
        <v>0.1469389977627977</v>
      </c>
      <c r="AD34" s="159">
        <f>SUM(AD24:AD30)</f>
        <v>-11.739166666666662</v>
      </c>
    </row>
    <row r="35" spans="1:30" ht="15.75" thickBot="1">
      <c r="A35" s="379"/>
      <c r="B35" s="301" t="s">
        <v>86</v>
      </c>
      <c r="C35" s="313">
        <f t="shared" si="0"/>
        <v>0.46</v>
      </c>
      <c r="D35" s="294">
        <f>SUM(D21:D23,D31:D32)</f>
        <v>6.0106666666666668E-3</v>
      </c>
      <c r="E35" s="312">
        <v>2.1111403176435968E-5</v>
      </c>
      <c r="F35" s="305">
        <f>SUM(F21:F23,F31:F32)</f>
        <v>0</v>
      </c>
      <c r="G35" s="311">
        <v>0</v>
      </c>
      <c r="H35" s="310">
        <f t="shared" si="1"/>
        <v>1</v>
      </c>
      <c r="I35" s="294">
        <f t="shared" ref="I35:X35" si="21">SUM(I21:I23,I31:I32)</f>
        <v>1.3066666666666666E-2</v>
      </c>
      <c r="J35" s="293">
        <f t="shared" si="21"/>
        <v>0</v>
      </c>
      <c r="K35" s="309">
        <f t="shared" si="21"/>
        <v>1.3066666666666666E-2</v>
      </c>
      <c r="L35" s="294">
        <f t="shared" si="21"/>
        <v>1.3333333333333331E-2</v>
      </c>
      <c r="M35" s="293">
        <f t="shared" si="21"/>
        <v>0</v>
      </c>
      <c r="N35" s="295">
        <f t="shared" si="21"/>
        <v>1.3333333333333331E-2</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1.3333333333333331E-2</v>
      </c>
      <c r="Y35" s="307">
        <v>4.6830974215696461E-5</v>
      </c>
      <c r="Z35" s="306">
        <f t="shared" si="7"/>
        <v>0.45080000000000009</v>
      </c>
      <c r="AA35" s="305">
        <f>SUM(AA21:AA23,AA31:AA32)</f>
        <v>0</v>
      </c>
      <c r="AB35" s="304">
        <v>0</v>
      </c>
      <c r="AC35" s="303">
        <f t="shared" si="8"/>
        <v>1</v>
      </c>
      <c r="AD35" s="302">
        <f>SUM(AD21:AD23,AD31:AD32)</f>
        <v>1.3333333333333331E-2</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0.46</v>
      </c>
      <c r="D38" s="231">
        <v>0.102557</v>
      </c>
      <c r="E38" s="248">
        <v>3.6021331669793867E-4</v>
      </c>
      <c r="F38" s="242">
        <v>0</v>
      </c>
      <c r="G38" s="247">
        <v>0</v>
      </c>
      <c r="H38" s="246">
        <f t="shared" si="1"/>
        <v>1</v>
      </c>
      <c r="I38" s="231">
        <v>0.22294999999999998</v>
      </c>
      <c r="J38" s="72">
        <v>0</v>
      </c>
      <c r="K38" s="245">
        <f t="shared" si="22"/>
        <v>0.22294999999999998</v>
      </c>
      <c r="L38" s="231">
        <v>0.22749999999999998</v>
      </c>
      <c r="M38" s="72">
        <v>0</v>
      </c>
      <c r="N38" s="232">
        <f t="shared" si="23"/>
        <v>0.22749999999999998</v>
      </c>
      <c r="O38" s="231">
        <v>0</v>
      </c>
      <c r="P38" s="72">
        <v>0</v>
      </c>
      <c r="Q38" s="232">
        <f t="shared" si="24"/>
        <v>0</v>
      </c>
      <c r="R38" s="231">
        <v>0</v>
      </c>
      <c r="S38" s="72">
        <v>0</v>
      </c>
      <c r="T38" s="232">
        <f t="shared" si="25"/>
        <v>0</v>
      </c>
      <c r="U38" s="231">
        <v>0</v>
      </c>
      <c r="V38" s="72">
        <v>0</v>
      </c>
      <c r="W38" s="232">
        <f t="shared" si="26"/>
        <v>0</v>
      </c>
      <c r="X38" s="74">
        <v>0.22749999999999998</v>
      </c>
      <c r="Y38" s="244">
        <v>7.9905349755532093E-4</v>
      </c>
      <c r="Z38" s="243">
        <f t="shared" si="7"/>
        <v>0.45080000000000003</v>
      </c>
      <c r="AA38" s="242">
        <v>0</v>
      </c>
      <c r="AB38" s="241">
        <v>0</v>
      </c>
      <c r="AC38" s="240">
        <f t="shared" si="8"/>
        <v>1</v>
      </c>
      <c r="AD38" s="239">
        <f t="shared" si="27"/>
        <v>0.22749999999999998</v>
      </c>
    </row>
    <row r="39" spans="1:30" ht="15">
      <c r="A39" s="377"/>
      <c r="B39" s="218" t="s">
        <v>23</v>
      </c>
      <c r="C39" s="229">
        <f t="shared" si="0"/>
        <v>0.5513232644157815</v>
      </c>
      <c r="D39" s="211">
        <v>8.1384135000000004</v>
      </c>
      <c r="E39" s="228">
        <v>2.8584737458138203E-2</v>
      </c>
      <c r="F39" s="222">
        <v>6.242877</v>
      </c>
      <c r="G39" s="227">
        <v>2.192700077624533E-2</v>
      </c>
      <c r="H39" s="226">
        <f t="shared" si="1"/>
        <v>0.23291228689719443</v>
      </c>
      <c r="I39" s="211">
        <v>14.761600000000001</v>
      </c>
      <c r="J39" s="49">
        <v>11.370850000000001</v>
      </c>
      <c r="K39" s="225">
        <f t="shared" si="22"/>
        <v>3.3907500000000006</v>
      </c>
      <c r="L39" s="211">
        <v>89.76</v>
      </c>
      <c r="M39" s="49">
        <v>8.1849999999999881</v>
      </c>
      <c r="N39" s="212">
        <f t="shared" si="23"/>
        <v>81.575000000000017</v>
      </c>
      <c r="O39" s="211">
        <v>0</v>
      </c>
      <c r="P39" s="49">
        <v>0</v>
      </c>
      <c r="Q39" s="212">
        <f t="shared" si="24"/>
        <v>0</v>
      </c>
      <c r="R39" s="211">
        <v>0</v>
      </c>
      <c r="S39" s="49">
        <v>0</v>
      </c>
      <c r="T39" s="212">
        <f t="shared" si="25"/>
        <v>0</v>
      </c>
      <c r="U39" s="211">
        <v>25</v>
      </c>
      <c r="V39" s="49">
        <v>18.297500000000014</v>
      </c>
      <c r="W39" s="212">
        <f t="shared" si="26"/>
        <v>6.7024999999999864</v>
      </c>
      <c r="X39" s="51">
        <v>114.76</v>
      </c>
      <c r="Y39" s="224">
        <v>0.40307419507449949</v>
      </c>
      <c r="Z39" s="223">
        <f t="shared" si="7"/>
        <v>7.0916813349599164E-2</v>
      </c>
      <c r="AA39" s="222">
        <v>26.482500000000002</v>
      </c>
      <c r="AB39" s="221">
        <v>9.3015095132727585E-2</v>
      </c>
      <c r="AC39" s="220">
        <f t="shared" si="8"/>
        <v>0.23573593882752761</v>
      </c>
      <c r="AD39" s="219">
        <f t="shared" si="27"/>
        <v>88.277500000000003</v>
      </c>
    </row>
    <row r="40" spans="1:30" ht="15">
      <c r="A40" s="377"/>
      <c r="B40" s="270" t="s">
        <v>22</v>
      </c>
      <c r="C40" s="269">
        <f t="shared" si="0"/>
        <v>0.57784913027423501</v>
      </c>
      <c r="D40" s="251">
        <v>26.4465945</v>
      </c>
      <c r="E40" s="268">
        <v>9.2888983884185997E-2</v>
      </c>
      <c r="F40" s="262">
        <v>20.848988500000001</v>
      </c>
      <c r="G40" s="267">
        <v>7.3228382847111986E-2</v>
      </c>
      <c r="H40" s="266">
        <f t="shared" si="1"/>
        <v>0.21165696778086113</v>
      </c>
      <c r="I40" s="251">
        <v>45.767300000000006</v>
      </c>
      <c r="J40" s="61">
        <v>36.255350000000007</v>
      </c>
      <c r="K40" s="265">
        <f t="shared" si="22"/>
        <v>9.5119499999999988</v>
      </c>
      <c r="L40" s="251">
        <v>362.90750000000003</v>
      </c>
      <c r="M40" s="61">
        <v>230.79499999999999</v>
      </c>
      <c r="N40" s="252">
        <f t="shared" si="23"/>
        <v>132.11250000000004</v>
      </c>
      <c r="O40" s="251">
        <v>0</v>
      </c>
      <c r="P40" s="61">
        <v>0</v>
      </c>
      <c r="Q40" s="252">
        <f t="shared" si="24"/>
        <v>0</v>
      </c>
      <c r="R40" s="251">
        <v>0</v>
      </c>
      <c r="S40" s="61">
        <v>0</v>
      </c>
      <c r="T40" s="252">
        <f t="shared" si="25"/>
        <v>0</v>
      </c>
      <c r="U40" s="251">
        <v>75</v>
      </c>
      <c r="V40" s="61">
        <v>81.702499999999986</v>
      </c>
      <c r="W40" s="252">
        <f t="shared" si="26"/>
        <v>-6.7024999999999864</v>
      </c>
      <c r="X40" s="63">
        <v>437.90750000000003</v>
      </c>
      <c r="Y40" s="264">
        <v>1.5380726131020077</v>
      </c>
      <c r="Z40" s="263">
        <f t="shared" si="7"/>
        <v>6.0393106991773374E-2</v>
      </c>
      <c r="AA40" s="262">
        <v>312.49749999999995</v>
      </c>
      <c r="AB40" s="261">
        <v>1.0975921718583794</v>
      </c>
      <c r="AC40" s="260">
        <f t="shared" si="8"/>
        <v>6.6717296938375525E-2</v>
      </c>
      <c r="AD40" s="259">
        <f t="shared" si="27"/>
        <v>125.41000000000008</v>
      </c>
    </row>
    <row r="41" spans="1:30" ht="15">
      <c r="A41" s="377"/>
      <c r="B41" s="270" t="s">
        <v>21</v>
      </c>
      <c r="C41" s="269">
        <f t="shared" si="0"/>
        <v>0.62767746876466368</v>
      </c>
      <c r="D41" s="251">
        <v>58.722930500000004</v>
      </c>
      <c r="E41" s="268">
        <v>0.20625390330867269</v>
      </c>
      <c r="F41" s="262">
        <v>41.740477999999996</v>
      </c>
      <c r="G41" s="267">
        <v>0.1466060429361096</v>
      </c>
      <c r="H41" s="266">
        <f t="shared" si="1"/>
        <v>0.28919627061186953</v>
      </c>
      <c r="I41" s="251">
        <v>93.555900000000008</v>
      </c>
      <c r="J41" s="61">
        <v>66.985600000000005</v>
      </c>
      <c r="K41" s="265">
        <f t="shared" si="22"/>
        <v>26.570300000000003</v>
      </c>
      <c r="L41" s="251">
        <v>299.24999999999994</v>
      </c>
      <c r="M41" s="61">
        <v>213.95000000000002</v>
      </c>
      <c r="N41" s="252">
        <f t="shared" si="23"/>
        <v>85.299999999999926</v>
      </c>
      <c r="O41" s="251">
        <v>0</v>
      </c>
      <c r="P41" s="61">
        <v>0</v>
      </c>
      <c r="Q41" s="252">
        <f t="shared" si="24"/>
        <v>0</v>
      </c>
      <c r="R41" s="251">
        <v>0</v>
      </c>
      <c r="S41" s="61">
        <v>0</v>
      </c>
      <c r="T41" s="252">
        <f t="shared" si="25"/>
        <v>0</v>
      </c>
      <c r="U41" s="251">
        <v>0</v>
      </c>
      <c r="V41" s="61">
        <v>0</v>
      </c>
      <c r="W41" s="252">
        <f t="shared" si="26"/>
        <v>0</v>
      </c>
      <c r="X41" s="63">
        <v>299.24999999999994</v>
      </c>
      <c r="Y41" s="264">
        <v>1.0510626775535374</v>
      </c>
      <c r="Z41" s="263">
        <f t="shared" si="7"/>
        <v>0.19623368588137013</v>
      </c>
      <c r="AA41" s="262">
        <v>213.95000000000002</v>
      </c>
      <c r="AB41" s="261">
        <v>0.75146151623325086</v>
      </c>
      <c r="AC41" s="260">
        <f t="shared" si="8"/>
        <v>0.19509454545454541</v>
      </c>
      <c r="AD41" s="259">
        <f t="shared" si="27"/>
        <v>85.299999999999926</v>
      </c>
    </row>
    <row r="42" spans="1:30" ht="15">
      <c r="A42" s="377"/>
      <c r="B42" s="270" t="s">
        <v>20</v>
      </c>
      <c r="C42" s="269">
        <f t="shared" si="0"/>
        <v>0.62359581019509602</v>
      </c>
      <c r="D42" s="251">
        <v>73.6264295</v>
      </c>
      <c r="E42" s="268">
        <v>0.25859980661312204</v>
      </c>
      <c r="F42" s="262">
        <v>69.214671499999994</v>
      </c>
      <c r="G42" s="267">
        <v>0.24310428600596573</v>
      </c>
      <c r="H42" s="266">
        <f t="shared" si="1"/>
        <v>5.9920846766038087E-2</v>
      </c>
      <c r="I42" s="251">
        <v>118.06754999999998</v>
      </c>
      <c r="J42" s="61">
        <v>110.66674999999999</v>
      </c>
      <c r="K42" s="265">
        <f t="shared" si="22"/>
        <v>7.4007999999999896</v>
      </c>
      <c r="L42" s="251">
        <v>230.13499999999999</v>
      </c>
      <c r="M42" s="61">
        <v>200.63749999999999</v>
      </c>
      <c r="N42" s="252">
        <f t="shared" si="23"/>
        <v>29.497500000000002</v>
      </c>
      <c r="O42" s="251">
        <v>0</v>
      </c>
      <c r="P42" s="61">
        <v>0</v>
      </c>
      <c r="Q42" s="252">
        <f t="shared" si="24"/>
        <v>0</v>
      </c>
      <c r="R42" s="251">
        <v>0</v>
      </c>
      <c r="S42" s="61">
        <v>0</v>
      </c>
      <c r="T42" s="252">
        <f t="shared" si="25"/>
        <v>0</v>
      </c>
      <c r="U42" s="251">
        <v>0</v>
      </c>
      <c r="V42" s="61">
        <v>0</v>
      </c>
      <c r="W42" s="252">
        <f t="shared" si="26"/>
        <v>0</v>
      </c>
      <c r="X42" s="63">
        <v>230.13499999999999</v>
      </c>
      <c r="Y42" s="264">
        <v>0.80830846883469798</v>
      </c>
      <c r="Z42" s="263">
        <f t="shared" si="7"/>
        <v>0.31992712755556524</v>
      </c>
      <c r="AA42" s="262">
        <v>200.63749999999999</v>
      </c>
      <c r="AB42" s="261">
        <v>0.70470371564967915</v>
      </c>
      <c r="AC42" s="260">
        <f t="shared" si="8"/>
        <v>0.3449737536602081</v>
      </c>
      <c r="AD42" s="259">
        <f t="shared" si="27"/>
        <v>29.497500000000002</v>
      </c>
    </row>
    <row r="43" spans="1:30" ht="15">
      <c r="A43" s="377"/>
      <c r="B43" s="270" t="s">
        <v>19</v>
      </c>
      <c r="C43" s="269">
        <f t="shared" si="0"/>
        <v>0.67094445714344741</v>
      </c>
      <c r="D43" s="251">
        <v>51.953845999999999</v>
      </c>
      <c r="E43" s="268">
        <v>0.18247869168241987</v>
      </c>
      <c r="F43" s="262">
        <v>52.675206499999994</v>
      </c>
      <c r="G43" s="267">
        <v>0.18501234187609061</v>
      </c>
      <c r="H43" s="266">
        <f t="shared" si="1"/>
        <v>-1.3884640994624265E-2</v>
      </c>
      <c r="I43" s="251">
        <v>77.433900000000008</v>
      </c>
      <c r="J43" s="61">
        <v>78.008050000000011</v>
      </c>
      <c r="K43" s="265">
        <f t="shared" si="22"/>
        <v>-0.57415000000000305</v>
      </c>
      <c r="L43" s="251">
        <v>186.43999999999997</v>
      </c>
      <c r="M43" s="61">
        <v>162.08250000000001</v>
      </c>
      <c r="N43" s="252">
        <f t="shared" si="23"/>
        <v>24.357499999999959</v>
      </c>
      <c r="O43" s="251">
        <v>0</v>
      </c>
      <c r="P43" s="61">
        <v>0</v>
      </c>
      <c r="Q43" s="252">
        <f t="shared" si="24"/>
        <v>0</v>
      </c>
      <c r="R43" s="251">
        <v>0</v>
      </c>
      <c r="S43" s="61">
        <v>0</v>
      </c>
      <c r="T43" s="252">
        <f t="shared" si="25"/>
        <v>0</v>
      </c>
      <c r="U43" s="251">
        <v>0</v>
      </c>
      <c r="V43" s="61">
        <v>0</v>
      </c>
      <c r="W43" s="252">
        <f t="shared" si="26"/>
        <v>0</v>
      </c>
      <c r="X43" s="63">
        <v>186.43999999999997</v>
      </c>
      <c r="Y43" s="264">
        <v>0.65483751245808364</v>
      </c>
      <c r="Z43" s="263">
        <f t="shared" si="7"/>
        <v>0.2786625509547308</v>
      </c>
      <c r="AA43" s="262">
        <v>162.08250000000001</v>
      </c>
      <c r="AB43" s="261">
        <v>0.56928610051355877</v>
      </c>
      <c r="AC43" s="260">
        <f t="shared" si="8"/>
        <v>0.32499009146576585</v>
      </c>
      <c r="AD43" s="259">
        <f t="shared" si="27"/>
        <v>24.357499999999959</v>
      </c>
    </row>
    <row r="44" spans="1:30" ht="15">
      <c r="A44" s="377"/>
      <c r="B44" s="258" t="s">
        <v>18</v>
      </c>
      <c r="C44" s="269">
        <f t="shared" si="0"/>
        <v>0.67696586873424236</v>
      </c>
      <c r="D44" s="251">
        <v>32.462612</v>
      </c>
      <c r="E44" s="268">
        <v>0.1140191809159619</v>
      </c>
      <c r="F44" s="262">
        <v>24.851736000000002</v>
      </c>
      <c r="G44" s="267">
        <v>8.7287325148812656E-2</v>
      </c>
      <c r="H44" s="266">
        <f t="shared" si="1"/>
        <v>0.23445051186885385</v>
      </c>
      <c r="I44" s="251">
        <v>47.953100000000006</v>
      </c>
      <c r="J44" s="61">
        <v>36.769200000000005</v>
      </c>
      <c r="K44" s="265">
        <f t="shared" si="22"/>
        <v>11.183900000000001</v>
      </c>
      <c r="L44" s="251">
        <v>108.88249999999999</v>
      </c>
      <c r="M44" s="61">
        <v>144.94499999999999</v>
      </c>
      <c r="N44" s="252">
        <f t="shared" si="23"/>
        <v>-36.0625</v>
      </c>
      <c r="O44" s="251">
        <v>0</v>
      </c>
      <c r="P44" s="61">
        <v>0</v>
      </c>
      <c r="Q44" s="252">
        <f t="shared" si="24"/>
        <v>0</v>
      </c>
      <c r="R44" s="251">
        <v>0</v>
      </c>
      <c r="S44" s="61">
        <v>0</v>
      </c>
      <c r="T44" s="252">
        <f t="shared" si="25"/>
        <v>0</v>
      </c>
      <c r="U44" s="251">
        <v>0</v>
      </c>
      <c r="V44" s="61">
        <v>0</v>
      </c>
      <c r="W44" s="252">
        <f t="shared" si="26"/>
        <v>0</v>
      </c>
      <c r="X44" s="63">
        <v>108.88249999999999</v>
      </c>
      <c r="Y44" s="264">
        <v>0.38243051625304275</v>
      </c>
      <c r="Z44" s="263">
        <f t="shared" si="7"/>
        <v>0.29814352168622138</v>
      </c>
      <c r="AA44" s="262">
        <v>144.94499999999999</v>
      </c>
      <c r="AB44" s="261">
        <v>0.50909366426935521</v>
      </c>
      <c r="AC44" s="260">
        <f t="shared" si="8"/>
        <v>0.17145631791369143</v>
      </c>
      <c r="AD44" s="259">
        <f t="shared" si="27"/>
        <v>-36.0625</v>
      </c>
    </row>
    <row r="45" spans="1:30" ht="15">
      <c r="A45" s="377"/>
      <c r="B45" s="238" t="s">
        <v>17</v>
      </c>
      <c r="C45" s="249">
        <f t="shared" si="0"/>
        <v>0.6111575659127827</v>
      </c>
      <c r="D45" s="231">
        <v>6.1138674999999996</v>
      </c>
      <c r="E45" s="248">
        <v>2.1473877843801344E-2</v>
      </c>
      <c r="F45" s="242">
        <v>7.1357714999999997</v>
      </c>
      <c r="G45" s="247">
        <v>2.5063134708502074E-2</v>
      </c>
      <c r="H45" s="246">
        <f t="shared" si="1"/>
        <v>-0.16714526443368297</v>
      </c>
      <c r="I45" s="231">
        <v>10.00375</v>
      </c>
      <c r="J45" s="72">
        <v>11.463699999999999</v>
      </c>
      <c r="K45" s="245">
        <f t="shared" si="22"/>
        <v>-1.4599499999999992</v>
      </c>
      <c r="L45" s="231">
        <v>62.114999999999995</v>
      </c>
      <c r="M45" s="72">
        <v>142.97749999999999</v>
      </c>
      <c r="N45" s="232">
        <f t="shared" si="23"/>
        <v>-80.862499999999997</v>
      </c>
      <c r="O45" s="231">
        <v>0</v>
      </c>
      <c r="P45" s="72">
        <v>0</v>
      </c>
      <c r="Q45" s="232">
        <f t="shared" si="24"/>
        <v>0</v>
      </c>
      <c r="R45" s="231">
        <v>0</v>
      </c>
      <c r="S45" s="72">
        <v>0</v>
      </c>
      <c r="T45" s="232">
        <f t="shared" si="25"/>
        <v>0</v>
      </c>
      <c r="U45" s="231">
        <v>0</v>
      </c>
      <c r="V45" s="72">
        <v>0</v>
      </c>
      <c r="W45" s="232">
        <f t="shared" si="26"/>
        <v>0</v>
      </c>
      <c r="X45" s="74">
        <v>62.114999999999995</v>
      </c>
      <c r="Y45" s="244">
        <v>0.21816794725559893</v>
      </c>
      <c r="Z45" s="243">
        <f t="shared" si="7"/>
        <v>9.8428197697818562E-2</v>
      </c>
      <c r="AA45" s="242">
        <v>142.97749999999999</v>
      </c>
      <c r="AB45" s="241">
        <v>0.50218316867137003</v>
      </c>
      <c r="AC45" s="240">
        <f t="shared" si="8"/>
        <v>4.9908352712839436E-2</v>
      </c>
      <c r="AD45" s="239">
        <f t="shared" si="27"/>
        <v>-80.862499999999997</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0.63165447564847543</v>
      </c>
      <c r="D48" s="171">
        <f>SUM(D36:D47)</f>
        <v>257.5672505</v>
      </c>
      <c r="E48" s="188">
        <v>0.90465939502299997</v>
      </c>
      <c r="F48" s="182">
        <f>SUM(F36:F47)</f>
        <v>222.70972900000001</v>
      </c>
      <c r="G48" s="187">
        <v>0.78222851429883811</v>
      </c>
      <c r="H48" s="186">
        <f t="shared" si="1"/>
        <v>0.13533367084648051</v>
      </c>
      <c r="I48" s="171">
        <f t="shared" ref="I48:X48" si="28">SUM(I36:I47)</f>
        <v>407.76605000000001</v>
      </c>
      <c r="J48" s="27">
        <f t="shared" si="28"/>
        <v>351.51950000000005</v>
      </c>
      <c r="K48" s="185">
        <f t="shared" si="28"/>
        <v>56.246549999999992</v>
      </c>
      <c r="L48" s="171">
        <f t="shared" si="28"/>
        <v>1339.7175</v>
      </c>
      <c r="M48" s="27">
        <f t="shared" si="28"/>
        <v>1103.5724999999998</v>
      </c>
      <c r="N48" s="172">
        <f t="shared" si="28"/>
        <v>236.14499999999998</v>
      </c>
      <c r="O48" s="171">
        <f t="shared" si="28"/>
        <v>0</v>
      </c>
      <c r="P48" s="27">
        <f t="shared" si="28"/>
        <v>0</v>
      </c>
      <c r="Q48" s="172">
        <f t="shared" si="28"/>
        <v>0</v>
      </c>
      <c r="R48" s="171">
        <f t="shared" si="28"/>
        <v>0</v>
      </c>
      <c r="S48" s="27">
        <f t="shared" si="28"/>
        <v>0</v>
      </c>
      <c r="T48" s="172">
        <f t="shared" si="28"/>
        <v>0</v>
      </c>
      <c r="U48" s="171">
        <f t="shared" si="28"/>
        <v>100</v>
      </c>
      <c r="V48" s="27">
        <f t="shared" si="28"/>
        <v>100</v>
      </c>
      <c r="W48" s="172">
        <f t="shared" si="28"/>
        <v>0</v>
      </c>
      <c r="X48" s="29">
        <f t="shared" si="28"/>
        <v>1439.7175</v>
      </c>
      <c r="Y48" s="184">
        <v>5.0567529840290231</v>
      </c>
      <c r="Z48" s="183">
        <f t="shared" si="7"/>
        <v>0.17890124312582156</v>
      </c>
      <c r="AA48" s="182">
        <f>SUM(AA36:AA47)</f>
        <v>1203.5724999999998</v>
      </c>
      <c r="AB48" s="181">
        <v>4.2273354323283199</v>
      </c>
      <c r="AC48" s="180">
        <f t="shared" si="8"/>
        <v>0.1850405596671576</v>
      </c>
      <c r="AD48" s="179">
        <f>SUM(AD36:AD47)</f>
        <v>236.14499999999998</v>
      </c>
    </row>
    <row r="49" spans="1:30" ht="15">
      <c r="A49" s="377"/>
      <c r="B49" s="158" t="s">
        <v>87</v>
      </c>
      <c r="C49" s="169">
        <f t="shared" si="0"/>
        <v>0.63174838072341299</v>
      </c>
      <c r="D49" s="151">
        <f>SUM(D39:D45)</f>
        <v>257.46469350000001</v>
      </c>
      <c r="E49" s="168">
        <v>0.90429918170630208</v>
      </c>
      <c r="F49" s="162">
        <f>SUM(F39:F45)</f>
        <v>222.70972900000001</v>
      </c>
      <c r="G49" s="167">
        <v>0.78222851429883811</v>
      </c>
      <c r="H49" s="166">
        <f t="shared" si="1"/>
        <v>0.13498924465151957</v>
      </c>
      <c r="I49" s="151">
        <f t="shared" ref="I49:X49" si="29">SUM(I39:I45)</f>
        <v>407.54310000000004</v>
      </c>
      <c r="J49" s="16">
        <f t="shared" si="29"/>
        <v>351.51950000000005</v>
      </c>
      <c r="K49" s="165">
        <f t="shared" si="29"/>
        <v>56.023599999999988</v>
      </c>
      <c r="L49" s="151">
        <f t="shared" si="29"/>
        <v>1339.49</v>
      </c>
      <c r="M49" s="16">
        <f t="shared" si="29"/>
        <v>1103.5724999999998</v>
      </c>
      <c r="N49" s="152">
        <f t="shared" si="29"/>
        <v>235.9174999999999</v>
      </c>
      <c r="O49" s="151">
        <f t="shared" si="29"/>
        <v>0</v>
      </c>
      <c r="P49" s="16">
        <f t="shared" si="29"/>
        <v>0</v>
      </c>
      <c r="Q49" s="152">
        <f t="shared" si="29"/>
        <v>0</v>
      </c>
      <c r="R49" s="151">
        <f t="shared" si="29"/>
        <v>0</v>
      </c>
      <c r="S49" s="16">
        <f t="shared" si="29"/>
        <v>0</v>
      </c>
      <c r="T49" s="152">
        <f t="shared" si="29"/>
        <v>0</v>
      </c>
      <c r="U49" s="151">
        <f t="shared" si="29"/>
        <v>100</v>
      </c>
      <c r="V49" s="16">
        <f t="shared" si="29"/>
        <v>100</v>
      </c>
      <c r="W49" s="152">
        <f t="shared" si="29"/>
        <v>0</v>
      </c>
      <c r="X49" s="18">
        <f t="shared" si="29"/>
        <v>1439.49</v>
      </c>
      <c r="Y49" s="164">
        <v>5.0559539305314685</v>
      </c>
      <c r="Z49" s="163">
        <f t="shared" si="7"/>
        <v>0.17885827167955318</v>
      </c>
      <c r="AA49" s="162">
        <f>SUM(AA39:AA45)</f>
        <v>1203.5724999999998</v>
      </c>
      <c r="AB49" s="161">
        <v>4.2273354323283199</v>
      </c>
      <c r="AC49" s="160">
        <f t="shared" si="8"/>
        <v>0.1850405596671576</v>
      </c>
      <c r="AD49" s="159">
        <f>SUM(AD39:AD45)</f>
        <v>235.91749999999996</v>
      </c>
    </row>
    <row r="50" spans="1:30" ht="15.75" thickBot="1">
      <c r="A50" s="378"/>
      <c r="B50" s="138" t="s">
        <v>86</v>
      </c>
      <c r="C50" s="149">
        <f t="shared" si="0"/>
        <v>0.46</v>
      </c>
      <c r="D50" s="131">
        <f>SUM(D36:D38,D46:D47)</f>
        <v>0.102557</v>
      </c>
      <c r="E50" s="148">
        <v>3.6021331669793867E-4</v>
      </c>
      <c r="F50" s="142">
        <f>SUM(F36:F38,F46:F47)</f>
        <v>0</v>
      </c>
      <c r="G50" s="147">
        <v>0</v>
      </c>
      <c r="H50" s="146">
        <f t="shared" si="1"/>
        <v>1</v>
      </c>
      <c r="I50" s="131">
        <f t="shared" ref="I50:X50" si="30">SUM(I36:I38,I46:I47)</f>
        <v>0.22294999999999998</v>
      </c>
      <c r="J50" s="5">
        <f t="shared" si="30"/>
        <v>0</v>
      </c>
      <c r="K50" s="145">
        <f t="shared" si="30"/>
        <v>0.22294999999999998</v>
      </c>
      <c r="L50" s="131">
        <f t="shared" si="30"/>
        <v>0.22749999999999998</v>
      </c>
      <c r="M50" s="5">
        <f t="shared" si="30"/>
        <v>0</v>
      </c>
      <c r="N50" s="132">
        <f t="shared" si="30"/>
        <v>0.22749999999999998</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0.22749999999999998</v>
      </c>
      <c r="Y50" s="144">
        <v>7.9905349755532093E-4</v>
      </c>
      <c r="Z50" s="143">
        <f t="shared" si="7"/>
        <v>0.45080000000000003</v>
      </c>
      <c r="AA50" s="142">
        <f>SUM(AA36:AA38,AA46:AA47)</f>
        <v>0</v>
      </c>
      <c r="AB50" s="141">
        <v>0</v>
      </c>
      <c r="AC50" s="140">
        <f t="shared" si="8"/>
        <v>1</v>
      </c>
      <c r="AD50" s="139">
        <f>SUM(AD36:AD38,AD46:AD47)</f>
        <v>0.22749999999999998</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2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TwinFdr!A1</f>
        <v>FIIP DIVERSION: Twin Feeder Canal</v>
      </c>
      <c r="C1" s="124"/>
      <c r="D1" s="124"/>
      <c r="E1" s="124"/>
      <c r="F1" s="124"/>
      <c r="G1" s="124"/>
      <c r="H1" s="124"/>
      <c r="I1" s="124"/>
      <c r="J1" s="124"/>
      <c r="K1" s="124"/>
      <c r="L1" s="124"/>
      <c r="M1" s="124"/>
      <c r="N1" s="124"/>
      <c r="O1" s="124"/>
    </row>
    <row r="2" spans="2:15" ht="23.25">
      <c r="B2" s="125" t="str">
        <f>TwinFdr!A2</f>
        <v>285 Acres (62% Sprinkler / 38%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27.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180</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2.4750000000000001</v>
      </c>
      <c r="M7" s="61">
        <v>0</v>
      </c>
      <c r="N7" s="252">
        <f t="shared" si="3"/>
        <v>2.4750000000000001</v>
      </c>
      <c r="O7" s="251">
        <v>0</v>
      </c>
      <c r="P7" s="61">
        <v>0</v>
      </c>
      <c r="Q7" s="252">
        <f t="shared" si="4"/>
        <v>0</v>
      </c>
      <c r="R7" s="251">
        <v>0</v>
      </c>
      <c r="S7" s="61">
        <v>0</v>
      </c>
      <c r="T7" s="252">
        <f t="shared" si="5"/>
        <v>0</v>
      </c>
      <c r="U7" s="251">
        <v>0</v>
      </c>
      <c r="V7" s="61">
        <v>0</v>
      </c>
      <c r="W7" s="252">
        <f t="shared" si="6"/>
        <v>0</v>
      </c>
      <c r="X7" s="63">
        <v>2.4750000000000001</v>
      </c>
      <c r="Y7" s="264">
        <v>0</v>
      </c>
      <c r="Z7" s="263">
        <f t="shared" si="7"/>
        <v>0</v>
      </c>
      <c r="AA7" s="262">
        <v>0</v>
      </c>
      <c r="AB7" s="261">
        <v>0</v>
      </c>
      <c r="AC7" s="260">
        <f t="shared" si="8"/>
        <v>1</v>
      </c>
      <c r="AD7" s="259">
        <f t="shared" si="9"/>
        <v>2.4750000000000001</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0</v>
      </c>
      <c r="G9" s="227">
        <v>0</v>
      </c>
      <c r="H9" s="226">
        <f t="shared" si="1"/>
        <v>1</v>
      </c>
      <c r="I9" s="211">
        <v>0</v>
      </c>
      <c r="J9" s="49">
        <v>0</v>
      </c>
      <c r="K9" s="225">
        <f t="shared" si="2"/>
        <v>0</v>
      </c>
      <c r="L9" s="211">
        <v>0</v>
      </c>
      <c r="M9" s="49">
        <v>0</v>
      </c>
      <c r="N9" s="212">
        <f t="shared" si="3"/>
        <v>0</v>
      </c>
      <c r="O9" s="211">
        <v>0</v>
      </c>
      <c r="P9" s="49">
        <v>0</v>
      </c>
      <c r="Q9" s="212">
        <f t="shared" si="4"/>
        <v>0</v>
      </c>
      <c r="R9" s="211">
        <v>0</v>
      </c>
      <c r="S9" s="49">
        <v>0</v>
      </c>
      <c r="T9" s="212">
        <f t="shared" si="5"/>
        <v>0</v>
      </c>
      <c r="U9" s="211">
        <v>0</v>
      </c>
      <c r="V9" s="49">
        <v>0</v>
      </c>
      <c r="W9" s="212">
        <f t="shared" si="6"/>
        <v>0</v>
      </c>
      <c r="X9" s="51">
        <v>0</v>
      </c>
      <c r="Y9" s="224">
        <v>0</v>
      </c>
      <c r="Z9" s="223">
        <f t="shared" si="7"/>
        <v>1</v>
      </c>
      <c r="AA9" s="222">
        <v>0</v>
      </c>
      <c r="AB9" s="221">
        <v>0</v>
      </c>
      <c r="AC9" s="220">
        <f t="shared" si="8"/>
        <v>1</v>
      </c>
      <c r="AD9" s="219">
        <f t="shared" si="9"/>
        <v>0</v>
      </c>
    </row>
    <row r="10" spans="1:31" ht="15">
      <c r="A10" s="377"/>
      <c r="B10" s="270" t="s">
        <v>22</v>
      </c>
      <c r="C10" s="269">
        <f t="shared" si="0"/>
        <v>1</v>
      </c>
      <c r="D10" s="251">
        <v>0</v>
      </c>
      <c r="E10" s="268">
        <v>0</v>
      </c>
      <c r="F10" s="262">
        <v>0</v>
      </c>
      <c r="G10" s="267">
        <v>0</v>
      </c>
      <c r="H10" s="266">
        <f t="shared" si="1"/>
        <v>1</v>
      </c>
      <c r="I10" s="251">
        <v>0</v>
      </c>
      <c r="J10" s="61">
        <v>0</v>
      </c>
      <c r="K10" s="265">
        <f t="shared" si="2"/>
        <v>0</v>
      </c>
      <c r="L10" s="251">
        <v>0</v>
      </c>
      <c r="M10" s="61">
        <v>0</v>
      </c>
      <c r="N10" s="252">
        <f t="shared" si="3"/>
        <v>0</v>
      </c>
      <c r="O10" s="251">
        <v>0</v>
      </c>
      <c r="P10" s="61">
        <v>0</v>
      </c>
      <c r="Q10" s="252">
        <f t="shared" si="4"/>
        <v>0</v>
      </c>
      <c r="R10" s="251">
        <v>0</v>
      </c>
      <c r="S10" s="61">
        <v>0</v>
      </c>
      <c r="T10" s="252">
        <f t="shared" si="5"/>
        <v>0</v>
      </c>
      <c r="U10" s="251">
        <v>0</v>
      </c>
      <c r="V10" s="61">
        <v>0</v>
      </c>
      <c r="W10" s="252">
        <f t="shared" si="6"/>
        <v>0</v>
      </c>
      <c r="X10" s="63">
        <v>0</v>
      </c>
      <c r="Y10" s="264">
        <v>0</v>
      </c>
      <c r="Z10" s="263">
        <f t="shared" si="7"/>
        <v>1</v>
      </c>
      <c r="AA10" s="262">
        <v>0</v>
      </c>
      <c r="AB10" s="261">
        <v>0</v>
      </c>
      <c r="AC10" s="260">
        <f t="shared" si="8"/>
        <v>1</v>
      </c>
      <c r="AD10" s="259">
        <f t="shared" si="9"/>
        <v>0</v>
      </c>
    </row>
    <row r="11" spans="1:31" ht="15">
      <c r="A11" s="377"/>
      <c r="B11" s="270" t="s">
        <v>21</v>
      </c>
      <c r="C11" s="269">
        <f t="shared" si="0"/>
        <v>1</v>
      </c>
      <c r="D11" s="251">
        <v>0</v>
      </c>
      <c r="E11" s="268">
        <v>0</v>
      </c>
      <c r="F11" s="262">
        <v>0</v>
      </c>
      <c r="G11" s="267">
        <v>0</v>
      </c>
      <c r="H11" s="266">
        <f t="shared" si="1"/>
        <v>1</v>
      </c>
      <c r="I11" s="251">
        <v>0</v>
      </c>
      <c r="J11" s="61">
        <v>0</v>
      </c>
      <c r="K11" s="265">
        <f t="shared" si="2"/>
        <v>0</v>
      </c>
      <c r="L11" s="251">
        <v>14.177499999999998</v>
      </c>
      <c r="M11" s="61">
        <v>31.43</v>
      </c>
      <c r="N11" s="252">
        <f t="shared" si="3"/>
        <v>-17.252500000000001</v>
      </c>
      <c r="O11" s="251">
        <v>0</v>
      </c>
      <c r="P11" s="61">
        <v>0</v>
      </c>
      <c r="Q11" s="252">
        <f t="shared" si="4"/>
        <v>0</v>
      </c>
      <c r="R11" s="251">
        <v>0</v>
      </c>
      <c r="S11" s="61">
        <v>0</v>
      </c>
      <c r="T11" s="252">
        <f t="shared" si="5"/>
        <v>0</v>
      </c>
      <c r="U11" s="251">
        <v>0</v>
      </c>
      <c r="V11" s="61">
        <v>0</v>
      </c>
      <c r="W11" s="252">
        <f t="shared" si="6"/>
        <v>0</v>
      </c>
      <c r="X11" s="63">
        <v>14.177499999999998</v>
      </c>
      <c r="Y11" s="264">
        <v>0</v>
      </c>
      <c r="Z11" s="263">
        <f t="shared" si="7"/>
        <v>0</v>
      </c>
      <c r="AA11" s="262">
        <v>31.43</v>
      </c>
      <c r="AB11" s="261">
        <v>0</v>
      </c>
      <c r="AC11" s="260">
        <f t="shared" si="8"/>
        <v>0</v>
      </c>
      <c r="AD11" s="259">
        <f t="shared" si="9"/>
        <v>-17.252500000000001</v>
      </c>
    </row>
    <row r="12" spans="1:31" ht="15">
      <c r="A12" s="377"/>
      <c r="B12" s="270" t="s">
        <v>20</v>
      </c>
      <c r="C12" s="269">
        <f t="shared" si="0"/>
        <v>1</v>
      </c>
      <c r="D12" s="251">
        <v>0</v>
      </c>
      <c r="E12" s="268">
        <v>0</v>
      </c>
      <c r="F12" s="262">
        <v>0</v>
      </c>
      <c r="G12" s="267">
        <v>0</v>
      </c>
      <c r="H12" s="266">
        <f t="shared" si="1"/>
        <v>1</v>
      </c>
      <c r="I12" s="251">
        <v>0</v>
      </c>
      <c r="J12" s="61">
        <v>0</v>
      </c>
      <c r="K12" s="265">
        <f t="shared" si="2"/>
        <v>0</v>
      </c>
      <c r="L12" s="251">
        <v>192.46250000000001</v>
      </c>
      <c r="M12" s="61">
        <v>159.3425</v>
      </c>
      <c r="N12" s="252">
        <f t="shared" si="3"/>
        <v>33.120000000000005</v>
      </c>
      <c r="O12" s="251">
        <v>0</v>
      </c>
      <c r="P12" s="61">
        <v>0</v>
      </c>
      <c r="Q12" s="252">
        <f t="shared" si="4"/>
        <v>0</v>
      </c>
      <c r="R12" s="251">
        <v>0</v>
      </c>
      <c r="S12" s="61">
        <v>0</v>
      </c>
      <c r="T12" s="252">
        <f t="shared" si="5"/>
        <v>0</v>
      </c>
      <c r="U12" s="251">
        <v>0</v>
      </c>
      <c r="V12" s="61">
        <v>0</v>
      </c>
      <c r="W12" s="252">
        <f t="shared" si="6"/>
        <v>0</v>
      </c>
      <c r="X12" s="63">
        <v>192.46250000000001</v>
      </c>
      <c r="Y12" s="264">
        <v>0</v>
      </c>
      <c r="Z12" s="263">
        <f t="shared" si="7"/>
        <v>0</v>
      </c>
      <c r="AA12" s="262">
        <v>159.3425</v>
      </c>
      <c r="AB12" s="261">
        <v>0</v>
      </c>
      <c r="AC12" s="260">
        <f t="shared" si="8"/>
        <v>0</v>
      </c>
      <c r="AD12" s="259">
        <f t="shared" si="9"/>
        <v>33.120000000000005</v>
      </c>
    </row>
    <row r="13" spans="1:31" ht="15">
      <c r="A13" s="377"/>
      <c r="B13" s="270" t="s">
        <v>19</v>
      </c>
      <c r="C13" s="269">
        <f t="shared" si="0"/>
        <v>1</v>
      </c>
      <c r="D13" s="251">
        <v>0</v>
      </c>
      <c r="E13" s="268">
        <v>0</v>
      </c>
      <c r="F13" s="262">
        <v>0</v>
      </c>
      <c r="G13" s="267">
        <v>0</v>
      </c>
      <c r="H13" s="266">
        <f t="shared" si="1"/>
        <v>1</v>
      </c>
      <c r="I13" s="251">
        <v>0</v>
      </c>
      <c r="J13" s="61">
        <v>0</v>
      </c>
      <c r="K13" s="265">
        <f t="shared" si="2"/>
        <v>0</v>
      </c>
      <c r="L13" s="251">
        <v>113.50749999999999</v>
      </c>
      <c r="M13" s="61">
        <v>0</v>
      </c>
      <c r="N13" s="252">
        <f t="shared" si="3"/>
        <v>113.50749999999999</v>
      </c>
      <c r="O13" s="251">
        <v>0</v>
      </c>
      <c r="P13" s="61">
        <v>0</v>
      </c>
      <c r="Q13" s="252">
        <f t="shared" si="4"/>
        <v>0</v>
      </c>
      <c r="R13" s="251">
        <v>0</v>
      </c>
      <c r="S13" s="61">
        <v>0</v>
      </c>
      <c r="T13" s="252">
        <f t="shared" si="5"/>
        <v>0</v>
      </c>
      <c r="U13" s="251">
        <v>0</v>
      </c>
      <c r="V13" s="61">
        <v>0</v>
      </c>
      <c r="W13" s="252">
        <f t="shared" si="6"/>
        <v>0</v>
      </c>
      <c r="X13" s="63">
        <v>113.50749999999999</v>
      </c>
      <c r="Y13" s="264">
        <v>0</v>
      </c>
      <c r="Z13" s="263">
        <f t="shared" si="7"/>
        <v>0</v>
      </c>
      <c r="AA13" s="262">
        <v>0</v>
      </c>
      <c r="AB13" s="261">
        <v>0</v>
      </c>
      <c r="AC13" s="260">
        <f t="shared" si="8"/>
        <v>1</v>
      </c>
      <c r="AD13" s="259">
        <f t="shared" si="9"/>
        <v>113.50749999999999</v>
      </c>
    </row>
    <row r="14" spans="1:31" ht="15">
      <c r="A14" s="377"/>
      <c r="B14" s="258" t="s">
        <v>18</v>
      </c>
      <c r="C14" s="269">
        <f t="shared" si="0"/>
        <v>1</v>
      </c>
      <c r="D14" s="251">
        <v>0</v>
      </c>
      <c r="E14" s="268">
        <v>0</v>
      </c>
      <c r="F14" s="262">
        <v>0</v>
      </c>
      <c r="G14" s="267">
        <v>0</v>
      </c>
      <c r="H14" s="266">
        <f t="shared" si="1"/>
        <v>1</v>
      </c>
      <c r="I14" s="251">
        <v>0</v>
      </c>
      <c r="J14" s="61">
        <v>0</v>
      </c>
      <c r="K14" s="265">
        <f t="shared" si="2"/>
        <v>0</v>
      </c>
      <c r="L14" s="251">
        <v>6.5124999999999993</v>
      </c>
      <c r="M14" s="61">
        <v>0</v>
      </c>
      <c r="N14" s="252">
        <f t="shared" si="3"/>
        <v>6.5124999999999993</v>
      </c>
      <c r="O14" s="251">
        <v>0</v>
      </c>
      <c r="P14" s="61">
        <v>0</v>
      </c>
      <c r="Q14" s="252">
        <f t="shared" si="4"/>
        <v>0</v>
      </c>
      <c r="R14" s="251">
        <v>0</v>
      </c>
      <c r="S14" s="61">
        <v>0</v>
      </c>
      <c r="T14" s="252">
        <f t="shared" si="5"/>
        <v>0</v>
      </c>
      <c r="U14" s="251">
        <v>0</v>
      </c>
      <c r="V14" s="61">
        <v>0</v>
      </c>
      <c r="W14" s="252">
        <f t="shared" si="6"/>
        <v>0</v>
      </c>
      <c r="X14" s="63">
        <v>6.5124999999999993</v>
      </c>
      <c r="Y14" s="264">
        <v>0</v>
      </c>
      <c r="Z14" s="263">
        <f t="shared" si="7"/>
        <v>0</v>
      </c>
      <c r="AA14" s="262">
        <v>0</v>
      </c>
      <c r="AB14" s="261">
        <v>0</v>
      </c>
      <c r="AC14" s="260">
        <f t="shared" si="8"/>
        <v>1</v>
      </c>
      <c r="AD14" s="259">
        <f t="shared" si="9"/>
        <v>6.5124999999999993</v>
      </c>
    </row>
    <row r="15" spans="1:31" ht="15">
      <c r="A15" s="377"/>
      <c r="B15" s="238" t="s">
        <v>17</v>
      </c>
      <c r="C15" s="249">
        <f t="shared" si="0"/>
        <v>1</v>
      </c>
      <c r="D15" s="231">
        <v>0</v>
      </c>
      <c r="E15" s="248">
        <v>0</v>
      </c>
      <c r="F15" s="242">
        <v>0</v>
      </c>
      <c r="G15" s="247">
        <v>0</v>
      </c>
      <c r="H15" s="246">
        <f t="shared" si="1"/>
        <v>1</v>
      </c>
      <c r="I15" s="231">
        <v>0</v>
      </c>
      <c r="J15" s="72">
        <v>0</v>
      </c>
      <c r="K15" s="245">
        <f t="shared" si="2"/>
        <v>0</v>
      </c>
      <c r="L15" s="231">
        <v>34.68</v>
      </c>
      <c r="M15" s="72">
        <v>0</v>
      </c>
      <c r="N15" s="232">
        <f t="shared" si="3"/>
        <v>34.68</v>
      </c>
      <c r="O15" s="231">
        <v>0</v>
      </c>
      <c r="P15" s="72">
        <v>0</v>
      </c>
      <c r="Q15" s="232">
        <f t="shared" si="4"/>
        <v>0</v>
      </c>
      <c r="R15" s="231">
        <v>0</v>
      </c>
      <c r="S15" s="72">
        <v>0</v>
      </c>
      <c r="T15" s="232">
        <f t="shared" si="5"/>
        <v>0</v>
      </c>
      <c r="U15" s="231">
        <v>0</v>
      </c>
      <c r="V15" s="72">
        <v>0</v>
      </c>
      <c r="W15" s="232">
        <f t="shared" si="6"/>
        <v>0</v>
      </c>
      <c r="X15" s="74">
        <v>34.68</v>
      </c>
      <c r="Y15" s="244">
        <v>0</v>
      </c>
      <c r="Z15" s="243">
        <f t="shared" si="7"/>
        <v>0</v>
      </c>
      <c r="AA15" s="242">
        <v>0</v>
      </c>
      <c r="AB15" s="241">
        <v>0</v>
      </c>
      <c r="AC15" s="240">
        <f t="shared" si="8"/>
        <v>1</v>
      </c>
      <c r="AD15" s="239">
        <f t="shared" si="9"/>
        <v>34.68</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1</v>
      </c>
      <c r="D18" s="171">
        <f>SUM(D6:D17)</f>
        <v>0</v>
      </c>
      <c r="E18" s="188">
        <v>0</v>
      </c>
      <c r="F18" s="182">
        <f>SUM(F6:F17)</f>
        <v>0</v>
      </c>
      <c r="G18" s="187">
        <v>0</v>
      </c>
      <c r="H18" s="186">
        <f t="shared" si="1"/>
        <v>1</v>
      </c>
      <c r="I18" s="171">
        <f t="shared" ref="I18:X18" si="10">SUM(I6:I17)</f>
        <v>0</v>
      </c>
      <c r="J18" s="27">
        <f t="shared" si="10"/>
        <v>0</v>
      </c>
      <c r="K18" s="185">
        <f t="shared" si="10"/>
        <v>0</v>
      </c>
      <c r="L18" s="171">
        <f t="shared" si="10"/>
        <v>363.815</v>
      </c>
      <c r="M18" s="27">
        <f t="shared" si="10"/>
        <v>190.77250000000001</v>
      </c>
      <c r="N18" s="172">
        <f t="shared" si="10"/>
        <v>173.04249999999999</v>
      </c>
      <c r="O18" s="171">
        <f t="shared" si="10"/>
        <v>0</v>
      </c>
      <c r="P18" s="27">
        <f t="shared" si="10"/>
        <v>0</v>
      </c>
      <c r="Q18" s="172">
        <f t="shared" si="10"/>
        <v>0</v>
      </c>
      <c r="R18" s="171">
        <f t="shared" si="10"/>
        <v>0</v>
      </c>
      <c r="S18" s="27">
        <f t="shared" si="10"/>
        <v>0</v>
      </c>
      <c r="T18" s="172">
        <f t="shared" si="10"/>
        <v>0</v>
      </c>
      <c r="U18" s="171">
        <f t="shared" si="10"/>
        <v>0</v>
      </c>
      <c r="V18" s="27">
        <f t="shared" si="10"/>
        <v>0</v>
      </c>
      <c r="W18" s="172">
        <f t="shared" si="10"/>
        <v>0</v>
      </c>
      <c r="X18" s="29">
        <f t="shared" si="10"/>
        <v>363.815</v>
      </c>
      <c r="Y18" s="184">
        <v>0</v>
      </c>
      <c r="Z18" s="183">
        <f t="shared" si="7"/>
        <v>0</v>
      </c>
      <c r="AA18" s="182">
        <f>SUM(AA6:AA17)</f>
        <v>190.77250000000001</v>
      </c>
      <c r="AB18" s="181">
        <v>0</v>
      </c>
      <c r="AC18" s="180">
        <f t="shared" si="8"/>
        <v>0</v>
      </c>
      <c r="AD18" s="179">
        <f>SUM(AD6:AD17)</f>
        <v>173.04249999999999</v>
      </c>
    </row>
    <row r="19" spans="1:30" ht="15">
      <c r="A19" s="377"/>
      <c r="B19" s="158" t="s">
        <v>87</v>
      </c>
      <c r="C19" s="169">
        <f t="shared" si="0"/>
        <v>1</v>
      </c>
      <c r="D19" s="151">
        <f>SUM(D9:D15)</f>
        <v>0</v>
      </c>
      <c r="E19" s="168">
        <v>0</v>
      </c>
      <c r="F19" s="162">
        <f>SUM(F9:F15)</f>
        <v>0</v>
      </c>
      <c r="G19" s="167">
        <v>0</v>
      </c>
      <c r="H19" s="166">
        <f t="shared" si="1"/>
        <v>1</v>
      </c>
      <c r="I19" s="151">
        <f t="shared" ref="I19:X19" si="11">SUM(I9:I15)</f>
        <v>0</v>
      </c>
      <c r="J19" s="16">
        <f t="shared" si="11"/>
        <v>0</v>
      </c>
      <c r="K19" s="165">
        <f t="shared" si="11"/>
        <v>0</v>
      </c>
      <c r="L19" s="151">
        <f t="shared" si="11"/>
        <v>361.34000000000003</v>
      </c>
      <c r="M19" s="16">
        <f t="shared" si="11"/>
        <v>190.77250000000001</v>
      </c>
      <c r="N19" s="152">
        <f t="shared" si="11"/>
        <v>170.5675</v>
      </c>
      <c r="O19" s="151">
        <f t="shared" si="11"/>
        <v>0</v>
      </c>
      <c r="P19" s="16">
        <f t="shared" si="11"/>
        <v>0</v>
      </c>
      <c r="Q19" s="152">
        <f t="shared" si="11"/>
        <v>0</v>
      </c>
      <c r="R19" s="151">
        <f t="shared" si="11"/>
        <v>0</v>
      </c>
      <c r="S19" s="16">
        <f t="shared" si="11"/>
        <v>0</v>
      </c>
      <c r="T19" s="152">
        <f t="shared" si="11"/>
        <v>0</v>
      </c>
      <c r="U19" s="151">
        <f t="shared" si="11"/>
        <v>0</v>
      </c>
      <c r="V19" s="16">
        <f t="shared" si="11"/>
        <v>0</v>
      </c>
      <c r="W19" s="152">
        <f t="shared" si="11"/>
        <v>0</v>
      </c>
      <c r="X19" s="18">
        <f t="shared" si="11"/>
        <v>361.34000000000003</v>
      </c>
      <c r="Y19" s="164">
        <v>0</v>
      </c>
      <c r="Z19" s="163">
        <f t="shared" si="7"/>
        <v>0</v>
      </c>
      <c r="AA19" s="162">
        <f>SUM(AA9:AA15)</f>
        <v>190.77250000000001</v>
      </c>
      <c r="AB19" s="161">
        <v>0</v>
      </c>
      <c r="AC19" s="160">
        <f t="shared" si="8"/>
        <v>0</v>
      </c>
      <c r="AD19" s="159">
        <f>SUM(AD9:AD15)</f>
        <v>170.5675</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2.4750000000000001</v>
      </c>
      <c r="M20" s="293">
        <f t="shared" si="12"/>
        <v>0</v>
      </c>
      <c r="N20" s="295">
        <f t="shared" si="12"/>
        <v>2.4750000000000001</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2.4750000000000001</v>
      </c>
      <c r="Y20" s="307">
        <v>0</v>
      </c>
      <c r="Z20" s="306">
        <f t="shared" si="7"/>
        <v>0</v>
      </c>
      <c r="AA20" s="305">
        <f>SUM(AA6:AA8,AA16:AA17)</f>
        <v>0</v>
      </c>
      <c r="AB20" s="304">
        <v>0</v>
      </c>
      <c r="AC20" s="303">
        <f t="shared" si="8"/>
        <v>1</v>
      </c>
      <c r="AD20" s="302">
        <f>SUM(AD6:AD8,AD16:AD17)</f>
        <v>2.4750000000000001</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13.6325</v>
      </c>
      <c r="M21" s="83">
        <v>0</v>
      </c>
      <c r="N21" s="274">
        <f t="shared" ref="N21:N32" si="14">L21-M21</f>
        <v>13.6325</v>
      </c>
      <c r="O21" s="273">
        <v>0</v>
      </c>
      <c r="P21" s="83">
        <v>0</v>
      </c>
      <c r="Q21" s="274">
        <f t="shared" ref="Q21:Q32" si="15">O21-P21</f>
        <v>0</v>
      </c>
      <c r="R21" s="273">
        <v>0</v>
      </c>
      <c r="S21" s="83">
        <v>0</v>
      </c>
      <c r="T21" s="274">
        <f t="shared" ref="T21:T32" si="16">R21-S21</f>
        <v>0</v>
      </c>
      <c r="U21" s="273">
        <v>0</v>
      </c>
      <c r="V21" s="83">
        <v>0</v>
      </c>
      <c r="W21" s="274">
        <f t="shared" ref="W21:W32" si="17">U21-V21</f>
        <v>0</v>
      </c>
      <c r="X21" s="85">
        <v>13.6325</v>
      </c>
      <c r="Y21" s="286">
        <v>0</v>
      </c>
      <c r="Z21" s="285">
        <f t="shared" si="7"/>
        <v>0</v>
      </c>
      <c r="AA21" s="284">
        <v>0</v>
      </c>
      <c r="AB21" s="283">
        <v>0</v>
      </c>
      <c r="AC21" s="282">
        <f t="shared" si="8"/>
        <v>1</v>
      </c>
      <c r="AD21" s="281">
        <f t="shared" ref="AD21:AD32" si="18">X21-AA21</f>
        <v>13.6325</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7.2108333333333334</v>
      </c>
      <c r="M22" s="61">
        <v>0</v>
      </c>
      <c r="N22" s="252">
        <f t="shared" si="14"/>
        <v>7.2108333333333334</v>
      </c>
      <c r="O22" s="251">
        <v>0</v>
      </c>
      <c r="P22" s="61">
        <v>0</v>
      </c>
      <c r="Q22" s="252">
        <f t="shared" si="15"/>
        <v>0</v>
      </c>
      <c r="R22" s="251">
        <v>0</v>
      </c>
      <c r="S22" s="61">
        <v>0</v>
      </c>
      <c r="T22" s="252">
        <f t="shared" si="16"/>
        <v>0</v>
      </c>
      <c r="U22" s="251">
        <v>0</v>
      </c>
      <c r="V22" s="61">
        <v>0</v>
      </c>
      <c r="W22" s="252">
        <f t="shared" si="17"/>
        <v>0</v>
      </c>
      <c r="X22" s="63">
        <v>7.2108333333333334</v>
      </c>
      <c r="Y22" s="264">
        <v>0</v>
      </c>
      <c r="Z22" s="263">
        <f t="shared" si="7"/>
        <v>0</v>
      </c>
      <c r="AA22" s="262">
        <v>0</v>
      </c>
      <c r="AB22" s="261">
        <v>0</v>
      </c>
      <c r="AC22" s="260">
        <f t="shared" si="8"/>
        <v>1</v>
      </c>
      <c r="AD22" s="259">
        <f t="shared" si="18"/>
        <v>7.2108333333333334</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5.2749999999999995</v>
      </c>
      <c r="M23" s="72">
        <v>0</v>
      </c>
      <c r="N23" s="232">
        <f t="shared" si="14"/>
        <v>5.2749999999999995</v>
      </c>
      <c r="O23" s="231">
        <v>0</v>
      </c>
      <c r="P23" s="72">
        <v>0</v>
      </c>
      <c r="Q23" s="232">
        <f t="shared" si="15"/>
        <v>0</v>
      </c>
      <c r="R23" s="231">
        <v>0</v>
      </c>
      <c r="S23" s="72">
        <v>0</v>
      </c>
      <c r="T23" s="232">
        <f t="shared" si="16"/>
        <v>0</v>
      </c>
      <c r="U23" s="231">
        <v>0</v>
      </c>
      <c r="V23" s="72">
        <v>0</v>
      </c>
      <c r="W23" s="232">
        <f t="shared" si="17"/>
        <v>0</v>
      </c>
      <c r="X23" s="74">
        <v>5.2749999999999995</v>
      </c>
      <c r="Y23" s="244">
        <v>0</v>
      </c>
      <c r="Z23" s="243">
        <f t="shared" si="7"/>
        <v>0</v>
      </c>
      <c r="AA23" s="242">
        <v>0</v>
      </c>
      <c r="AB23" s="241">
        <v>0</v>
      </c>
      <c r="AC23" s="240">
        <f t="shared" si="8"/>
        <v>1</v>
      </c>
      <c r="AD23" s="239">
        <f t="shared" si="18"/>
        <v>5.2749999999999995</v>
      </c>
    </row>
    <row r="24" spans="1:30" ht="15">
      <c r="A24" s="377"/>
      <c r="B24" s="218" t="s">
        <v>23</v>
      </c>
      <c r="C24" s="229">
        <f t="shared" si="0"/>
        <v>1</v>
      </c>
      <c r="D24" s="211">
        <v>0</v>
      </c>
      <c r="E24" s="228">
        <v>0</v>
      </c>
      <c r="F24" s="222">
        <v>0</v>
      </c>
      <c r="G24" s="227">
        <v>0</v>
      </c>
      <c r="H24" s="226">
        <f t="shared" si="1"/>
        <v>1</v>
      </c>
      <c r="I24" s="211">
        <v>0</v>
      </c>
      <c r="J24" s="49">
        <v>0</v>
      </c>
      <c r="K24" s="225">
        <f t="shared" si="13"/>
        <v>0</v>
      </c>
      <c r="L24" s="211">
        <v>30.260833333333334</v>
      </c>
      <c r="M24" s="49">
        <v>0</v>
      </c>
      <c r="N24" s="212">
        <f t="shared" si="14"/>
        <v>30.260833333333334</v>
      </c>
      <c r="O24" s="211">
        <v>0</v>
      </c>
      <c r="P24" s="49">
        <v>0</v>
      </c>
      <c r="Q24" s="212">
        <f t="shared" si="15"/>
        <v>0</v>
      </c>
      <c r="R24" s="211">
        <v>0</v>
      </c>
      <c r="S24" s="49">
        <v>0</v>
      </c>
      <c r="T24" s="212">
        <f t="shared" si="16"/>
        <v>0</v>
      </c>
      <c r="U24" s="211">
        <v>0</v>
      </c>
      <c r="V24" s="49">
        <v>0</v>
      </c>
      <c r="W24" s="212">
        <f t="shared" si="17"/>
        <v>0</v>
      </c>
      <c r="X24" s="51">
        <v>30.260833333333334</v>
      </c>
      <c r="Y24" s="224">
        <v>0</v>
      </c>
      <c r="Z24" s="223">
        <f t="shared" si="7"/>
        <v>0</v>
      </c>
      <c r="AA24" s="222">
        <v>0</v>
      </c>
      <c r="AB24" s="221">
        <v>0</v>
      </c>
      <c r="AC24" s="220">
        <f t="shared" si="8"/>
        <v>1</v>
      </c>
      <c r="AD24" s="219">
        <f t="shared" si="18"/>
        <v>30.260833333333334</v>
      </c>
    </row>
    <row r="25" spans="1:30" ht="15">
      <c r="A25" s="377"/>
      <c r="B25" s="270" t="s">
        <v>22</v>
      </c>
      <c r="C25" s="269">
        <f t="shared" si="0"/>
        <v>1</v>
      </c>
      <c r="D25" s="251">
        <v>0</v>
      </c>
      <c r="E25" s="268">
        <v>0</v>
      </c>
      <c r="F25" s="262">
        <v>0</v>
      </c>
      <c r="G25" s="267">
        <v>0</v>
      </c>
      <c r="H25" s="266">
        <f t="shared" si="1"/>
        <v>1</v>
      </c>
      <c r="I25" s="251">
        <v>0</v>
      </c>
      <c r="J25" s="61">
        <v>0</v>
      </c>
      <c r="K25" s="265">
        <f t="shared" si="13"/>
        <v>0</v>
      </c>
      <c r="L25" s="251">
        <v>0</v>
      </c>
      <c r="M25" s="61">
        <v>0</v>
      </c>
      <c r="N25" s="252">
        <f t="shared" si="14"/>
        <v>0</v>
      </c>
      <c r="O25" s="251">
        <v>0</v>
      </c>
      <c r="P25" s="61">
        <v>0</v>
      </c>
      <c r="Q25" s="252">
        <f t="shared" si="15"/>
        <v>0</v>
      </c>
      <c r="R25" s="251">
        <v>0</v>
      </c>
      <c r="S25" s="61">
        <v>0</v>
      </c>
      <c r="T25" s="252">
        <f t="shared" si="16"/>
        <v>0</v>
      </c>
      <c r="U25" s="251">
        <v>0</v>
      </c>
      <c r="V25" s="61">
        <v>0</v>
      </c>
      <c r="W25" s="252">
        <f t="shared" si="17"/>
        <v>0</v>
      </c>
      <c r="X25" s="63">
        <v>0</v>
      </c>
      <c r="Y25" s="264">
        <v>0</v>
      </c>
      <c r="Z25" s="263">
        <f t="shared" si="7"/>
        <v>1</v>
      </c>
      <c r="AA25" s="262">
        <v>0</v>
      </c>
      <c r="AB25" s="261">
        <v>0</v>
      </c>
      <c r="AC25" s="260">
        <f t="shared" si="8"/>
        <v>1</v>
      </c>
      <c r="AD25" s="259">
        <f t="shared" si="18"/>
        <v>0</v>
      </c>
    </row>
    <row r="26" spans="1:30" ht="15">
      <c r="A26" s="377"/>
      <c r="B26" s="270" t="s">
        <v>21</v>
      </c>
      <c r="C26" s="269">
        <f t="shared" si="0"/>
        <v>1</v>
      </c>
      <c r="D26" s="251">
        <v>0</v>
      </c>
      <c r="E26" s="268">
        <v>0</v>
      </c>
      <c r="F26" s="262">
        <v>0</v>
      </c>
      <c r="G26" s="267">
        <v>0</v>
      </c>
      <c r="H26" s="266">
        <f t="shared" si="1"/>
        <v>1</v>
      </c>
      <c r="I26" s="251">
        <v>0</v>
      </c>
      <c r="J26" s="61">
        <v>0</v>
      </c>
      <c r="K26" s="265">
        <f t="shared" si="13"/>
        <v>0</v>
      </c>
      <c r="L26" s="251">
        <v>74.739166666666662</v>
      </c>
      <c r="M26" s="61">
        <v>0</v>
      </c>
      <c r="N26" s="252">
        <f t="shared" si="14"/>
        <v>74.739166666666662</v>
      </c>
      <c r="O26" s="251">
        <v>0</v>
      </c>
      <c r="P26" s="61">
        <v>0</v>
      </c>
      <c r="Q26" s="252">
        <f t="shared" si="15"/>
        <v>0</v>
      </c>
      <c r="R26" s="251">
        <v>0</v>
      </c>
      <c r="S26" s="61">
        <v>0</v>
      </c>
      <c r="T26" s="252">
        <f t="shared" si="16"/>
        <v>0</v>
      </c>
      <c r="U26" s="251">
        <v>0</v>
      </c>
      <c r="V26" s="61">
        <v>0</v>
      </c>
      <c r="W26" s="252">
        <f t="shared" si="17"/>
        <v>0</v>
      </c>
      <c r="X26" s="63">
        <v>74.739166666666662</v>
      </c>
      <c r="Y26" s="264">
        <v>0</v>
      </c>
      <c r="Z26" s="263">
        <f t="shared" si="7"/>
        <v>0</v>
      </c>
      <c r="AA26" s="262">
        <v>0</v>
      </c>
      <c r="AB26" s="261">
        <v>0</v>
      </c>
      <c r="AC26" s="260">
        <f t="shared" si="8"/>
        <v>1</v>
      </c>
      <c r="AD26" s="259">
        <f t="shared" si="18"/>
        <v>74.739166666666662</v>
      </c>
    </row>
    <row r="27" spans="1:30" ht="15">
      <c r="A27" s="377"/>
      <c r="B27" s="270" t="s">
        <v>20</v>
      </c>
      <c r="C27" s="269">
        <f t="shared" si="0"/>
        <v>1</v>
      </c>
      <c r="D27" s="251">
        <v>0</v>
      </c>
      <c r="E27" s="268">
        <v>0</v>
      </c>
      <c r="F27" s="262">
        <v>0</v>
      </c>
      <c r="G27" s="267">
        <v>0</v>
      </c>
      <c r="H27" s="266">
        <f t="shared" si="1"/>
        <v>1</v>
      </c>
      <c r="I27" s="251">
        <v>0</v>
      </c>
      <c r="J27" s="61">
        <v>0</v>
      </c>
      <c r="K27" s="265">
        <f t="shared" si="13"/>
        <v>0</v>
      </c>
      <c r="L27" s="251">
        <v>136.75750000000002</v>
      </c>
      <c r="M27" s="61">
        <v>15.205</v>
      </c>
      <c r="N27" s="252">
        <f t="shared" si="14"/>
        <v>121.55250000000002</v>
      </c>
      <c r="O27" s="251">
        <v>0</v>
      </c>
      <c r="P27" s="61">
        <v>0</v>
      </c>
      <c r="Q27" s="252">
        <f t="shared" si="15"/>
        <v>0</v>
      </c>
      <c r="R27" s="251">
        <v>0</v>
      </c>
      <c r="S27" s="61">
        <v>0</v>
      </c>
      <c r="T27" s="252">
        <f t="shared" si="16"/>
        <v>0</v>
      </c>
      <c r="U27" s="251">
        <v>0</v>
      </c>
      <c r="V27" s="61">
        <v>0</v>
      </c>
      <c r="W27" s="252">
        <f t="shared" si="17"/>
        <v>0</v>
      </c>
      <c r="X27" s="63">
        <v>136.75750000000002</v>
      </c>
      <c r="Y27" s="264">
        <v>0</v>
      </c>
      <c r="Z27" s="263">
        <f t="shared" si="7"/>
        <v>0</v>
      </c>
      <c r="AA27" s="262">
        <v>15.205</v>
      </c>
      <c r="AB27" s="261">
        <v>0</v>
      </c>
      <c r="AC27" s="260">
        <f t="shared" si="8"/>
        <v>0</v>
      </c>
      <c r="AD27" s="259">
        <f t="shared" si="18"/>
        <v>121.55250000000002</v>
      </c>
    </row>
    <row r="28" spans="1:30" ht="15">
      <c r="A28" s="377"/>
      <c r="B28" s="270" t="s">
        <v>19</v>
      </c>
      <c r="C28" s="269">
        <f t="shared" si="0"/>
        <v>1</v>
      </c>
      <c r="D28" s="251">
        <v>0</v>
      </c>
      <c r="E28" s="268">
        <v>0</v>
      </c>
      <c r="F28" s="262">
        <v>0</v>
      </c>
      <c r="G28" s="267">
        <v>0</v>
      </c>
      <c r="H28" s="266">
        <f t="shared" si="1"/>
        <v>1</v>
      </c>
      <c r="I28" s="251">
        <v>0</v>
      </c>
      <c r="J28" s="61">
        <v>0</v>
      </c>
      <c r="K28" s="265">
        <f t="shared" si="13"/>
        <v>0</v>
      </c>
      <c r="L28" s="251">
        <v>120.33</v>
      </c>
      <c r="M28" s="61">
        <v>0</v>
      </c>
      <c r="N28" s="252">
        <f t="shared" si="14"/>
        <v>120.33</v>
      </c>
      <c r="O28" s="251">
        <v>0</v>
      </c>
      <c r="P28" s="61">
        <v>0</v>
      </c>
      <c r="Q28" s="252">
        <f t="shared" si="15"/>
        <v>0</v>
      </c>
      <c r="R28" s="251">
        <v>0</v>
      </c>
      <c r="S28" s="61">
        <v>0</v>
      </c>
      <c r="T28" s="252">
        <f t="shared" si="16"/>
        <v>0</v>
      </c>
      <c r="U28" s="251">
        <v>0</v>
      </c>
      <c r="V28" s="61">
        <v>0</v>
      </c>
      <c r="W28" s="252">
        <f t="shared" si="17"/>
        <v>0</v>
      </c>
      <c r="X28" s="63">
        <v>120.33</v>
      </c>
      <c r="Y28" s="264">
        <v>0</v>
      </c>
      <c r="Z28" s="263">
        <f t="shared" si="7"/>
        <v>0</v>
      </c>
      <c r="AA28" s="262">
        <v>0</v>
      </c>
      <c r="AB28" s="261">
        <v>0</v>
      </c>
      <c r="AC28" s="260">
        <f t="shared" si="8"/>
        <v>1</v>
      </c>
      <c r="AD28" s="259">
        <f t="shared" si="18"/>
        <v>120.33</v>
      </c>
    </row>
    <row r="29" spans="1:30" ht="15">
      <c r="A29" s="377"/>
      <c r="B29" s="258" t="s">
        <v>18</v>
      </c>
      <c r="C29" s="269">
        <f t="shared" si="0"/>
        <v>1</v>
      </c>
      <c r="D29" s="251">
        <v>0</v>
      </c>
      <c r="E29" s="268">
        <v>0</v>
      </c>
      <c r="F29" s="262">
        <v>0</v>
      </c>
      <c r="G29" s="267">
        <v>0</v>
      </c>
      <c r="H29" s="266">
        <f t="shared" si="1"/>
        <v>1</v>
      </c>
      <c r="I29" s="251">
        <v>0</v>
      </c>
      <c r="J29" s="61">
        <v>0</v>
      </c>
      <c r="K29" s="265">
        <f t="shared" si="13"/>
        <v>0</v>
      </c>
      <c r="L29" s="251">
        <v>27.143333333333327</v>
      </c>
      <c r="M29" s="61">
        <v>0</v>
      </c>
      <c r="N29" s="252">
        <f t="shared" si="14"/>
        <v>27.143333333333327</v>
      </c>
      <c r="O29" s="251">
        <v>0</v>
      </c>
      <c r="P29" s="61">
        <v>0</v>
      </c>
      <c r="Q29" s="252">
        <f t="shared" si="15"/>
        <v>0</v>
      </c>
      <c r="R29" s="251">
        <v>0</v>
      </c>
      <c r="S29" s="61">
        <v>0</v>
      </c>
      <c r="T29" s="252">
        <f t="shared" si="16"/>
        <v>0</v>
      </c>
      <c r="U29" s="251">
        <v>0</v>
      </c>
      <c r="V29" s="61">
        <v>0</v>
      </c>
      <c r="W29" s="252">
        <f t="shared" si="17"/>
        <v>0</v>
      </c>
      <c r="X29" s="63">
        <v>27.143333333333327</v>
      </c>
      <c r="Y29" s="264">
        <v>0</v>
      </c>
      <c r="Z29" s="263">
        <f t="shared" si="7"/>
        <v>0</v>
      </c>
      <c r="AA29" s="262">
        <v>0</v>
      </c>
      <c r="AB29" s="261">
        <v>0</v>
      </c>
      <c r="AC29" s="260">
        <f t="shared" si="8"/>
        <v>1</v>
      </c>
      <c r="AD29" s="259">
        <f t="shared" si="18"/>
        <v>27.143333333333327</v>
      </c>
    </row>
    <row r="30" spans="1:30" ht="15">
      <c r="A30" s="377"/>
      <c r="B30" s="238" t="s">
        <v>17</v>
      </c>
      <c r="C30" s="249">
        <f t="shared" si="0"/>
        <v>1</v>
      </c>
      <c r="D30" s="231">
        <v>0</v>
      </c>
      <c r="E30" s="248">
        <v>0</v>
      </c>
      <c r="F30" s="242">
        <v>0</v>
      </c>
      <c r="G30" s="247">
        <v>0</v>
      </c>
      <c r="H30" s="246">
        <f t="shared" si="1"/>
        <v>1</v>
      </c>
      <c r="I30" s="231">
        <v>0</v>
      </c>
      <c r="J30" s="72">
        <v>0</v>
      </c>
      <c r="K30" s="245">
        <f t="shared" si="13"/>
        <v>0</v>
      </c>
      <c r="L30" s="231">
        <v>35.529166666666669</v>
      </c>
      <c r="M30" s="72">
        <v>2.9058333333333337</v>
      </c>
      <c r="N30" s="232">
        <f t="shared" si="14"/>
        <v>32.623333333333335</v>
      </c>
      <c r="O30" s="231">
        <v>0</v>
      </c>
      <c r="P30" s="72">
        <v>0</v>
      </c>
      <c r="Q30" s="232">
        <f t="shared" si="15"/>
        <v>0</v>
      </c>
      <c r="R30" s="231">
        <v>0</v>
      </c>
      <c r="S30" s="72">
        <v>0</v>
      </c>
      <c r="T30" s="232">
        <f t="shared" si="16"/>
        <v>0</v>
      </c>
      <c r="U30" s="231">
        <v>0</v>
      </c>
      <c r="V30" s="72">
        <v>0</v>
      </c>
      <c r="W30" s="232">
        <f t="shared" si="17"/>
        <v>0</v>
      </c>
      <c r="X30" s="74">
        <v>35.529166666666669</v>
      </c>
      <c r="Y30" s="244">
        <v>0</v>
      </c>
      <c r="Z30" s="243">
        <f t="shared" si="7"/>
        <v>0</v>
      </c>
      <c r="AA30" s="242">
        <v>2.9058333333333337</v>
      </c>
      <c r="AB30" s="241">
        <v>0</v>
      </c>
      <c r="AC30" s="240">
        <f t="shared" si="8"/>
        <v>0</v>
      </c>
      <c r="AD30" s="239">
        <f t="shared" si="18"/>
        <v>32.623333333333335</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21.124166666666667</v>
      </c>
      <c r="M31" s="49">
        <v>0</v>
      </c>
      <c r="N31" s="212">
        <f t="shared" si="14"/>
        <v>21.124166666666667</v>
      </c>
      <c r="O31" s="211">
        <v>0</v>
      </c>
      <c r="P31" s="49">
        <v>0</v>
      </c>
      <c r="Q31" s="212">
        <f t="shared" si="15"/>
        <v>0</v>
      </c>
      <c r="R31" s="211">
        <v>0</v>
      </c>
      <c r="S31" s="49">
        <v>0</v>
      </c>
      <c r="T31" s="212">
        <f t="shared" si="16"/>
        <v>0</v>
      </c>
      <c r="U31" s="211">
        <v>0</v>
      </c>
      <c r="V31" s="49">
        <v>0</v>
      </c>
      <c r="W31" s="212">
        <f t="shared" si="17"/>
        <v>0</v>
      </c>
      <c r="X31" s="51">
        <v>21.124166666666667</v>
      </c>
      <c r="Y31" s="224">
        <v>0</v>
      </c>
      <c r="Z31" s="223">
        <f t="shared" si="7"/>
        <v>0</v>
      </c>
      <c r="AA31" s="222">
        <v>0</v>
      </c>
      <c r="AB31" s="221">
        <v>0</v>
      </c>
      <c r="AC31" s="220">
        <f t="shared" si="8"/>
        <v>1</v>
      </c>
      <c r="AD31" s="219">
        <f t="shared" si="18"/>
        <v>21.124166666666667</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25.559166666666666</v>
      </c>
      <c r="M32" s="38">
        <v>0</v>
      </c>
      <c r="N32" s="192">
        <f t="shared" si="14"/>
        <v>25.559166666666666</v>
      </c>
      <c r="O32" s="191">
        <v>0</v>
      </c>
      <c r="P32" s="38">
        <v>0</v>
      </c>
      <c r="Q32" s="192">
        <f t="shared" si="15"/>
        <v>0</v>
      </c>
      <c r="R32" s="191">
        <v>0</v>
      </c>
      <c r="S32" s="38">
        <v>0</v>
      </c>
      <c r="T32" s="192">
        <f t="shared" si="16"/>
        <v>0</v>
      </c>
      <c r="U32" s="191">
        <v>0</v>
      </c>
      <c r="V32" s="38">
        <v>0</v>
      </c>
      <c r="W32" s="192">
        <f t="shared" si="17"/>
        <v>0</v>
      </c>
      <c r="X32" s="40">
        <v>25.559166666666666</v>
      </c>
      <c r="Y32" s="204">
        <v>0</v>
      </c>
      <c r="Z32" s="203">
        <f t="shared" si="7"/>
        <v>0</v>
      </c>
      <c r="AA32" s="202">
        <v>0</v>
      </c>
      <c r="AB32" s="201">
        <v>0</v>
      </c>
      <c r="AC32" s="200">
        <f t="shared" si="8"/>
        <v>1</v>
      </c>
      <c r="AD32" s="199">
        <f t="shared" si="18"/>
        <v>25.559166666666666</v>
      </c>
    </row>
    <row r="33" spans="1:30" ht="15">
      <c r="A33" s="377"/>
      <c r="B33" s="178" t="s">
        <v>14</v>
      </c>
      <c r="C33" s="189">
        <f t="shared" si="0"/>
        <v>1</v>
      </c>
      <c r="D33" s="171">
        <f>SUM(D21:D32)</f>
        <v>0</v>
      </c>
      <c r="E33" s="188">
        <v>0</v>
      </c>
      <c r="F33" s="182">
        <f>SUM(F21:F32)</f>
        <v>0</v>
      </c>
      <c r="G33" s="187">
        <v>0</v>
      </c>
      <c r="H33" s="186">
        <f t="shared" si="1"/>
        <v>1</v>
      </c>
      <c r="I33" s="171">
        <f t="shared" ref="I33:X33" si="19">SUM(I21:I32)</f>
        <v>0</v>
      </c>
      <c r="J33" s="27">
        <f t="shared" si="19"/>
        <v>0</v>
      </c>
      <c r="K33" s="185">
        <f t="shared" si="19"/>
        <v>0</v>
      </c>
      <c r="L33" s="171">
        <f t="shared" si="19"/>
        <v>497.56166666666667</v>
      </c>
      <c r="M33" s="27">
        <f t="shared" si="19"/>
        <v>18.110833333333332</v>
      </c>
      <c r="N33" s="172">
        <f t="shared" si="19"/>
        <v>479.45083333333332</v>
      </c>
      <c r="O33" s="171">
        <f t="shared" si="19"/>
        <v>0</v>
      </c>
      <c r="P33" s="27">
        <f t="shared" si="19"/>
        <v>0</v>
      </c>
      <c r="Q33" s="172">
        <f t="shared" si="19"/>
        <v>0</v>
      </c>
      <c r="R33" s="171">
        <f t="shared" si="19"/>
        <v>0</v>
      </c>
      <c r="S33" s="27">
        <f t="shared" si="19"/>
        <v>0</v>
      </c>
      <c r="T33" s="172">
        <f t="shared" si="19"/>
        <v>0</v>
      </c>
      <c r="U33" s="171">
        <f t="shared" si="19"/>
        <v>0</v>
      </c>
      <c r="V33" s="27">
        <f t="shared" si="19"/>
        <v>0</v>
      </c>
      <c r="W33" s="172">
        <f t="shared" si="19"/>
        <v>0</v>
      </c>
      <c r="X33" s="29">
        <f t="shared" si="19"/>
        <v>497.56166666666667</v>
      </c>
      <c r="Y33" s="184">
        <v>0</v>
      </c>
      <c r="Z33" s="183">
        <f t="shared" si="7"/>
        <v>0</v>
      </c>
      <c r="AA33" s="182">
        <f>SUM(AA21:AA32)</f>
        <v>18.110833333333332</v>
      </c>
      <c r="AB33" s="181">
        <v>0</v>
      </c>
      <c r="AC33" s="180">
        <f t="shared" si="8"/>
        <v>0</v>
      </c>
      <c r="AD33" s="179">
        <f>SUM(AD21:AD32)</f>
        <v>479.45083333333332</v>
      </c>
    </row>
    <row r="34" spans="1:30" ht="15">
      <c r="A34" s="377"/>
      <c r="B34" s="158" t="s">
        <v>87</v>
      </c>
      <c r="C34" s="169">
        <f t="shared" si="0"/>
        <v>1</v>
      </c>
      <c r="D34" s="151">
        <f>SUM(D24:D30)</f>
        <v>0</v>
      </c>
      <c r="E34" s="168">
        <v>0</v>
      </c>
      <c r="F34" s="162">
        <f>SUM(F24:F30)</f>
        <v>0</v>
      </c>
      <c r="G34" s="167">
        <v>0</v>
      </c>
      <c r="H34" s="166">
        <f t="shared" si="1"/>
        <v>1</v>
      </c>
      <c r="I34" s="151">
        <f t="shared" ref="I34:X34" si="20">SUM(I24:I30)</f>
        <v>0</v>
      </c>
      <c r="J34" s="16">
        <f t="shared" si="20"/>
        <v>0</v>
      </c>
      <c r="K34" s="165">
        <f t="shared" si="20"/>
        <v>0</v>
      </c>
      <c r="L34" s="151">
        <f t="shared" si="20"/>
        <v>424.76</v>
      </c>
      <c r="M34" s="16">
        <f t="shared" si="20"/>
        <v>18.110833333333332</v>
      </c>
      <c r="N34" s="152">
        <f t="shared" si="20"/>
        <v>406.64916666666664</v>
      </c>
      <c r="O34" s="151">
        <f t="shared" si="20"/>
        <v>0</v>
      </c>
      <c r="P34" s="16">
        <f t="shared" si="20"/>
        <v>0</v>
      </c>
      <c r="Q34" s="152">
        <f t="shared" si="20"/>
        <v>0</v>
      </c>
      <c r="R34" s="151">
        <f t="shared" si="20"/>
        <v>0</v>
      </c>
      <c r="S34" s="16">
        <f t="shared" si="20"/>
        <v>0</v>
      </c>
      <c r="T34" s="152">
        <f t="shared" si="20"/>
        <v>0</v>
      </c>
      <c r="U34" s="151">
        <f t="shared" si="20"/>
        <v>0</v>
      </c>
      <c r="V34" s="16">
        <f t="shared" si="20"/>
        <v>0</v>
      </c>
      <c r="W34" s="152">
        <f t="shared" si="20"/>
        <v>0</v>
      </c>
      <c r="X34" s="18">
        <f t="shared" si="20"/>
        <v>424.76</v>
      </c>
      <c r="Y34" s="164">
        <v>0</v>
      </c>
      <c r="Z34" s="163">
        <f t="shared" si="7"/>
        <v>0</v>
      </c>
      <c r="AA34" s="162">
        <f>SUM(AA24:AA30)</f>
        <v>18.110833333333332</v>
      </c>
      <c r="AB34" s="161">
        <v>0</v>
      </c>
      <c r="AC34" s="160">
        <f t="shared" si="8"/>
        <v>0</v>
      </c>
      <c r="AD34" s="159">
        <f>SUM(AD24:AD30)</f>
        <v>406.64916666666664</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72.801666666666662</v>
      </c>
      <c r="M35" s="293">
        <f t="shared" si="21"/>
        <v>0</v>
      </c>
      <c r="N35" s="295">
        <f t="shared" si="21"/>
        <v>72.801666666666662</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72.801666666666662</v>
      </c>
      <c r="Y35" s="307">
        <v>0</v>
      </c>
      <c r="Z35" s="306">
        <f t="shared" si="7"/>
        <v>0</v>
      </c>
      <c r="AA35" s="305">
        <f>SUM(AA21:AA23,AA31:AA32)</f>
        <v>0</v>
      </c>
      <c r="AB35" s="304">
        <v>0</v>
      </c>
      <c r="AC35" s="303">
        <f t="shared" si="8"/>
        <v>1</v>
      </c>
      <c r="AD35" s="302">
        <f>SUM(AD21:AD23,AD31:AD32)</f>
        <v>72.801666666666662</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2.7050000000000001</v>
      </c>
      <c r="M38" s="72">
        <v>0</v>
      </c>
      <c r="N38" s="232">
        <f t="shared" si="23"/>
        <v>2.7050000000000001</v>
      </c>
      <c r="O38" s="231">
        <v>0</v>
      </c>
      <c r="P38" s="72">
        <v>0</v>
      </c>
      <c r="Q38" s="232">
        <f t="shared" si="24"/>
        <v>0</v>
      </c>
      <c r="R38" s="231">
        <v>0</v>
      </c>
      <c r="S38" s="72">
        <v>0</v>
      </c>
      <c r="T38" s="232">
        <f t="shared" si="25"/>
        <v>0</v>
      </c>
      <c r="U38" s="231">
        <v>0</v>
      </c>
      <c r="V38" s="72">
        <v>0</v>
      </c>
      <c r="W38" s="232">
        <f t="shared" si="26"/>
        <v>0</v>
      </c>
      <c r="X38" s="74">
        <v>2.7050000000000001</v>
      </c>
      <c r="Y38" s="244">
        <v>0</v>
      </c>
      <c r="Z38" s="243">
        <f t="shared" si="7"/>
        <v>0</v>
      </c>
      <c r="AA38" s="242">
        <v>0</v>
      </c>
      <c r="AB38" s="241">
        <v>0</v>
      </c>
      <c r="AC38" s="240">
        <f t="shared" si="8"/>
        <v>1</v>
      </c>
      <c r="AD38" s="239">
        <f t="shared" si="27"/>
        <v>2.7050000000000001</v>
      </c>
    </row>
    <row r="39" spans="1:30" ht="15">
      <c r="A39" s="377"/>
      <c r="B39" s="218" t="s">
        <v>23</v>
      </c>
      <c r="C39" s="229">
        <f t="shared" si="0"/>
        <v>1</v>
      </c>
      <c r="D39" s="211">
        <v>0</v>
      </c>
      <c r="E39" s="228">
        <v>0</v>
      </c>
      <c r="F39" s="222">
        <v>0</v>
      </c>
      <c r="G39" s="227">
        <v>0</v>
      </c>
      <c r="H39" s="226">
        <f t="shared" si="1"/>
        <v>1</v>
      </c>
      <c r="I39" s="211">
        <v>0</v>
      </c>
      <c r="J39" s="49">
        <v>0</v>
      </c>
      <c r="K39" s="225">
        <f t="shared" si="22"/>
        <v>0</v>
      </c>
      <c r="L39" s="211">
        <v>7.2824999999999998</v>
      </c>
      <c r="M39" s="49">
        <v>0</v>
      </c>
      <c r="N39" s="212">
        <f t="shared" si="23"/>
        <v>7.2824999999999998</v>
      </c>
      <c r="O39" s="211">
        <v>0</v>
      </c>
      <c r="P39" s="49">
        <v>0</v>
      </c>
      <c r="Q39" s="212">
        <f t="shared" si="24"/>
        <v>0</v>
      </c>
      <c r="R39" s="211">
        <v>0</v>
      </c>
      <c r="S39" s="49">
        <v>0</v>
      </c>
      <c r="T39" s="212">
        <f t="shared" si="25"/>
        <v>0</v>
      </c>
      <c r="U39" s="211">
        <v>0</v>
      </c>
      <c r="V39" s="49">
        <v>0</v>
      </c>
      <c r="W39" s="212">
        <f t="shared" si="26"/>
        <v>0</v>
      </c>
      <c r="X39" s="51">
        <v>7.2824999999999998</v>
      </c>
      <c r="Y39" s="224">
        <v>0</v>
      </c>
      <c r="Z39" s="223">
        <f t="shared" si="7"/>
        <v>0</v>
      </c>
      <c r="AA39" s="222">
        <v>0</v>
      </c>
      <c r="AB39" s="221">
        <v>0</v>
      </c>
      <c r="AC39" s="220">
        <f t="shared" si="8"/>
        <v>1</v>
      </c>
      <c r="AD39" s="219">
        <f t="shared" si="27"/>
        <v>7.2824999999999998</v>
      </c>
    </row>
    <row r="40" spans="1:30" ht="15">
      <c r="A40" s="377"/>
      <c r="B40" s="270" t="s">
        <v>22</v>
      </c>
      <c r="C40" s="269">
        <f t="shared" si="0"/>
        <v>1</v>
      </c>
      <c r="D40" s="251">
        <v>0</v>
      </c>
      <c r="E40" s="268">
        <v>0</v>
      </c>
      <c r="F40" s="262">
        <v>0</v>
      </c>
      <c r="G40" s="267">
        <v>0</v>
      </c>
      <c r="H40" s="266">
        <f t="shared" si="1"/>
        <v>1</v>
      </c>
      <c r="I40" s="251">
        <v>0</v>
      </c>
      <c r="J40" s="61">
        <v>0</v>
      </c>
      <c r="K40" s="265">
        <f t="shared" si="22"/>
        <v>0</v>
      </c>
      <c r="L40" s="251">
        <v>0.35</v>
      </c>
      <c r="M40" s="61">
        <v>6.9050000000000002</v>
      </c>
      <c r="N40" s="252">
        <f t="shared" si="23"/>
        <v>-6.5550000000000006</v>
      </c>
      <c r="O40" s="251">
        <v>0</v>
      </c>
      <c r="P40" s="61">
        <v>0</v>
      </c>
      <c r="Q40" s="252">
        <f t="shared" si="24"/>
        <v>0</v>
      </c>
      <c r="R40" s="251">
        <v>0</v>
      </c>
      <c r="S40" s="61">
        <v>0</v>
      </c>
      <c r="T40" s="252">
        <f t="shared" si="25"/>
        <v>0</v>
      </c>
      <c r="U40" s="251">
        <v>0</v>
      </c>
      <c r="V40" s="61">
        <v>0</v>
      </c>
      <c r="W40" s="252">
        <f t="shared" si="26"/>
        <v>0</v>
      </c>
      <c r="X40" s="63">
        <v>0.35</v>
      </c>
      <c r="Y40" s="264">
        <v>0</v>
      </c>
      <c r="Z40" s="263">
        <f t="shared" si="7"/>
        <v>0</v>
      </c>
      <c r="AA40" s="262">
        <v>6.9050000000000002</v>
      </c>
      <c r="AB40" s="261">
        <v>0</v>
      </c>
      <c r="AC40" s="260">
        <f t="shared" si="8"/>
        <v>0</v>
      </c>
      <c r="AD40" s="259">
        <f t="shared" si="27"/>
        <v>-6.5550000000000006</v>
      </c>
    </row>
    <row r="41" spans="1:30" ht="15">
      <c r="A41" s="377"/>
      <c r="B41" s="270" t="s">
        <v>21</v>
      </c>
      <c r="C41" s="269">
        <f t="shared" si="0"/>
        <v>1</v>
      </c>
      <c r="D41" s="251">
        <v>0</v>
      </c>
      <c r="E41" s="268">
        <v>0</v>
      </c>
      <c r="F41" s="262">
        <v>0</v>
      </c>
      <c r="G41" s="267">
        <v>0</v>
      </c>
      <c r="H41" s="266">
        <f t="shared" si="1"/>
        <v>1</v>
      </c>
      <c r="I41" s="251">
        <v>0</v>
      </c>
      <c r="J41" s="61">
        <v>0</v>
      </c>
      <c r="K41" s="265">
        <f t="shared" si="22"/>
        <v>0</v>
      </c>
      <c r="L41" s="251">
        <v>14.172499999999999</v>
      </c>
      <c r="M41" s="61">
        <v>13.004999999999999</v>
      </c>
      <c r="N41" s="252">
        <f t="shared" si="23"/>
        <v>1.1675000000000004</v>
      </c>
      <c r="O41" s="251">
        <v>0</v>
      </c>
      <c r="P41" s="61">
        <v>0</v>
      </c>
      <c r="Q41" s="252">
        <f t="shared" si="24"/>
        <v>0</v>
      </c>
      <c r="R41" s="251">
        <v>0</v>
      </c>
      <c r="S41" s="61">
        <v>0</v>
      </c>
      <c r="T41" s="252">
        <f t="shared" si="25"/>
        <v>0</v>
      </c>
      <c r="U41" s="251">
        <v>0</v>
      </c>
      <c r="V41" s="61">
        <v>0</v>
      </c>
      <c r="W41" s="252">
        <f t="shared" si="26"/>
        <v>0</v>
      </c>
      <c r="X41" s="63">
        <v>14.172499999999999</v>
      </c>
      <c r="Y41" s="264">
        <v>0</v>
      </c>
      <c r="Z41" s="263">
        <f t="shared" si="7"/>
        <v>0</v>
      </c>
      <c r="AA41" s="262">
        <v>13.004999999999999</v>
      </c>
      <c r="AB41" s="261">
        <v>0</v>
      </c>
      <c r="AC41" s="260">
        <f t="shared" si="8"/>
        <v>0</v>
      </c>
      <c r="AD41" s="259">
        <f t="shared" si="27"/>
        <v>1.1675000000000004</v>
      </c>
    </row>
    <row r="42" spans="1:30" ht="15">
      <c r="A42" s="377"/>
      <c r="B42" s="270" t="s">
        <v>20</v>
      </c>
      <c r="C42" s="269">
        <f t="shared" si="0"/>
        <v>1</v>
      </c>
      <c r="D42" s="251">
        <v>0</v>
      </c>
      <c r="E42" s="268">
        <v>0</v>
      </c>
      <c r="F42" s="262">
        <v>0</v>
      </c>
      <c r="G42" s="267">
        <v>0</v>
      </c>
      <c r="H42" s="266">
        <f t="shared" si="1"/>
        <v>1</v>
      </c>
      <c r="I42" s="251">
        <v>0</v>
      </c>
      <c r="J42" s="61">
        <v>0</v>
      </c>
      <c r="K42" s="265">
        <f t="shared" si="22"/>
        <v>0</v>
      </c>
      <c r="L42" s="251">
        <v>134.99250000000001</v>
      </c>
      <c r="M42" s="61">
        <v>0</v>
      </c>
      <c r="N42" s="252">
        <f t="shared" si="23"/>
        <v>134.99250000000001</v>
      </c>
      <c r="O42" s="251">
        <v>0</v>
      </c>
      <c r="P42" s="61">
        <v>0</v>
      </c>
      <c r="Q42" s="252">
        <f t="shared" si="24"/>
        <v>0</v>
      </c>
      <c r="R42" s="251">
        <v>0</v>
      </c>
      <c r="S42" s="61">
        <v>0</v>
      </c>
      <c r="T42" s="252">
        <f t="shared" si="25"/>
        <v>0</v>
      </c>
      <c r="U42" s="251">
        <v>0</v>
      </c>
      <c r="V42" s="61">
        <v>0</v>
      </c>
      <c r="W42" s="252">
        <f t="shared" si="26"/>
        <v>0</v>
      </c>
      <c r="X42" s="63">
        <v>134.99250000000001</v>
      </c>
      <c r="Y42" s="264">
        <v>0</v>
      </c>
      <c r="Z42" s="263">
        <f t="shared" si="7"/>
        <v>0</v>
      </c>
      <c r="AA42" s="262">
        <v>0</v>
      </c>
      <c r="AB42" s="261">
        <v>0</v>
      </c>
      <c r="AC42" s="260">
        <f t="shared" si="8"/>
        <v>1</v>
      </c>
      <c r="AD42" s="259">
        <f t="shared" si="27"/>
        <v>134.99250000000001</v>
      </c>
    </row>
    <row r="43" spans="1:30" ht="15">
      <c r="A43" s="377"/>
      <c r="B43" s="270" t="s">
        <v>19</v>
      </c>
      <c r="C43" s="269">
        <f t="shared" si="0"/>
        <v>1</v>
      </c>
      <c r="D43" s="251">
        <v>0</v>
      </c>
      <c r="E43" s="268">
        <v>0</v>
      </c>
      <c r="F43" s="262">
        <v>0</v>
      </c>
      <c r="G43" s="267">
        <v>0</v>
      </c>
      <c r="H43" s="266">
        <f t="shared" si="1"/>
        <v>1</v>
      </c>
      <c r="I43" s="251">
        <v>0</v>
      </c>
      <c r="J43" s="61">
        <v>0</v>
      </c>
      <c r="K43" s="265">
        <f t="shared" si="22"/>
        <v>0</v>
      </c>
      <c r="L43" s="251">
        <v>102.94999999999999</v>
      </c>
      <c r="M43" s="61">
        <v>0</v>
      </c>
      <c r="N43" s="252">
        <f t="shared" si="23"/>
        <v>102.94999999999999</v>
      </c>
      <c r="O43" s="251">
        <v>0</v>
      </c>
      <c r="P43" s="61">
        <v>0</v>
      </c>
      <c r="Q43" s="252">
        <f t="shared" si="24"/>
        <v>0</v>
      </c>
      <c r="R43" s="251">
        <v>0</v>
      </c>
      <c r="S43" s="61">
        <v>0</v>
      </c>
      <c r="T43" s="252">
        <f t="shared" si="25"/>
        <v>0</v>
      </c>
      <c r="U43" s="251">
        <v>0</v>
      </c>
      <c r="V43" s="61">
        <v>0</v>
      </c>
      <c r="W43" s="252">
        <f t="shared" si="26"/>
        <v>0</v>
      </c>
      <c r="X43" s="63">
        <v>102.94999999999999</v>
      </c>
      <c r="Y43" s="264">
        <v>0</v>
      </c>
      <c r="Z43" s="263">
        <f t="shared" si="7"/>
        <v>0</v>
      </c>
      <c r="AA43" s="262">
        <v>0</v>
      </c>
      <c r="AB43" s="261">
        <v>0</v>
      </c>
      <c r="AC43" s="260">
        <f t="shared" si="8"/>
        <v>1</v>
      </c>
      <c r="AD43" s="259">
        <f t="shared" si="27"/>
        <v>102.94999999999999</v>
      </c>
    </row>
    <row r="44" spans="1:30" ht="15">
      <c r="A44" s="377"/>
      <c r="B44" s="258" t="s">
        <v>18</v>
      </c>
      <c r="C44" s="269">
        <f t="shared" si="0"/>
        <v>1</v>
      </c>
      <c r="D44" s="251">
        <v>0</v>
      </c>
      <c r="E44" s="268">
        <v>0</v>
      </c>
      <c r="F44" s="262">
        <v>0</v>
      </c>
      <c r="G44" s="267">
        <v>0</v>
      </c>
      <c r="H44" s="266">
        <f t="shared" si="1"/>
        <v>1</v>
      </c>
      <c r="I44" s="251">
        <v>0</v>
      </c>
      <c r="J44" s="61">
        <v>0</v>
      </c>
      <c r="K44" s="265">
        <f t="shared" si="22"/>
        <v>0</v>
      </c>
      <c r="L44" s="251">
        <v>37.799999999999997</v>
      </c>
      <c r="M44" s="61">
        <v>0</v>
      </c>
      <c r="N44" s="252">
        <f t="shared" si="23"/>
        <v>37.799999999999997</v>
      </c>
      <c r="O44" s="251">
        <v>0</v>
      </c>
      <c r="P44" s="61">
        <v>0</v>
      </c>
      <c r="Q44" s="252">
        <f t="shared" si="24"/>
        <v>0</v>
      </c>
      <c r="R44" s="251">
        <v>0</v>
      </c>
      <c r="S44" s="61">
        <v>0</v>
      </c>
      <c r="T44" s="252">
        <f t="shared" si="25"/>
        <v>0</v>
      </c>
      <c r="U44" s="251">
        <v>0</v>
      </c>
      <c r="V44" s="61">
        <v>0</v>
      </c>
      <c r="W44" s="252">
        <f t="shared" si="26"/>
        <v>0</v>
      </c>
      <c r="X44" s="63">
        <v>37.799999999999997</v>
      </c>
      <c r="Y44" s="264">
        <v>0</v>
      </c>
      <c r="Z44" s="263">
        <f t="shared" si="7"/>
        <v>0</v>
      </c>
      <c r="AA44" s="262">
        <v>0</v>
      </c>
      <c r="AB44" s="261">
        <v>0</v>
      </c>
      <c r="AC44" s="260">
        <f t="shared" si="8"/>
        <v>1</v>
      </c>
      <c r="AD44" s="259">
        <f t="shared" si="27"/>
        <v>37.799999999999997</v>
      </c>
    </row>
    <row r="45" spans="1:30" ht="15">
      <c r="A45" s="377"/>
      <c r="B45" s="238" t="s">
        <v>17</v>
      </c>
      <c r="C45" s="249">
        <f t="shared" si="0"/>
        <v>1</v>
      </c>
      <c r="D45" s="231">
        <v>0</v>
      </c>
      <c r="E45" s="248">
        <v>0</v>
      </c>
      <c r="F45" s="242">
        <v>0</v>
      </c>
      <c r="G45" s="247">
        <v>0</v>
      </c>
      <c r="H45" s="246">
        <f t="shared" si="1"/>
        <v>1</v>
      </c>
      <c r="I45" s="231">
        <v>0</v>
      </c>
      <c r="J45" s="72">
        <v>0</v>
      </c>
      <c r="K45" s="245">
        <f t="shared" si="22"/>
        <v>0</v>
      </c>
      <c r="L45" s="231">
        <v>37.892499999999998</v>
      </c>
      <c r="M45" s="72">
        <v>0</v>
      </c>
      <c r="N45" s="232">
        <f t="shared" si="23"/>
        <v>37.892499999999998</v>
      </c>
      <c r="O45" s="231">
        <v>0</v>
      </c>
      <c r="P45" s="72">
        <v>0</v>
      </c>
      <c r="Q45" s="232">
        <f t="shared" si="24"/>
        <v>0</v>
      </c>
      <c r="R45" s="231">
        <v>0</v>
      </c>
      <c r="S45" s="72">
        <v>0</v>
      </c>
      <c r="T45" s="232">
        <f t="shared" si="25"/>
        <v>0</v>
      </c>
      <c r="U45" s="231">
        <v>0</v>
      </c>
      <c r="V45" s="72">
        <v>0</v>
      </c>
      <c r="W45" s="232">
        <f t="shared" si="26"/>
        <v>0</v>
      </c>
      <c r="X45" s="74">
        <v>37.892499999999998</v>
      </c>
      <c r="Y45" s="244">
        <v>0</v>
      </c>
      <c r="Z45" s="243">
        <f t="shared" si="7"/>
        <v>0</v>
      </c>
      <c r="AA45" s="242">
        <v>0</v>
      </c>
      <c r="AB45" s="241">
        <v>0</v>
      </c>
      <c r="AC45" s="240">
        <f t="shared" si="8"/>
        <v>1</v>
      </c>
      <c r="AD45" s="239">
        <f t="shared" si="27"/>
        <v>37.892499999999998</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37.222499999999997</v>
      </c>
      <c r="M46" s="49">
        <v>0</v>
      </c>
      <c r="N46" s="212">
        <f t="shared" si="23"/>
        <v>37.222499999999997</v>
      </c>
      <c r="O46" s="211">
        <v>0</v>
      </c>
      <c r="P46" s="49">
        <v>0</v>
      </c>
      <c r="Q46" s="212">
        <f t="shared" si="24"/>
        <v>0</v>
      </c>
      <c r="R46" s="211">
        <v>0</v>
      </c>
      <c r="S46" s="49">
        <v>0</v>
      </c>
      <c r="T46" s="212">
        <f t="shared" si="25"/>
        <v>0</v>
      </c>
      <c r="U46" s="211">
        <v>0</v>
      </c>
      <c r="V46" s="49">
        <v>0</v>
      </c>
      <c r="W46" s="212">
        <f t="shared" si="26"/>
        <v>0</v>
      </c>
      <c r="X46" s="51">
        <v>37.222499999999997</v>
      </c>
      <c r="Y46" s="224">
        <v>0</v>
      </c>
      <c r="Z46" s="223">
        <f t="shared" si="7"/>
        <v>0</v>
      </c>
      <c r="AA46" s="222">
        <v>0</v>
      </c>
      <c r="AB46" s="221">
        <v>0</v>
      </c>
      <c r="AC46" s="220">
        <f t="shared" si="8"/>
        <v>1</v>
      </c>
      <c r="AD46" s="219">
        <f t="shared" si="27"/>
        <v>37.222499999999997</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6.5549999999999997</v>
      </c>
      <c r="M47" s="38">
        <v>0</v>
      </c>
      <c r="N47" s="192">
        <f t="shared" si="23"/>
        <v>6.5549999999999997</v>
      </c>
      <c r="O47" s="191">
        <v>0</v>
      </c>
      <c r="P47" s="38">
        <v>0</v>
      </c>
      <c r="Q47" s="192">
        <f t="shared" si="24"/>
        <v>0</v>
      </c>
      <c r="R47" s="191">
        <v>0</v>
      </c>
      <c r="S47" s="38">
        <v>0</v>
      </c>
      <c r="T47" s="192">
        <f t="shared" si="25"/>
        <v>0</v>
      </c>
      <c r="U47" s="191">
        <v>0</v>
      </c>
      <c r="V47" s="38">
        <v>0</v>
      </c>
      <c r="W47" s="192">
        <f t="shared" si="26"/>
        <v>0</v>
      </c>
      <c r="X47" s="40">
        <v>6.5549999999999997</v>
      </c>
      <c r="Y47" s="204">
        <v>0</v>
      </c>
      <c r="Z47" s="203">
        <f t="shared" si="7"/>
        <v>0</v>
      </c>
      <c r="AA47" s="202">
        <v>0</v>
      </c>
      <c r="AB47" s="201">
        <v>0</v>
      </c>
      <c r="AC47" s="200">
        <f t="shared" si="8"/>
        <v>1</v>
      </c>
      <c r="AD47" s="199">
        <f t="shared" si="27"/>
        <v>6.5549999999999997</v>
      </c>
    </row>
    <row r="48" spans="1:30" ht="15">
      <c r="A48" s="377"/>
      <c r="B48" s="178" t="s">
        <v>14</v>
      </c>
      <c r="C48" s="189">
        <f t="shared" si="0"/>
        <v>1</v>
      </c>
      <c r="D48" s="171">
        <f>SUM(D36:D47)</f>
        <v>0</v>
      </c>
      <c r="E48" s="188">
        <v>0</v>
      </c>
      <c r="F48" s="182">
        <f>SUM(F36:F47)</f>
        <v>0</v>
      </c>
      <c r="G48" s="187">
        <v>0</v>
      </c>
      <c r="H48" s="186">
        <f t="shared" si="1"/>
        <v>1</v>
      </c>
      <c r="I48" s="171">
        <f t="shared" ref="I48:X48" si="28">SUM(I36:I47)</f>
        <v>0</v>
      </c>
      <c r="J48" s="27">
        <f t="shared" si="28"/>
        <v>0</v>
      </c>
      <c r="K48" s="185">
        <f t="shared" si="28"/>
        <v>0</v>
      </c>
      <c r="L48" s="171">
        <f t="shared" si="28"/>
        <v>381.92249999999996</v>
      </c>
      <c r="M48" s="27">
        <f t="shared" si="28"/>
        <v>19.91</v>
      </c>
      <c r="N48" s="172">
        <f t="shared" si="28"/>
        <v>362.01249999999999</v>
      </c>
      <c r="O48" s="171">
        <f t="shared" si="28"/>
        <v>0</v>
      </c>
      <c r="P48" s="27">
        <f t="shared" si="28"/>
        <v>0</v>
      </c>
      <c r="Q48" s="172">
        <f t="shared" si="28"/>
        <v>0</v>
      </c>
      <c r="R48" s="171">
        <f t="shared" si="28"/>
        <v>0</v>
      </c>
      <c r="S48" s="27">
        <f t="shared" si="28"/>
        <v>0</v>
      </c>
      <c r="T48" s="172">
        <f t="shared" si="28"/>
        <v>0</v>
      </c>
      <c r="U48" s="171">
        <f t="shared" si="28"/>
        <v>0</v>
      </c>
      <c r="V48" s="27">
        <f t="shared" si="28"/>
        <v>0</v>
      </c>
      <c r="W48" s="172">
        <f t="shared" si="28"/>
        <v>0</v>
      </c>
      <c r="X48" s="29">
        <f t="shared" si="28"/>
        <v>381.92249999999996</v>
      </c>
      <c r="Y48" s="184">
        <v>0</v>
      </c>
      <c r="Z48" s="183">
        <f t="shared" si="7"/>
        <v>0</v>
      </c>
      <c r="AA48" s="182">
        <f>SUM(AA36:AA47)</f>
        <v>19.91</v>
      </c>
      <c r="AB48" s="181">
        <v>0</v>
      </c>
      <c r="AC48" s="180">
        <f t="shared" si="8"/>
        <v>0</v>
      </c>
      <c r="AD48" s="179">
        <f>SUM(AD36:AD47)</f>
        <v>362.01249999999999</v>
      </c>
    </row>
    <row r="49" spans="1:30" ht="15">
      <c r="A49" s="377"/>
      <c r="B49" s="158" t="s">
        <v>87</v>
      </c>
      <c r="C49" s="169">
        <f t="shared" si="0"/>
        <v>1</v>
      </c>
      <c r="D49" s="151">
        <f>SUM(D39:D45)</f>
        <v>0</v>
      </c>
      <c r="E49" s="168">
        <v>0</v>
      </c>
      <c r="F49" s="162">
        <f>SUM(F39:F45)</f>
        <v>0</v>
      </c>
      <c r="G49" s="167">
        <v>0</v>
      </c>
      <c r="H49" s="166">
        <f t="shared" si="1"/>
        <v>1</v>
      </c>
      <c r="I49" s="151">
        <f t="shared" ref="I49:X49" si="29">SUM(I39:I45)</f>
        <v>0</v>
      </c>
      <c r="J49" s="16">
        <f t="shared" si="29"/>
        <v>0</v>
      </c>
      <c r="K49" s="165">
        <f t="shared" si="29"/>
        <v>0</v>
      </c>
      <c r="L49" s="151">
        <f t="shared" si="29"/>
        <v>335.44</v>
      </c>
      <c r="M49" s="16">
        <f t="shared" si="29"/>
        <v>19.91</v>
      </c>
      <c r="N49" s="152">
        <f t="shared" si="29"/>
        <v>315.52999999999997</v>
      </c>
      <c r="O49" s="151">
        <f t="shared" si="29"/>
        <v>0</v>
      </c>
      <c r="P49" s="16">
        <f t="shared" si="29"/>
        <v>0</v>
      </c>
      <c r="Q49" s="152">
        <f t="shared" si="29"/>
        <v>0</v>
      </c>
      <c r="R49" s="151">
        <f t="shared" si="29"/>
        <v>0</v>
      </c>
      <c r="S49" s="16">
        <f t="shared" si="29"/>
        <v>0</v>
      </c>
      <c r="T49" s="152">
        <f t="shared" si="29"/>
        <v>0</v>
      </c>
      <c r="U49" s="151">
        <f t="shared" si="29"/>
        <v>0</v>
      </c>
      <c r="V49" s="16">
        <f t="shared" si="29"/>
        <v>0</v>
      </c>
      <c r="W49" s="152">
        <f t="shared" si="29"/>
        <v>0</v>
      </c>
      <c r="X49" s="18">
        <f t="shared" si="29"/>
        <v>335.44</v>
      </c>
      <c r="Y49" s="164">
        <v>0</v>
      </c>
      <c r="Z49" s="163">
        <f t="shared" si="7"/>
        <v>0</v>
      </c>
      <c r="AA49" s="162">
        <f>SUM(AA39:AA45)</f>
        <v>19.91</v>
      </c>
      <c r="AB49" s="161">
        <v>0</v>
      </c>
      <c r="AC49" s="160">
        <f t="shared" si="8"/>
        <v>0</v>
      </c>
      <c r="AD49" s="159">
        <f>SUM(AD39:AD45)</f>
        <v>315.52999999999997</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46.482499999999995</v>
      </c>
      <c r="M50" s="5">
        <f t="shared" si="30"/>
        <v>0</v>
      </c>
      <c r="N50" s="132">
        <f t="shared" si="30"/>
        <v>46.482499999999995</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46.482499999999995</v>
      </c>
      <c r="Y50" s="144">
        <v>0</v>
      </c>
      <c r="Z50" s="143">
        <f t="shared" si="7"/>
        <v>0</v>
      </c>
      <c r="AA50" s="142">
        <f>SUM(AA36:AA38,AA46:AA47)</f>
        <v>0</v>
      </c>
      <c r="AB50" s="141">
        <v>0</v>
      </c>
      <c r="AC50" s="140">
        <f t="shared" si="8"/>
        <v>1</v>
      </c>
      <c r="AD50" s="139">
        <f>SUM(AD36:AD38,AD46:AD47)</f>
        <v>46.482499999999995</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2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LwrTwin!A1</f>
        <v>FIIP DIVERSION: Lower Twin Feeder Canal</v>
      </c>
      <c r="C1" s="124"/>
      <c r="D1" s="124"/>
      <c r="E1" s="124"/>
      <c r="F1" s="124"/>
      <c r="G1" s="124"/>
      <c r="H1" s="124"/>
      <c r="I1" s="124"/>
      <c r="J1" s="124"/>
      <c r="K1" s="124"/>
      <c r="L1" s="124"/>
      <c r="M1" s="124"/>
      <c r="N1" s="124"/>
      <c r="O1" s="124"/>
    </row>
    <row r="2" spans="2:15" ht="23.25">
      <c r="B2" s="125" t="str">
        <f>LwrTwin!A2</f>
        <v>0 Acres</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2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182</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227</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11.147500000000001</v>
      </c>
      <c r="P8" s="72">
        <v>0</v>
      </c>
      <c r="Q8" s="232">
        <f t="shared" si="4"/>
        <v>11.147500000000001</v>
      </c>
      <c r="R8" s="231">
        <v>0</v>
      </c>
      <c r="S8" s="72">
        <v>0</v>
      </c>
      <c r="T8" s="232">
        <f t="shared" si="5"/>
        <v>0</v>
      </c>
      <c r="U8" s="231">
        <v>2.382499999999999</v>
      </c>
      <c r="V8" s="72">
        <v>0</v>
      </c>
      <c r="W8" s="232">
        <f t="shared" si="6"/>
        <v>2.382499999999999</v>
      </c>
      <c r="X8" s="74">
        <v>13.53</v>
      </c>
      <c r="Y8" s="244">
        <v>1.5095011310101578E-2</v>
      </c>
      <c r="Z8" s="243">
        <f t="shared" si="7"/>
        <v>0</v>
      </c>
      <c r="AA8" s="242">
        <v>0</v>
      </c>
      <c r="AB8" s="241">
        <v>0</v>
      </c>
      <c r="AC8" s="240">
        <f t="shared" si="8"/>
        <v>1</v>
      </c>
      <c r="AD8" s="239">
        <f t="shared" si="9"/>
        <v>13.53</v>
      </c>
    </row>
    <row r="9" spans="1:31" ht="15">
      <c r="A9" s="377"/>
      <c r="B9" s="218" t="s">
        <v>23</v>
      </c>
      <c r="C9" s="229">
        <f t="shared" si="0"/>
        <v>0.64</v>
      </c>
      <c r="D9" s="211">
        <v>11.955216</v>
      </c>
      <c r="E9" s="228">
        <v>1.3338072485935503E-2</v>
      </c>
      <c r="F9" s="222">
        <v>11.440416000000001</v>
      </c>
      <c r="G9" s="227">
        <v>1.2763725685673716E-2</v>
      </c>
      <c r="H9" s="226">
        <f t="shared" si="1"/>
        <v>4.3060702541886257E-2</v>
      </c>
      <c r="I9" s="211">
        <v>18.680025000000001</v>
      </c>
      <c r="J9" s="49">
        <v>17.87565</v>
      </c>
      <c r="K9" s="225">
        <f t="shared" si="2"/>
        <v>0.80437500000000028</v>
      </c>
      <c r="L9" s="211">
        <v>0</v>
      </c>
      <c r="M9" s="49">
        <v>0</v>
      </c>
      <c r="N9" s="212">
        <f t="shared" si="3"/>
        <v>0</v>
      </c>
      <c r="O9" s="211">
        <v>8.25</v>
      </c>
      <c r="P9" s="49">
        <v>5.9399999999999995</v>
      </c>
      <c r="Q9" s="212">
        <f t="shared" si="4"/>
        <v>2.3100000000000005</v>
      </c>
      <c r="R9" s="211">
        <v>4.0850000000000009</v>
      </c>
      <c r="S9" s="49">
        <v>14.145000000000001</v>
      </c>
      <c r="T9" s="212">
        <f t="shared" si="5"/>
        <v>-10.06</v>
      </c>
      <c r="U9" s="211">
        <v>8.1925000000000008</v>
      </c>
      <c r="V9" s="49">
        <v>2.2204460492503131E-16</v>
      </c>
      <c r="W9" s="212">
        <f t="shared" si="6"/>
        <v>8.1925000000000008</v>
      </c>
      <c r="X9" s="51">
        <v>20.527500000000003</v>
      </c>
      <c r="Y9" s="224">
        <v>2.2901910175026623E-2</v>
      </c>
      <c r="Z9" s="223">
        <f t="shared" si="7"/>
        <v>0.58239999999999992</v>
      </c>
      <c r="AA9" s="222">
        <v>20.085000000000001</v>
      </c>
      <c r="AB9" s="221">
        <v>2.2408226274005821E-2</v>
      </c>
      <c r="AC9" s="220">
        <f t="shared" si="8"/>
        <v>0.5696</v>
      </c>
      <c r="AD9" s="219">
        <f t="shared" si="9"/>
        <v>0.44250000000000256</v>
      </c>
    </row>
    <row r="10" spans="1:31" ht="15">
      <c r="A10" s="377"/>
      <c r="B10" s="270" t="s">
        <v>22</v>
      </c>
      <c r="C10" s="269">
        <f t="shared" si="0"/>
        <v>0.68000000000000016</v>
      </c>
      <c r="D10" s="251">
        <v>8.4404320000000013</v>
      </c>
      <c r="E10" s="268">
        <v>9.4167344051842797E-3</v>
      </c>
      <c r="F10" s="262">
        <v>29.795509000000003</v>
      </c>
      <c r="G10" s="267">
        <v>3.3241947105858947E-2</v>
      </c>
      <c r="H10" s="266">
        <f t="shared" si="1"/>
        <v>-2.5300928909799874</v>
      </c>
      <c r="I10" s="251">
        <v>12.4124</v>
      </c>
      <c r="J10" s="61">
        <v>43.816925000000005</v>
      </c>
      <c r="K10" s="265">
        <f t="shared" si="2"/>
        <v>-31.404525000000007</v>
      </c>
      <c r="L10" s="251">
        <v>0</v>
      </c>
      <c r="M10" s="61">
        <v>0</v>
      </c>
      <c r="N10" s="252">
        <f t="shared" si="3"/>
        <v>0</v>
      </c>
      <c r="O10" s="251">
        <v>9.3424999999999994</v>
      </c>
      <c r="P10" s="61">
        <v>7.0424999999999995</v>
      </c>
      <c r="Q10" s="252">
        <f t="shared" si="4"/>
        <v>2.2999999999999998</v>
      </c>
      <c r="R10" s="251">
        <v>2.8699999999999997</v>
      </c>
      <c r="S10" s="61">
        <v>42.19</v>
      </c>
      <c r="T10" s="252">
        <f t="shared" si="5"/>
        <v>-39.32</v>
      </c>
      <c r="U10" s="251">
        <v>1.4274999999999998</v>
      </c>
      <c r="V10" s="61">
        <v>0</v>
      </c>
      <c r="W10" s="252">
        <f t="shared" si="6"/>
        <v>1.4274999999999998</v>
      </c>
      <c r="X10" s="63">
        <v>13.639999999999999</v>
      </c>
      <c r="Y10" s="264">
        <v>1.5217734979289394E-2</v>
      </c>
      <c r="Z10" s="263">
        <f t="shared" si="7"/>
        <v>0.61880000000000013</v>
      </c>
      <c r="AA10" s="262">
        <v>49.232499999999995</v>
      </c>
      <c r="AB10" s="261">
        <v>5.4927209361961236E-2</v>
      </c>
      <c r="AC10" s="260">
        <f t="shared" si="8"/>
        <v>0.60520000000000007</v>
      </c>
      <c r="AD10" s="259">
        <f t="shared" si="9"/>
        <v>-35.592499999999994</v>
      </c>
    </row>
    <row r="11" spans="1:31" ht="15">
      <c r="A11" s="377"/>
      <c r="B11" s="270" t="s">
        <v>21</v>
      </c>
      <c r="C11" s="269">
        <f t="shared" si="0"/>
        <v>0.72999999999999976</v>
      </c>
      <c r="D11" s="251">
        <v>96.399894500000002</v>
      </c>
      <c r="E11" s="268">
        <v>0.10755044329416844</v>
      </c>
      <c r="F11" s="262">
        <v>96.491819749999991</v>
      </c>
      <c r="G11" s="267">
        <v>0.10765300127202307</v>
      </c>
      <c r="H11" s="266">
        <f t="shared" si="1"/>
        <v>-9.5358247513422875E-4</v>
      </c>
      <c r="I11" s="251">
        <v>132.05465000000004</v>
      </c>
      <c r="J11" s="61">
        <v>132.180575</v>
      </c>
      <c r="K11" s="265">
        <f t="shared" si="2"/>
        <v>-0.12592499999996676</v>
      </c>
      <c r="L11" s="251">
        <v>0</v>
      </c>
      <c r="M11" s="61">
        <v>0</v>
      </c>
      <c r="N11" s="252">
        <f t="shared" si="3"/>
        <v>0</v>
      </c>
      <c r="O11" s="251">
        <v>6.0150000000000006</v>
      </c>
      <c r="P11" s="61">
        <v>4.4850000000000003</v>
      </c>
      <c r="Q11" s="252">
        <f t="shared" si="4"/>
        <v>1.5300000000000002</v>
      </c>
      <c r="R11" s="251">
        <v>133.70250000000004</v>
      </c>
      <c r="S11" s="61">
        <v>144.0325</v>
      </c>
      <c r="T11" s="252">
        <f t="shared" si="5"/>
        <v>-10.329999999999956</v>
      </c>
      <c r="U11" s="251">
        <v>5.3974999999999991</v>
      </c>
      <c r="V11" s="61">
        <v>0</v>
      </c>
      <c r="W11" s="252">
        <f t="shared" si="6"/>
        <v>5.3974999999999991</v>
      </c>
      <c r="X11" s="63">
        <v>145.11500000000004</v>
      </c>
      <c r="Y11" s="264">
        <v>0.16190041140172884</v>
      </c>
      <c r="Z11" s="263">
        <f t="shared" si="7"/>
        <v>0.66429999999999989</v>
      </c>
      <c r="AA11" s="262">
        <v>148.51750000000001</v>
      </c>
      <c r="AB11" s="261">
        <v>0.16569647725415282</v>
      </c>
      <c r="AC11" s="260">
        <f t="shared" si="8"/>
        <v>0.64969999999999983</v>
      </c>
      <c r="AD11" s="259">
        <f t="shared" si="9"/>
        <v>-3.402499999999975</v>
      </c>
    </row>
    <row r="12" spans="1:31" ht="15">
      <c r="A12" s="377"/>
      <c r="B12" s="270" t="s">
        <v>20</v>
      </c>
      <c r="C12" s="269">
        <f t="shared" si="0"/>
        <v>0.72999999999999987</v>
      </c>
      <c r="D12" s="251">
        <v>180.26112650000002</v>
      </c>
      <c r="E12" s="268">
        <v>0.20111188050917603</v>
      </c>
      <c r="F12" s="262">
        <v>192.36795750000002</v>
      </c>
      <c r="G12" s="267">
        <v>0.21461910478109711</v>
      </c>
      <c r="H12" s="266">
        <f t="shared" si="1"/>
        <v>-6.7162739050119047E-2</v>
      </c>
      <c r="I12" s="251">
        <v>246.93305000000007</v>
      </c>
      <c r="J12" s="61">
        <v>263.51774999999998</v>
      </c>
      <c r="K12" s="265">
        <f t="shared" si="2"/>
        <v>-16.584699999999913</v>
      </c>
      <c r="L12" s="251">
        <v>0</v>
      </c>
      <c r="M12" s="61">
        <v>0</v>
      </c>
      <c r="N12" s="252">
        <f t="shared" si="3"/>
        <v>0</v>
      </c>
      <c r="O12" s="251">
        <v>0.97250000000000014</v>
      </c>
      <c r="P12" s="61">
        <v>1.135</v>
      </c>
      <c r="Q12" s="252">
        <f t="shared" si="4"/>
        <v>-0.16249999999999987</v>
      </c>
      <c r="R12" s="251">
        <v>214.0625</v>
      </c>
      <c r="S12" s="61">
        <v>273.50749999999994</v>
      </c>
      <c r="T12" s="252">
        <f t="shared" si="5"/>
        <v>-59.444999999999936</v>
      </c>
      <c r="U12" s="251">
        <v>56.320000000000078</v>
      </c>
      <c r="V12" s="61">
        <v>18.155000000000051</v>
      </c>
      <c r="W12" s="252">
        <f t="shared" si="6"/>
        <v>38.165000000000028</v>
      </c>
      <c r="X12" s="63">
        <v>271.35500000000008</v>
      </c>
      <c r="Y12" s="264">
        <v>0.30274255684054802</v>
      </c>
      <c r="Z12" s="263">
        <f t="shared" si="7"/>
        <v>0.66429999999999989</v>
      </c>
      <c r="AA12" s="262">
        <v>292.79749999999996</v>
      </c>
      <c r="AB12" s="261">
        <v>0.3266653040808174</v>
      </c>
      <c r="AC12" s="260">
        <f t="shared" si="8"/>
        <v>0.65700000000000014</v>
      </c>
      <c r="AD12" s="259">
        <f t="shared" si="9"/>
        <v>-21.442499999999882</v>
      </c>
    </row>
    <row r="13" spans="1:31" ht="15">
      <c r="A13" s="377"/>
      <c r="B13" s="270" t="s">
        <v>19</v>
      </c>
      <c r="C13" s="269">
        <f t="shared" si="0"/>
        <v>0.78</v>
      </c>
      <c r="D13" s="251">
        <v>137.246928</v>
      </c>
      <c r="E13" s="268">
        <v>0.15312224171742031</v>
      </c>
      <c r="F13" s="262">
        <v>121.7268</v>
      </c>
      <c r="G13" s="267">
        <v>0.13580690455616887</v>
      </c>
      <c r="H13" s="266">
        <f t="shared" si="1"/>
        <v>0.11308178788526327</v>
      </c>
      <c r="I13" s="251">
        <v>175.95759999999999</v>
      </c>
      <c r="J13" s="61">
        <v>156.06</v>
      </c>
      <c r="K13" s="265">
        <f t="shared" si="2"/>
        <v>19.897599999999983</v>
      </c>
      <c r="L13" s="251">
        <v>0</v>
      </c>
      <c r="M13" s="61">
        <v>0</v>
      </c>
      <c r="N13" s="252">
        <f t="shared" si="3"/>
        <v>0</v>
      </c>
      <c r="O13" s="251">
        <v>5.5725000000000007</v>
      </c>
      <c r="P13" s="61">
        <v>4.5324999999999998</v>
      </c>
      <c r="Q13" s="252">
        <f t="shared" si="4"/>
        <v>1.0400000000000009</v>
      </c>
      <c r="R13" s="251">
        <v>177.97499999999999</v>
      </c>
      <c r="S13" s="61">
        <v>21.9175</v>
      </c>
      <c r="T13" s="252">
        <f t="shared" si="5"/>
        <v>156.0575</v>
      </c>
      <c r="U13" s="251">
        <v>117.265</v>
      </c>
      <c r="V13" s="61">
        <v>146.94999999999999</v>
      </c>
      <c r="W13" s="252">
        <f t="shared" si="6"/>
        <v>-29.684999999999988</v>
      </c>
      <c r="X13" s="63">
        <v>300.8125</v>
      </c>
      <c r="Y13" s="264">
        <v>0.33560739761418562</v>
      </c>
      <c r="Z13" s="263">
        <f t="shared" si="7"/>
        <v>0.45625407188863493</v>
      </c>
      <c r="AA13" s="262">
        <v>173.39999999999998</v>
      </c>
      <c r="AB13" s="261">
        <v>0.19345712899739151</v>
      </c>
      <c r="AC13" s="260">
        <f t="shared" si="8"/>
        <v>0.70200000000000007</v>
      </c>
      <c r="AD13" s="259">
        <f t="shared" si="9"/>
        <v>127.41250000000002</v>
      </c>
    </row>
    <row r="14" spans="1:31" ht="15">
      <c r="A14" s="377"/>
      <c r="B14" s="258" t="s">
        <v>18</v>
      </c>
      <c r="C14" s="269">
        <f t="shared" si="0"/>
        <v>0.78</v>
      </c>
      <c r="D14" s="251">
        <v>84.53540550000001</v>
      </c>
      <c r="E14" s="268">
        <v>9.4313592174909339E-2</v>
      </c>
      <c r="F14" s="262">
        <v>72.671039999999991</v>
      </c>
      <c r="G14" s="267">
        <v>8.1076878660061122E-2</v>
      </c>
      <c r="H14" s="266">
        <f t="shared" si="1"/>
        <v>0.14034788654323091</v>
      </c>
      <c r="I14" s="251">
        <v>108.378725</v>
      </c>
      <c r="J14" s="61">
        <v>93.167999999999992</v>
      </c>
      <c r="K14" s="265">
        <f t="shared" si="2"/>
        <v>15.210725000000011</v>
      </c>
      <c r="L14" s="251">
        <v>0</v>
      </c>
      <c r="M14" s="61">
        <v>0</v>
      </c>
      <c r="N14" s="252">
        <f t="shared" si="3"/>
        <v>0</v>
      </c>
      <c r="O14" s="251">
        <v>8.42</v>
      </c>
      <c r="P14" s="61">
        <v>6.6525000000000007</v>
      </c>
      <c r="Q14" s="252">
        <f t="shared" si="4"/>
        <v>1.7674999999999992</v>
      </c>
      <c r="R14" s="251">
        <v>32.175000000000004</v>
      </c>
      <c r="S14" s="61">
        <v>3.6949999999999998</v>
      </c>
      <c r="T14" s="252">
        <f t="shared" si="5"/>
        <v>28.480000000000004</v>
      </c>
      <c r="U14" s="251">
        <v>93.232500000000016</v>
      </c>
      <c r="V14" s="61">
        <v>93.172499999999999</v>
      </c>
      <c r="W14" s="252">
        <f t="shared" si="6"/>
        <v>6.0000000000016485E-2</v>
      </c>
      <c r="X14" s="63">
        <v>133.82750000000001</v>
      </c>
      <c r="Y14" s="264">
        <v>0.14930728943847887</v>
      </c>
      <c r="Z14" s="263">
        <f t="shared" si="7"/>
        <v>0.63167439801236669</v>
      </c>
      <c r="AA14" s="262">
        <v>103.52</v>
      </c>
      <c r="AB14" s="261">
        <v>0.11549412914538623</v>
      </c>
      <c r="AC14" s="260">
        <f t="shared" si="8"/>
        <v>0.70199999999999996</v>
      </c>
      <c r="AD14" s="259">
        <f t="shared" si="9"/>
        <v>30.307500000000019</v>
      </c>
    </row>
    <row r="15" spans="1:31" ht="15">
      <c r="A15" s="377"/>
      <c r="B15" s="238" t="s">
        <v>17</v>
      </c>
      <c r="C15" s="249">
        <f t="shared" si="0"/>
        <v>1</v>
      </c>
      <c r="D15" s="231">
        <v>0</v>
      </c>
      <c r="E15" s="248">
        <v>0</v>
      </c>
      <c r="F15" s="242">
        <v>5.95899</v>
      </c>
      <c r="G15" s="247">
        <v>6.6482646892973831E-3</v>
      </c>
      <c r="H15" s="246">
        <f t="shared" si="1"/>
        <v>1</v>
      </c>
      <c r="I15" s="231">
        <v>0</v>
      </c>
      <c r="J15" s="72">
        <v>8.1630000000000003</v>
      </c>
      <c r="K15" s="245">
        <f t="shared" si="2"/>
        <v>-8.1630000000000003</v>
      </c>
      <c r="L15" s="231">
        <v>0</v>
      </c>
      <c r="M15" s="72">
        <v>0</v>
      </c>
      <c r="N15" s="232">
        <f t="shared" si="3"/>
        <v>0</v>
      </c>
      <c r="O15" s="231">
        <v>0</v>
      </c>
      <c r="P15" s="72">
        <v>2.335</v>
      </c>
      <c r="Q15" s="232">
        <f t="shared" si="4"/>
        <v>-2.335</v>
      </c>
      <c r="R15" s="231">
        <v>0</v>
      </c>
      <c r="S15" s="72">
        <v>6.7350000000000003</v>
      </c>
      <c r="T15" s="232">
        <f t="shared" si="5"/>
        <v>-6.7350000000000003</v>
      </c>
      <c r="U15" s="231">
        <v>0</v>
      </c>
      <c r="V15" s="72">
        <v>0</v>
      </c>
      <c r="W15" s="232">
        <f t="shared" si="6"/>
        <v>0</v>
      </c>
      <c r="X15" s="74">
        <v>0</v>
      </c>
      <c r="Y15" s="244">
        <v>0</v>
      </c>
      <c r="Z15" s="243">
        <f t="shared" si="7"/>
        <v>1</v>
      </c>
      <c r="AA15" s="242">
        <v>9.07</v>
      </c>
      <c r="AB15" s="241">
        <v>1.0119124336830111E-2</v>
      </c>
      <c r="AC15" s="240">
        <f t="shared" si="8"/>
        <v>0.65700000000000003</v>
      </c>
      <c r="AD15" s="239">
        <f t="shared" si="9"/>
        <v>-9.07</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0.74715828304470622</v>
      </c>
      <c r="D18" s="171">
        <f>SUM(D6:D17)</f>
        <v>518.83900250000011</v>
      </c>
      <c r="E18" s="188">
        <v>0.57885296458679403</v>
      </c>
      <c r="F18" s="182">
        <f>SUM(F6:F17)</f>
        <v>530.45253224999999</v>
      </c>
      <c r="G18" s="187">
        <v>0.59180982675018023</v>
      </c>
      <c r="H18" s="186">
        <f t="shared" si="1"/>
        <v>-2.2383686835493601E-2</v>
      </c>
      <c r="I18" s="171">
        <f t="shared" ref="I18:X18" si="10">SUM(I6:I17)</f>
        <v>694.41645000000005</v>
      </c>
      <c r="J18" s="27">
        <f t="shared" si="10"/>
        <v>714.78190000000006</v>
      </c>
      <c r="K18" s="185">
        <f t="shared" si="10"/>
        <v>-20.365449999999893</v>
      </c>
      <c r="L18" s="171">
        <f t="shared" si="10"/>
        <v>0</v>
      </c>
      <c r="M18" s="27">
        <f t="shared" si="10"/>
        <v>0</v>
      </c>
      <c r="N18" s="172">
        <f t="shared" si="10"/>
        <v>0</v>
      </c>
      <c r="O18" s="171">
        <f t="shared" si="10"/>
        <v>49.720000000000006</v>
      </c>
      <c r="P18" s="27">
        <f t="shared" si="10"/>
        <v>32.122499999999995</v>
      </c>
      <c r="Q18" s="172">
        <f t="shared" si="10"/>
        <v>17.597499999999997</v>
      </c>
      <c r="R18" s="171">
        <f t="shared" si="10"/>
        <v>564.87</v>
      </c>
      <c r="S18" s="27">
        <f t="shared" si="10"/>
        <v>506.22249999999997</v>
      </c>
      <c r="T18" s="172">
        <f t="shared" si="10"/>
        <v>58.647500000000122</v>
      </c>
      <c r="U18" s="171">
        <f t="shared" si="10"/>
        <v>284.21750000000009</v>
      </c>
      <c r="V18" s="27">
        <f t="shared" si="10"/>
        <v>258.27750000000003</v>
      </c>
      <c r="W18" s="172">
        <f t="shared" si="10"/>
        <v>25.940000000000055</v>
      </c>
      <c r="X18" s="29">
        <f t="shared" si="10"/>
        <v>898.80750000000012</v>
      </c>
      <c r="Y18" s="184">
        <v>1.002772311759359</v>
      </c>
      <c r="Z18" s="183">
        <f t="shared" si="7"/>
        <v>0.5772526403039584</v>
      </c>
      <c r="AA18" s="182">
        <f>SUM(AA6:AA17)</f>
        <v>796.62249999999995</v>
      </c>
      <c r="AB18" s="181">
        <v>0.88876759945054518</v>
      </c>
      <c r="AC18" s="180">
        <f t="shared" si="8"/>
        <v>0.66587691441052699</v>
      </c>
      <c r="AD18" s="179">
        <f>SUM(AD6:AD17)</f>
        <v>102.1850000000002</v>
      </c>
    </row>
    <row r="19" spans="1:30" ht="15">
      <c r="A19" s="377"/>
      <c r="B19" s="158" t="s">
        <v>87</v>
      </c>
      <c r="C19" s="169">
        <f t="shared" si="0"/>
        <v>0.74715828304470622</v>
      </c>
      <c r="D19" s="151">
        <f>SUM(D9:D15)</f>
        <v>518.83900250000011</v>
      </c>
      <c r="E19" s="168">
        <v>0.57885296458679403</v>
      </c>
      <c r="F19" s="162">
        <f>SUM(F9:F15)</f>
        <v>530.45253224999999</v>
      </c>
      <c r="G19" s="167">
        <v>0.59180982675018023</v>
      </c>
      <c r="H19" s="166">
        <f t="shared" si="1"/>
        <v>-2.2383686835493601E-2</v>
      </c>
      <c r="I19" s="151">
        <f t="shared" ref="I19:X19" si="11">SUM(I9:I15)</f>
        <v>694.41645000000005</v>
      </c>
      <c r="J19" s="16">
        <f t="shared" si="11"/>
        <v>714.78190000000006</v>
      </c>
      <c r="K19" s="165">
        <f t="shared" si="11"/>
        <v>-20.365449999999893</v>
      </c>
      <c r="L19" s="151">
        <f t="shared" si="11"/>
        <v>0</v>
      </c>
      <c r="M19" s="16">
        <f t="shared" si="11"/>
        <v>0</v>
      </c>
      <c r="N19" s="152">
        <f t="shared" si="11"/>
        <v>0</v>
      </c>
      <c r="O19" s="151">
        <f t="shared" si="11"/>
        <v>38.572500000000005</v>
      </c>
      <c r="P19" s="16">
        <f t="shared" si="11"/>
        <v>32.122499999999995</v>
      </c>
      <c r="Q19" s="152">
        <f t="shared" si="11"/>
        <v>6.45</v>
      </c>
      <c r="R19" s="151">
        <f t="shared" si="11"/>
        <v>564.87</v>
      </c>
      <c r="S19" s="16">
        <f t="shared" si="11"/>
        <v>506.22249999999997</v>
      </c>
      <c r="T19" s="152">
        <f t="shared" si="11"/>
        <v>58.647500000000122</v>
      </c>
      <c r="U19" s="151">
        <f t="shared" si="11"/>
        <v>281.83500000000009</v>
      </c>
      <c r="V19" s="16">
        <f t="shared" si="11"/>
        <v>258.27750000000003</v>
      </c>
      <c r="W19" s="152">
        <f t="shared" si="11"/>
        <v>23.557500000000054</v>
      </c>
      <c r="X19" s="18">
        <f t="shared" si="11"/>
        <v>885.27750000000003</v>
      </c>
      <c r="Y19" s="164">
        <v>0.98767730044925728</v>
      </c>
      <c r="Z19" s="163">
        <f t="shared" si="7"/>
        <v>0.586074990610289</v>
      </c>
      <c r="AA19" s="162">
        <f>SUM(AA9:AA15)</f>
        <v>796.62249999999995</v>
      </c>
      <c r="AB19" s="161">
        <v>0.88876759945054518</v>
      </c>
      <c r="AC19" s="160">
        <f t="shared" si="8"/>
        <v>0.66587691441052699</v>
      </c>
      <c r="AD19" s="159">
        <f>SUM(AD9:AD15)</f>
        <v>88.6550000000002</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11.147500000000001</v>
      </c>
      <c r="P20" s="293">
        <f t="shared" si="12"/>
        <v>0</v>
      </c>
      <c r="Q20" s="295">
        <f t="shared" si="12"/>
        <v>11.147500000000001</v>
      </c>
      <c r="R20" s="294">
        <f t="shared" si="12"/>
        <v>0</v>
      </c>
      <c r="S20" s="293">
        <f t="shared" si="12"/>
        <v>0</v>
      </c>
      <c r="T20" s="295">
        <f t="shared" si="12"/>
        <v>0</v>
      </c>
      <c r="U20" s="294">
        <f t="shared" si="12"/>
        <v>2.382499999999999</v>
      </c>
      <c r="V20" s="293">
        <f t="shared" si="12"/>
        <v>0</v>
      </c>
      <c r="W20" s="295">
        <f t="shared" si="12"/>
        <v>2.382499999999999</v>
      </c>
      <c r="X20" s="308">
        <f t="shared" si="12"/>
        <v>13.53</v>
      </c>
      <c r="Y20" s="307">
        <v>1.5095011310101578E-2</v>
      </c>
      <c r="Z20" s="306">
        <f t="shared" si="7"/>
        <v>0</v>
      </c>
      <c r="AA20" s="305">
        <f>SUM(AA6:AA8,AA16:AA17)</f>
        <v>0</v>
      </c>
      <c r="AB20" s="304">
        <v>0</v>
      </c>
      <c r="AC20" s="303">
        <f t="shared" si="8"/>
        <v>1</v>
      </c>
      <c r="AD20" s="302">
        <f>SUM(AD6:AD8,AD16:AD17)</f>
        <v>13.53</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0.6399999999999999</v>
      </c>
      <c r="D23" s="231">
        <v>0.12424533333333333</v>
      </c>
      <c r="E23" s="248">
        <v>1.3861675623754672E-4</v>
      </c>
      <c r="F23" s="242">
        <v>0</v>
      </c>
      <c r="G23" s="247">
        <v>0</v>
      </c>
      <c r="H23" s="246">
        <f t="shared" si="1"/>
        <v>1</v>
      </c>
      <c r="I23" s="231">
        <v>0.19413333333333335</v>
      </c>
      <c r="J23" s="72">
        <v>0</v>
      </c>
      <c r="K23" s="245">
        <f t="shared" si="13"/>
        <v>0.19413333333333335</v>
      </c>
      <c r="L23" s="231">
        <v>0</v>
      </c>
      <c r="M23" s="72">
        <v>0</v>
      </c>
      <c r="N23" s="232">
        <f t="shared" si="14"/>
        <v>0</v>
      </c>
      <c r="O23" s="231">
        <v>9.7891666666666666</v>
      </c>
      <c r="P23" s="72">
        <v>0</v>
      </c>
      <c r="Q23" s="232">
        <f t="shared" si="15"/>
        <v>9.7891666666666666</v>
      </c>
      <c r="R23" s="231">
        <v>0.86083333333333323</v>
      </c>
      <c r="S23" s="72">
        <v>0</v>
      </c>
      <c r="T23" s="232">
        <f t="shared" si="16"/>
        <v>0.86083333333333323</v>
      </c>
      <c r="U23" s="231">
        <v>3.0933333333333333</v>
      </c>
      <c r="V23" s="72">
        <v>0</v>
      </c>
      <c r="W23" s="232">
        <f t="shared" si="17"/>
        <v>3.0933333333333333</v>
      </c>
      <c r="X23" s="74">
        <v>13.743333333333334</v>
      </c>
      <c r="Y23" s="244">
        <v>1.533302085034462E-2</v>
      </c>
      <c r="Z23" s="243">
        <f t="shared" si="7"/>
        <v>9.0404074702886243E-3</v>
      </c>
      <c r="AA23" s="242">
        <v>0</v>
      </c>
      <c r="AB23" s="241">
        <v>0</v>
      </c>
      <c r="AC23" s="240">
        <f t="shared" si="8"/>
        <v>1</v>
      </c>
      <c r="AD23" s="239">
        <f t="shared" si="18"/>
        <v>13.743333333333334</v>
      </c>
    </row>
    <row r="24" spans="1:30" ht="15">
      <c r="A24" s="377"/>
      <c r="B24" s="218" t="s">
        <v>23</v>
      </c>
      <c r="C24" s="229">
        <f t="shared" si="0"/>
        <v>0.63999999999999979</v>
      </c>
      <c r="D24" s="211">
        <v>10.418650666666666</v>
      </c>
      <c r="E24" s="228">
        <v>1.1623773070903967E-2</v>
      </c>
      <c r="F24" s="222">
        <v>22.593183999999994</v>
      </c>
      <c r="G24" s="227">
        <v>2.5206531208476362E-2</v>
      </c>
      <c r="H24" s="226">
        <f t="shared" si="1"/>
        <v>-1.168532636599902</v>
      </c>
      <c r="I24" s="211">
        <v>16.279141666666671</v>
      </c>
      <c r="J24" s="49">
        <v>35.301850000000002</v>
      </c>
      <c r="K24" s="225">
        <f t="shared" si="13"/>
        <v>-19.02270833333333</v>
      </c>
      <c r="L24" s="211">
        <v>0</v>
      </c>
      <c r="M24" s="49">
        <v>0</v>
      </c>
      <c r="N24" s="212">
        <f t="shared" si="14"/>
        <v>0</v>
      </c>
      <c r="O24" s="211">
        <v>7.644166666666667</v>
      </c>
      <c r="P24" s="49">
        <v>5.5108333333333341</v>
      </c>
      <c r="Q24" s="212">
        <f t="shared" si="15"/>
        <v>2.1333333333333329</v>
      </c>
      <c r="R24" s="211">
        <v>5.8966666666666674</v>
      </c>
      <c r="S24" s="49">
        <v>22.097499999999997</v>
      </c>
      <c r="T24" s="212">
        <f t="shared" si="16"/>
        <v>-16.200833333333328</v>
      </c>
      <c r="U24" s="211">
        <v>4.3483333333333336</v>
      </c>
      <c r="V24" s="49">
        <v>12.056666666666667</v>
      </c>
      <c r="W24" s="212">
        <f t="shared" si="17"/>
        <v>-7.708333333333333</v>
      </c>
      <c r="X24" s="51">
        <v>17.889166666666668</v>
      </c>
      <c r="Y24" s="224">
        <v>1.9958401564052142E-2</v>
      </c>
      <c r="Z24" s="223">
        <f t="shared" si="7"/>
        <v>0.58239999999999992</v>
      </c>
      <c r="AA24" s="222">
        <v>39.664999999999999</v>
      </c>
      <c r="AB24" s="221">
        <v>4.4253039340723964E-2</v>
      </c>
      <c r="AC24" s="220">
        <f t="shared" si="8"/>
        <v>0.56959999999999988</v>
      </c>
      <c r="AD24" s="219">
        <f t="shared" si="18"/>
        <v>-21.775833333333331</v>
      </c>
    </row>
    <row r="25" spans="1:30" ht="15">
      <c r="A25" s="377"/>
      <c r="B25" s="270" t="s">
        <v>22</v>
      </c>
      <c r="C25" s="269">
        <f t="shared" si="0"/>
        <v>0.67999999999999994</v>
      </c>
      <c r="D25" s="251">
        <v>7.398269666666665</v>
      </c>
      <c r="E25" s="268">
        <v>8.2540254466751464E-3</v>
      </c>
      <c r="F25" s="262">
        <v>32.899680666666669</v>
      </c>
      <c r="G25" s="267">
        <v>3.6705177431974177E-2</v>
      </c>
      <c r="H25" s="266">
        <f t="shared" si="1"/>
        <v>-3.4469426161766039</v>
      </c>
      <c r="I25" s="251">
        <v>10.879808333333331</v>
      </c>
      <c r="J25" s="61">
        <v>48.381883333333327</v>
      </c>
      <c r="K25" s="265">
        <f t="shared" si="13"/>
        <v>-37.502074999999998</v>
      </c>
      <c r="L25" s="251">
        <v>0</v>
      </c>
      <c r="M25" s="61">
        <v>0</v>
      </c>
      <c r="N25" s="252">
        <f t="shared" si="14"/>
        <v>0</v>
      </c>
      <c r="O25" s="251">
        <v>7.9916666666666663</v>
      </c>
      <c r="P25" s="61">
        <v>6.0749999999999993</v>
      </c>
      <c r="Q25" s="252">
        <f t="shared" si="15"/>
        <v>1.916666666666667</v>
      </c>
      <c r="R25" s="251">
        <v>3.964166666666666</v>
      </c>
      <c r="S25" s="61">
        <v>48.286666666666662</v>
      </c>
      <c r="T25" s="252">
        <f t="shared" si="16"/>
        <v>-44.322499999999998</v>
      </c>
      <c r="U25" s="251">
        <v>0</v>
      </c>
      <c r="V25" s="61">
        <v>0</v>
      </c>
      <c r="W25" s="252">
        <f t="shared" si="17"/>
        <v>0</v>
      </c>
      <c r="X25" s="63">
        <v>11.955833333333333</v>
      </c>
      <c r="Y25" s="264">
        <v>1.333876122604258E-2</v>
      </c>
      <c r="Z25" s="263">
        <f t="shared" si="7"/>
        <v>0.61879999999999991</v>
      </c>
      <c r="AA25" s="262">
        <v>54.361666666666665</v>
      </c>
      <c r="AB25" s="261">
        <v>6.0649665287465584E-2</v>
      </c>
      <c r="AC25" s="260">
        <f t="shared" si="8"/>
        <v>0.60520000000000007</v>
      </c>
      <c r="AD25" s="259">
        <f t="shared" si="18"/>
        <v>-42.405833333333334</v>
      </c>
    </row>
    <row r="26" spans="1:30" ht="15">
      <c r="A26" s="377"/>
      <c r="B26" s="270" t="s">
        <v>21</v>
      </c>
      <c r="C26" s="269">
        <f t="shared" si="0"/>
        <v>0.7300000000000002</v>
      </c>
      <c r="D26" s="251">
        <v>91.119263083333365</v>
      </c>
      <c r="E26" s="268">
        <v>0.10165900272069758</v>
      </c>
      <c r="F26" s="262">
        <v>98.231391500000015</v>
      </c>
      <c r="G26" s="267">
        <v>0.10959378879474495</v>
      </c>
      <c r="H26" s="266">
        <f t="shared" si="1"/>
        <v>-7.8052962414349572E-2</v>
      </c>
      <c r="I26" s="251">
        <v>124.82090833333335</v>
      </c>
      <c r="J26" s="61">
        <v>134.56354999999999</v>
      </c>
      <c r="K26" s="265">
        <f t="shared" si="13"/>
        <v>-9.7426416666666427</v>
      </c>
      <c r="L26" s="251">
        <v>0</v>
      </c>
      <c r="M26" s="61">
        <v>0</v>
      </c>
      <c r="N26" s="252">
        <f t="shared" si="14"/>
        <v>0</v>
      </c>
      <c r="O26" s="251">
        <v>5.5516666666666667</v>
      </c>
      <c r="P26" s="61">
        <v>4.1183333333333332</v>
      </c>
      <c r="Q26" s="252">
        <f t="shared" si="15"/>
        <v>1.4333333333333336</v>
      </c>
      <c r="R26" s="251">
        <v>131.6141666666667</v>
      </c>
      <c r="S26" s="61">
        <v>147.07666666666668</v>
      </c>
      <c r="T26" s="252">
        <f t="shared" si="16"/>
        <v>-15.462499999999977</v>
      </c>
      <c r="U26" s="251">
        <v>0</v>
      </c>
      <c r="V26" s="61">
        <v>0</v>
      </c>
      <c r="W26" s="252">
        <f t="shared" si="17"/>
        <v>0</v>
      </c>
      <c r="X26" s="63">
        <v>137.16583333333338</v>
      </c>
      <c r="Y26" s="264">
        <v>0.15303176685337586</v>
      </c>
      <c r="Z26" s="263">
        <f t="shared" si="7"/>
        <v>0.6643</v>
      </c>
      <c r="AA26" s="262">
        <v>151.19500000000002</v>
      </c>
      <c r="AB26" s="261">
        <v>0.16868368292249492</v>
      </c>
      <c r="AC26" s="260">
        <f t="shared" si="8"/>
        <v>0.64970000000000006</v>
      </c>
      <c r="AD26" s="259">
        <f t="shared" si="18"/>
        <v>-14.02916666666664</v>
      </c>
    </row>
    <row r="27" spans="1:30" ht="15">
      <c r="A27" s="377"/>
      <c r="B27" s="270" t="s">
        <v>20</v>
      </c>
      <c r="C27" s="269">
        <f t="shared" si="0"/>
        <v>0.73</v>
      </c>
      <c r="D27" s="251">
        <v>268.11701583333337</v>
      </c>
      <c r="E27" s="268">
        <v>0.29913003595231719</v>
      </c>
      <c r="F27" s="262">
        <v>245.85268500000004</v>
      </c>
      <c r="G27" s="267">
        <v>0.27429039559630952</v>
      </c>
      <c r="H27" s="266">
        <f t="shared" si="1"/>
        <v>8.3039604048007393E-2</v>
      </c>
      <c r="I27" s="251">
        <v>367.28358333333341</v>
      </c>
      <c r="J27" s="61">
        <v>336.78450000000004</v>
      </c>
      <c r="K27" s="265">
        <f t="shared" si="13"/>
        <v>30.499083333333374</v>
      </c>
      <c r="L27" s="251">
        <v>0</v>
      </c>
      <c r="M27" s="61">
        <v>0</v>
      </c>
      <c r="N27" s="252">
        <f t="shared" si="14"/>
        <v>0</v>
      </c>
      <c r="O27" s="251">
        <v>1.0658333333333334</v>
      </c>
      <c r="P27" s="61">
        <v>1.1858333333333333</v>
      </c>
      <c r="Q27" s="252">
        <f t="shared" si="15"/>
        <v>-0.11999999999999988</v>
      </c>
      <c r="R27" s="251">
        <v>176.88666666666666</v>
      </c>
      <c r="S27" s="61">
        <v>187.20749999999998</v>
      </c>
      <c r="T27" s="252">
        <f t="shared" si="16"/>
        <v>-10.320833333333326</v>
      </c>
      <c r="U27" s="251">
        <v>225.65583333333345</v>
      </c>
      <c r="V27" s="61">
        <v>185.8116666666667</v>
      </c>
      <c r="W27" s="252">
        <f t="shared" si="17"/>
        <v>39.844166666666752</v>
      </c>
      <c r="X27" s="63">
        <v>403.60833333333346</v>
      </c>
      <c r="Y27" s="264">
        <v>0.45029359619496795</v>
      </c>
      <c r="Z27" s="263">
        <f t="shared" si="7"/>
        <v>0.66429999999999989</v>
      </c>
      <c r="AA27" s="262">
        <v>374.20500000000004</v>
      </c>
      <c r="AB27" s="261">
        <v>0.41748918660016671</v>
      </c>
      <c r="AC27" s="260">
        <f t="shared" si="8"/>
        <v>0.65700000000000003</v>
      </c>
      <c r="AD27" s="259">
        <f t="shared" si="18"/>
        <v>29.403333333333421</v>
      </c>
    </row>
    <row r="28" spans="1:30" ht="15">
      <c r="A28" s="377"/>
      <c r="B28" s="270" t="s">
        <v>19</v>
      </c>
      <c r="C28" s="269">
        <f t="shared" si="0"/>
        <v>0.78</v>
      </c>
      <c r="D28" s="251">
        <v>185.37432550000003</v>
      </c>
      <c r="E28" s="268">
        <v>0.20681652180524404</v>
      </c>
      <c r="F28" s="262">
        <v>146.89408499999996</v>
      </c>
      <c r="G28" s="267">
        <v>0.16388528229987767</v>
      </c>
      <c r="H28" s="266">
        <f t="shared" si="1"/>
        <v>0.2075812839572547</v>
      </c>
      <c r="I28" s="251">
        <v>237.65939166666669</v>
      </c>
      <c r="J28" s="61">
        <v>188.32574999999997</v>
      </c>
      <c r="K28" s="265">
        <f t="shared" si="13"/>
        <v>49.333641666666722</v>
      </c>
      <c r="L28" s="251">
        <v>0</v>
      </c>
      <c r="M28" s="61">
        <v>0</v>
      </c>
      <c r="N28" s="252">
        <f t="shared" si="14"/>
        <v>0</v>
      </c>
      <c r="O28" s="251">
        <v>5.1800000000000006</v>
      </c>
      <c r="P28" s="61">
        <v>4.3741666666666674</v>
      </c>
      <c r="Q28" s="252">
        <f t="shared" si="15"/>
        <v>0.80583333333333318</v>
      </c>
      <c r="R28" s="251">
        <v>197.78666666666666</v>
      </c>
      <c r="S28" s="61">
        <v>48.883333333333326</v>
      </c>
      <c r="T28" s="252">
        <f t="shared" si="16"/>
        <v>148.90333333333334</v>
      </c>
      <c r="U28" s="251">
        <v>177.58916666666667</v>
      </c>
      <c r="V28" s="61">
        <v>155.99333333333331</v>
      </c>
      <c r="W28" s="252">
        <f t="shared" si="17"/>
        <v>21.59583333333336</v>
      </c>
      <c r="X28" s="63">
        <v>380.55583333333334</v>
      </c>
      <c r="Y28" s="264">
        <v>0.42457461997722085</v>
      </c>
      <c r="Z28" s="263">
        <f t="shared" si="7"/>
        <v>0.4871146603542626</v>
      </c>
      <c r="AA28" s="262">
        <v>209.2508333333333</v>
      </c>
      <c r="AB28" s="261">
        <v>0.23345481809099389</v>
      </c>
      <c r="AC28" s="260">
        <f t="shared" si="8"/>
        <v>0.70199999999999996</v>
      </c>
      <c r="AD28" s="259">
        <f t="shared" si="18"/>
        <v>171.30500000000004</v>
      </c>
    </row>
    <row r="29" spans="1:30" ht="15">
      <c r="A29" s="377"/>
      <c r="B29" s="258" t="s">
        <v>18</v>
      </c>
      <c r="C29" s="269">
        <f t="shared" si="0"/>
        <v>0.78000000000000014</v>
      </c>
      <c r="D29" s="251">
        <v>68.14908100000001</v>
      </c>
      <c r="E29" s="268">
        <v>7.6031866109979945E-2</v>
      </c>
      <c r="F29" s="262">
        <v>65.507130000000004</v>
      </c>
      <c r="G29" s="267">
        <v>7.3084321214872544E-2</v>
      </c>
      <c r="H29" s="266">
        <f t="shared" si="1"/>
        <v>3.8767228570551163E-2</v>
      </c>
      <c r="I29" s="251">
        <v>87.370616666666663</v>
      </c>
      <c r="J29" s="61">
        <v>83.983500000000006</v>
      </c>
      <c r="K29" s="265">
        <f t="shared" si="13"/>
        <v>3.3871166666666568</v>
      </c>
      <c r="L29" s="251">
        <v>0</v>
      </c>
      <c r="M29" s="61">
        <v>0</v>
      </c>
      <c r="N29" s="252">
        <f t="shared" si="14"/>
        <v>0</v>
      </c>
      <c r="O29" s="251">
        <v>7.3091666666666653</v>
      </c>
      <c r="P29" s="61">
        <v>4.4658333333333333</v>
      </c>
      <c r="Q29" s="252">
        <f t="shared" si="15"/>
        <v>2.8433333333333319</v>
      </c>
      <c r="R29" s="251">
        <v>70.089166666666657</v>
      </c>
      <c r="S29" s="61">
        <v>51.499166666666667</v>
      </c>
      <c r="T29" s="252">
        <f t="shared" si="16"/>
        <v>18.589999999999989</v>
      </c>
      <c r="U29" s="251">
        <v>36.616666666666667</v>
      </c>
      <c r="V29" s="61">
        <v>37.35</v>
      </c>
      <c r="W29" s="252">
        <f t="shared" si="17"/>
        <v>-0.73333333333333428</v>
      </c>
      <c r="X29" s="63">
        <v>114.01499999999999</v>
      </c>
      <c r="Y29" s="264">
        <v>0.12720308311317305</v>
      </c>
      <c r="Z29" s="263">
        <f t="shared" si="7"/>
        <v>0.59772030873130744</v>
      </c>
      <c r="AA29" s="262">
        <v>93.314999999999998</v>
      </c>
      <c r="AB29" s="261">
        <v>0.1041087196793056</v>
      </c>
      <c r="AC29" s="260">
        <f t="shared" si="8"/>
        <v>0.70200000000000007</v>
      </c>
      <c r="AD29" s="259">
        <f t="shared" si="18"/>
        <v>20.699999999999989</v>
      </c>
    </row>
    <row r="30" spans="1:30" ht="15">
      <c r="A30" s="377"/>
      <c r="B30" s="238" t="s">
        <v>17</v>
      </c>
      <c r="C30" s="249">
        <f t="shared" si="0"/>
        <v>1</v>
      </c>
      <c r="D30" s="231">
        <v>0</v>
      </c>
      <c r="E30" s="248">
        <v>0</v>
      </c>
      <c r="F30" s="242">
        <v>13.581284999999999</v>
      </c>
      <c r="G30" s="247">
        <v>1.5152228397896993E-2</v>
      </c>
      <c r="H30" s="246">
        <f t="shared" si="1"/>
        <v>1</v>
      </c>
      <c r="I30" s="231">
        <v>0</v>
      </c>
      <c r="J30" s="72">
        <v>18.604499999999998</v>
      </c>
      <c r="K30" s="245">
        <f t="shared" si="13"/>
        <v>-18.604499999999998</v>
      </c>
      <c r="L30" s="231">
        <v>0</v>
      </c>
      <c r="M30" s="72">
        <v>0</v>
      </c>
      <c r="N30" s="232">
        <f t="shared" si="14"/>
        <v>0</v>
      </c>
      <c r="O30" s="231">
        <v>0</v>
      </c>
      <c r="P30" s="72">
        <v>4.645833333333333</v>
      </c>
      <c r="Q30" s="232">
        <f t="shared" si="15"/>
        <v>-4.645833333333333</v>
      </c>
      <c r="R30" s="231">
        <v>0</v>
      </c>
      <c r="S30" s="72">
        <v>15.637500000000003</v>
      </c>
      <c r="T30" s="232">
        <f t="shared" si="16"/>
        <v>-15.637500000000003</v>
      </c>
      <c r="U30" s="231">
        <v>0</v>
      </c>
      <c r="V30" s="72">
        <v>0.38833333333333336</v>
      </c>
      <c r="W30" s="232">
        <f t="shared" si="17"/>
        <v>-0.38833333333333336</v>
      </c>
      <c r="X30" s="74">
        <v>0</v>
      </c>
      <c r="Y30" s="244">
        <v>0</v>
      </c>
      <c r="Z30" s="243">
        <f t="shared" si="7"/>
        <v>1</v>
      </c>
      <c r="AA30" s="242">
        <v>20.671666666666667</v>
      </c>
      <c r="AB30" s="241">
        <v>2.3062752508214605E-2</v>
      </c>
      <c r="AC30" s="240">
        <f t="shared" si="8"/>
        <v>0.65699999999999992</v>
      </c>
      <c r="AD30" s="239">
        <f t="shared" si="18"/>
        <v>-20.671666666666667</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0.7468444338682303</v>
      </c>
      <c r="D33" s="171">
        <f>SUM(D21:D32)</f>
        <v>630.70085108333342</v>
      </c>
      <c r="E33" s="188">
        <v>0.70365384186205537</v>
      </c>
      <c r="F33" s="182">
        <f>SUM(F21:F32)</f>
        <v>625.5594411666666</v>
      </c>
      <c r="G33" s="187">
        <v>0.69791772494415216</v>
      </c>
      <c r="H33" s="186">
        <f t="shared" si="1"/>
        <v>8.1518994430332409E-3</v>
      </c>
      <c r="I33" s="171">
        <f t="shared" ref="I33:X33" si="19">SUM(I21:I32)</f>
        <v>844.48758333333353</v>
      </c>
      <c r="J33" s="27">
        <f t="shared" si="19"/>
        <v>845.9455333333334</v>
      </c>
      <c r="K33" s="185">
        <f t="shared" si="19"/>
        <v>-1.4579499999998795</v>
      </c>
      <c r="L33" s="171">
        <f t="shared" si="19"/>
        <v>0</v>
      </c>
      <c r="M33" s="27">
        <f t="shared" si="19"/>
        <v>0</v>
      </c>
      <c r="N33" s="172">
        <f t="shared" si="19"/>
        <v>0</v>
      </c>
      <c r="O33" s="171">
        <f t="shared" si="19"/>
        <v>44.531666666666659</v>
      </c>
      <c r="P33" s="27">
        <f t="shared" si="19"/>
        <v>30.375833333333333</v>
      </c>
      <c r="Q33" s="172">
        <f t="shared" si="19"/>
        <v>14.155833333333337</v>
      </c>
      <c r="R33" s="171">
        <f t="shared" si="19"/>
        <v>587.09833333333336</v>
      </c>
      <c r="S33" s="27">
        <f t="shared" si="19"/>
        <v>520.68833333333328</v>
      </c>
      <c r="T33" s="172">
        <f t="shared" si="19"/>
        <v>66.410000000000025</v>
      </c>
      <c r="U33" s="171">
        <f t="shared" si="19"/>
        <v>447.30333333333346</v>
      </c>
      <c r="V33" s="27">
        <f t="shared" si="19"/>
        <v>391.6</v>
      </c>
      <c r="W33" s="172">
        <f t="shared" si="19"/>
        <v>55.70333333333344</v>
      </c>
      <c r="X33" s="29">
        <f t="shared" si="19"/>
        <v>1078.9333333333334</v>
      </c>
      <c r="Y33" s="184">
        <v>1.2037332497791768</v>
      </c>
      <c r="Z33" s="183">
        <f t="shared" si="7"/>
        <v>0.58455961234861598</v>
      </c>
      <c r="AA33" s="182">
        <f>SUM(AA21:AA32)</f>
        <v>942.66416666666669</v>
      </c>
      <c r="AB33" s="181">
        <v>1.0517018644293652</v>
      </c>
      <c r="AC33" s="180">
        <f t="shared" si="8"/>
        <v>0.66360795635066205</v>
      </c>
      <c r="AD33" s="179">
        <f>SUM(AD21:AD32)</f>
        <v>136.26916666666682</v>
      </c>
    </row>
    <row r="34" spans="1:30" ht="15">
      <c r="A34" s="377"/>
      <c r="B34" s="158" t="s">
        <v>87</v>
      </c>
      <c r="C34" s="169">
        <f t="shared" si="0"/>
        <v>0.74686900123410882</v>
      </c>
      <c r="D34" s="151">
        <f>SUM(D24:D30)</f>
        <v>630.57660575000011</v>
      </c>
      <c r="E34" s="168">
        <v>0.70351522510581788</v>
      </c>
      <c r="F34" s="162">
        <f>SUM(F24:F30)</f>
        <v>625.5594411666666</v>
      </c>
      <c r="G34" s="167">
        <v>0.69791772494415216</v>
      </c>
      <c r="H34" s="166">
        <f t="shared" si="1"/>
        <v>7.9564711687427035E-3</v>
      </c>
      <c r="I34" s="151">
        <f t="shared" ref="I34:X34" si="20">SUM(I24:I30)</f>
        <v>844.29345000000012</v>
      </c>
      <c r="J34" s="16">
        <f t="shared" si="20"/>
        <v>845.9455333333334</v>
      </c>
      <c r="K34" s="165">
        <f t="shared" si="20"/>
        <v>-1.6520833333332199</v>
      </c>
      <c r="L34" s="151">
        <f t="shared" si="20"/>
        <v>0</v>
      </c>
      <c r="M34" s="16">
        <f t="shared" si="20"/>
        <v>0</v>
      </c>
      <c r="N34" s="152">
        <f t="shared" si="20"/>
        <v>0</v>
      </c>
      <c r="O34" s="151">
        <f t="shared" si="20"/>
        <v>34.7425</v>
      </c>
      <c r="P34" s="16">
        <f t="shared" si="20"/>
        <v>30.375833333333333</v>
      </c>
      <c r="Q34" s="152">
        <f t="shared" si="20"/>
        <v>4.3666666666666663</v>
      </c>
      <c r="R34" s="151">
        <f t="shared" si="20"/>
        <v>586.23749999999995</v>
      </c>
      <c r="S34" s="16">
        <f t="shared" si="20"/>
        <v>520.68833333333328</v>
      </c>
      <c r="T34" s="152">
        <f t="shared" si="20"/>
        <v>65.549166666666693</v>
      </c>
      <c r="U34" s="151">
        <f t="shared" si="20"/>
        <v>444.21000000000015</v>
      </c>
      <c r="V34" s="16">
        <f t="shared" si="20"/>
        <v>391.6</v>
      </c>
      <c r="W34" s="152">
        <f t="shared" si="20"/>
        <v>52.610000000000106</v>
      </c>
      <c r="X34" s="18">
        <f t="shared" si="20"/>
        <v>1065.19</v>
      </c>
      <c r="Y34" s="164">
        <v>1.1884002289288322</v>
      </c>
      <c r="Z34" s="163">
        <f t="shared" si="7"/>
        <v>0.59198509725964388</v>
      </c>
      <c r="AA34" s="162">
        <f>SUM(AA24:AA30)</f>
        <v>942.66416666666669</v>
      </c>
      <c r="AB34" s="161">
        <v>1.0517018644293652</v>
      </c>
      <c r="AC34" s="160">
        <f t="shared" si="8"/>
        <v>0.66360795635066205</v>
      </c>
      <c r="AD34" s="159">
        <f>SUM(AD24:AD30)</f>
        <v>122.52583333333347</v>
      </c>
    </row>
    <row r="35" spans="1:30" ht="15.75" thickBot="1">
      <c r="A35" s="379"/>
      <c r="B35" s="301" t="s">
        <v>86</v>
      </c>
      <c r="C35" s="313">
        <f t="shared" si="0"/>
        <v>0.6399999999999999</v>
      </c>
      <c r="D35" s="294">
        <f>SUM(D21:D23,D31:D32)</f>
        <v>0.12424533333333333</v>
      </c>
      <c r="E35" s="312">
        <v>1.3861675623754672E-4</v>
      </c>
      <c r="F35" s="305">
        <f>SUM(F21:F23,F31:F32)</f>
        <v>0</v>
      </c>
      <c r="G35" s="311">
        <v>0</v>
      </c>
      <c r="H35" s="310">
        <f t="shared" si="1"/>
        <v>1</v>
      </c>
      <c r="I35" s="294">
        <f t="shared" ref="I35:X35" si="21">SUM(I21:I23,I31:I32)</f>
        <v>0.19413333333333335</v>
      </c>
      <c r="J35" s="293">
        <f t="shared" si="21"/>
        <v>0</v>
      </c>
      <c r="K35" s="309">
        <f t="shared" si="21"/>
        <v>0.19413333333333335</v>
      </c>
      <c r="L35" s="294">
        <f t="shared" si="21"/>
        <v>0</v>
      </c>
      <c r="M35" s="293">
        <f t="shared" si="21"/>
        <v>0</v>
      </c>
      <c r="N35" s="295">
        <f t="shared" si="21"/>
        <v>0</v>
      </c>
      <c r="O35" s="294">
        <f t="shared" si="21"/>
        <v>9.7891666666666666</v>
      </c>
      <c r="P35" s="293">
        <f t="shared" si="21"/>
        <v>0</v>
      </c>
      <c r="Q35" s="295">
        <f t="shared" si="21"/>
        <v>9.7891666666666666</v>
      </c>
      <c r="R35" s="294">
        <f t="shared" si="21"/>
        <v>0.86083333333333323</v>
      </c>
      <c r="S35" s="293">
        <f t="shared" si="21"/>
        <v>0</v>
      </c>
      <c r="T35" s="295">
        <f t="shared" si="21"/>
        <v>0.86083333333333323</v>
      </c>
      <c r="U35" s="294">
        <f t="shared" si="21"/>
        <v>3.0933333333333333</v>
      </c>
      <c r="V35" s="293">
        <f t="shared" si="21"/>
        <v>0</v>
      </c>
      <c r="W35" s="295">
        <f t="shared" si="21"/>
        <v>3.0933333333333333</v>
      </c>
      <c r="X35" s="308">
        <f t="shared" si="21"/>
        <v>13.743333333333334</v>
      </c>
      <c r="Y35" s="307">
        <v>1.533302085034462E-2</v>
      </c>
      <c r="Z35" s="306">
        <f t="shared" si="7"/>
        <v>9.0404074702886243E-3</v>
      </c>
      <c r="AA35" s="305">
        <f>SUM(AA21:AA23,AA31:AA32)</f>
        <v>0</v>
      </c>
      <c r="AB35" s="304">
        <v>0</v>
      </c>
      <c r="AC35" s="303">
        <f t="shared" si="8"/>
        <v>1</v>
      </c>
      <c r="AD35" s="302">
        <f>SUM(AD21:AD23,AD31:AD32)</f>
        <v>13.743333333333334</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0.64</v>
      </c>
      <c r="D38" s="231">
        <v>2.0529600000000001</v>
      </c>
      <c r="E38" s="248">
        <v>2.2904253081438386E-3</v>
      </c>
      <c r="F38" s="242">
        <v>0</v>
      </c>
      <c r="G38" s="247">
        <v>0</v>
      </c>
      <c r="H38" s="246">
        <f t="shared" si="1"/>
        <v>1</v>
      </c>
      <c r="I38" s="231">
        <v>3.2077500000000003</v>
      </c>
      <c r="J38" s="72">
        <v>0</v>
      </c>
      <c r="K38" s="245">
        <f t="shared" si="22"/>
        <v>3.2077500000000003</v>
      </c>
      <c r="L38" s="231">
        <v>0</v>
      </c>
      <c r="M38" s="72">
        <v>0</v>
      </c>
      <c r="N38" s="232">
        <f t="shared" si="23"/>
        <v>0</v>
      </c>
      <c r="O38" s="231">
        <v>9.4375</v>
      </c>
      <c r="P38" s="72">
        <v>0</v>
      </c>
      <c r="Q38" s="232">
        <f t="shared" si="24"/>
        <v>9.4375</v>
      </c>
      <c r="R38" s="231">
        <v>2.5249999999999999</v>
      </c>
      <c r="S38" s="72">
        <v>0</v>
      </c>
      <c r="T38" s="232">
        <f t="shared" si="25"/>
        <v>2.5249999999999999</v>
      </c>
      <c r="U38" s="231">
        <v>5.0924999999999985</v>
      </c>
      <c r="V38" s="72">
        <v>0</v>
      </c>
      <c r="W38" s="232">
        <f t="shared" si="26"/>
        <v>5.0924999999999985</v>
      </c>
      <c r="X38" s="74">
        <v>17.055</v>
      </c>
      <c r="Y38" s="244">
        <v>1.9027747072711192E-2</v>
      </c>
      <c r="Z38" s="243">
        <f t="shared" si="7"/>
        <v>0.12037291116974495</v>
      </c>
      <c r="AA38" s="242">
        <v>0</v>
      </c>
      <c r="AB38" s="241">
        <v>0</v>
      </c>
      <c r="AC38" s="240">
        <f t="shared" si="8"/>
        <v>1</v>
      </c>
      <c r="AD38" s="239">
        <f t="shared" si="27"/>
        <v>17.055</v>
      </c>
    </row>
    <row r="39" spans="1:30" ht="15">
      <c r="A39" s="377"/>
      <c r="B39" s="218" t="s">
        <v>23</v>
      </c>
      <c r="C39" s="229">
        <f t="shared" si="0"/>
        <v>0.64000000000000012</v>
      </c>
      <c r="D39" s="211">
        <v>9.0898080000000014</v>
      </c>
      <c r="E39" s="228">
        <v>1.0141223545207082E-2</v>
      </c>
      <c r="F39" s="222">
        <v>16.541183999999998</v>
      </c>
      <c r="G39" s="227">
        <v>1.8454498078763485E-2</v>
      </c>
      <c r="H39" s="226">
        <f t="shared" si="1"/>
        <v>-0.81975064819850929</v>
      </c>
      <c r="I39" s="211">
        <v>14.202825000000001</v>
      </c>
      <c r="J39" s="49">
        <v>25.845600000000001</v>
      </c>
      <c r="K39" s="225">
        <f t="shared" si="22"/>
        <v>-11.642775</v>
      </c>
      <c r="L39" s="211">
        <v>0</v>
      </c>
      <c r="M39" s="49">
        <v>0</v>
      </c>
      <c r="N39" s="212">
        <f t="shared" si="23"/>
        <v>0</v>
      </c>
      <c r="O39" s="211">
        <v>7.1174999999999997</v>
      </c>
      <c r="P39" s="49">
        <v>6.0124999999999993</v>
      </c>
      <c r="Q39" s="212">
        <f t="shared" si="24"/>
        <v>1.1050000000000004</v>
      </c>
      <c r="R39" s="211">
        <v>4.432500000000001</v>
      </c>
      <c r="S39" s="49">
        <v>11.5075</v>
      </c>
      <c r="T39" s="212">
        <f t="shared" si="25"/>
        <v>-7.0749999999999993</v>
      </c>
      <c r="U39" s="211">
        <v>4.057500000000001</v>
      </c>
      <c r="V39" s="49">
        <v>11.52</v>
      </c>
      <c r="W39" s="212">
        <f t="shared" si="26"/>
        <v>-7.4624999999999986</v>
      </c>
      <c r="X39" s="51">
        <v>15.607500000000002</v>
      </c>
      <c r="Y39" s="224">
        <v>1.7412815153171501E-2</v>
      </c>
      <c r="Z39" s="223">
        <f t="shared" si="7"/>
        <v>0.58240000000000003</v>
      </c>
      <c r="AA39" s="222">
        <v>29.04</v>
      </c>
      <c r="AB39" s="221">
        <v>3.2399048593334777E-2</v>
      </c>
      <c r="AC39" s="220">
        <f t="shared" si="8"/>
        <v>0.56959999999999988</v>
      </c>
      <c r="AD39" s="219">
        <f t="shared" si="27"/>
        <v>-13.432499999999997</v>
      </c>
    </row>
    <row r="40" spans="1:30" ht="15">
      <c r="A40" s="377"/>
      <c r="B40" s="270" t="s">
        <v>22</v>
      </c>
      <c r="C40" s="269">
        <f t="shared" si="0"/>
        <v>0.67999999999999994</v>
      </c>
      <c r="D40" s="251">
        <v>7.6932309999999999</v>
      </c>
      <c r="E40" s="268">
        <v>8.5831048748133097E-3</v>
      </c>
      <c r="F40" s="262">
        <v>55.263838</v>
      </c>
      <c r="G40" s="267">
        <v>6.1656190523973177E-2</v>
      </c>
      <c r="H40" s="266">
        <f t="shared" si="1"/>
        <v>-6.1834367120914484</v>
      </c>
      <c r="I40" s="251">
        <v>11.313575</v>
      </c>
      <c r="J40" s="61">
        <v>81.270350000000008</v>
      </c>
      <c r="K40" s="265">
        <f t="shared" si="22"/>
        <v>-69.956775000000007</v>
      </c>
      <c r="L40" s="251">
        <v>0</v>
      </c>
      <c r="M40" s="61">
        <v>0</v>
      </c>
      <c r="N40" s="252">
        <f t="shared" si="23"/>
        <v>0</v>
      </c>
      <c r="O40" s="251">
        <v>8.2475000000000005</v>
      </c>
      <c r="P40" s="61">
        <v>6.3375000000000004</v>
      </c>
      <c r="Q40" s="252">
        <f t="shared" si="24"/>
        <v>1.9100000000000001</v>
      </c>
      <c r="R40" s="251">
        <v>4.1849999999999987</v>
      </c>
      <c r="S40" s="61">
        <v>84.977499999999992</v>
      </c>
      <c r="T40" s="252">
        <f t="shared" si="25"/>
        <v>-80.79249999999999</v>
      </c>
      <c r="U40" s="251">
        <v>0</v>
      </c>
      <c r="V40" s="61">
        <v>0</v>
      </c>
      <c r="W40" s="252">
        <f t="shared" si="26"/>
        <v>0</v>
      </c>
      <c r="X40" s="63">
        <v>12.432499999999999</v>
      </c>
      <c r="Y40" s="264">
        <v>1.3870563792523124E-2</v>
      </c>
      <c r="Z40" s="263">
        <f t="shared" si="7"/>
        <v>0.61880000000000002</v>
      </c>
      <c r="AA40" s="262">
        <v>91.314999999999998</v>
      </c>
      <c r="AB40" s="261">
        <v>0.10187738024450294</v>
      </c>
      <c r="AC40" s="260">
        <f t="shared" si="8"/>
        <v>0.60519999999999996</v>
      </c>
      <c r="AD40" s="259">
        <f t="shared" si="27"/>
        <v>-78.882499999999993</v>
      </c>
    </row>
    <row r="41" spans="1:30" ht="15">
      <c r="A41" s="377"/>
      <c r="B41" s="270" t="s">
        <v>21</v>
      </c>
      <c r="C41" s="269">
        <f t="shared" si="0"/>
        <v>0.73</v>
      </c>
      <c r="D41" s="251">
        <v>138.34711800000002</v>
      </c>
      <c r="E41" s="268">
        <v>0.15434969038654531</v>
      </c>
      <c r="F41" s="262">
        <v>105.92708799999998</v>
      </c>
      <c r="G41" s="267">
        <v>0.11817964433410635</v>
      </c>
      <c r="H41" s="266">
        <f t="shared" si="1"/>
        <v>0.23433831126138843</v>
      </c>
      <c r="I41" s="251">
        <v>189.51660000000004</v>
      </c>
      <c r="J41" s="61">
        <v>145.10559999999998</v>
      </c>
      <c r="K41" s="265">
        <f t="shared" si="22"/>
        <v>44.411000000000058</v>
      </c>
      <c r="L41" s="251">
        <v>0</v>
      </c>
      <c r="M41" s="61">
        <v>0</v>
      </c>
      <c r="N41" s="252">
        <f t="shared" si="23"/>
        <v>0</v>
      </c>
      <c r="O41" s="251">
        <v>6.2025000000000006</v>
      </c>
      <c r="P41" s="61">
        <v>4.6875</v>
      </c>
      <c r="Q41" s="252">
        <f t="shared" si="24"/>
        <v>1.5150000000000006</v>
      </c>
      <c r="R41" s="251">
        <v>128.40250000000003</v>
      </c>
      <c r="S41" s="61">
        <v>143.89749999999998</v>
      </c>
      <c r="T41" s="252">
        <f t="shared" si="25"/>
        <v>-15.494999999999948</v>
      </c>
      <c r="U41" s="251">
        <v>73.65500000000003</v>
      </c>
      <c r="V41" s="61">
        <v>14.454999999999963</v>
      </c>
      <c r="W41" s="252">
        <f t="shared" si="26"/>
        <v>59.200000000000067</v>
      </c>
      <c r="X41" s="63">
        <v>208.26000000000005</v>
      </c>
      <c r="Y41" s="264">
        <v>0.23234937586413565</v>
      </c>
      <c r="Z41" s="263">
        <f t="shared" si="7"/>
        <v>0.6643</v>
      </c>
      <c r="AA41" s="262">
        <v>163.03999999999994</v>
      </c>
      <c r="AB41" s="261">
        <v>0.18189879072511364</v>
      </c>
      <c r="AC41" s="260">
        <f t="shared" si="8"/>
        <v>0.64970000000000017</v>
      </c>
      <c r="AD41" s="259">
        <f t="shared" si="27"/>
        <v>45.220000000000113</v>
      </c>
    </row>
    <row r="42" spans="1:30" ht="15">
      <c r="A42" s="377"/>
      <c r="B42" s="270" t="s">
        <v>20</v>
      </c>
      <c r="C42" s="269">
        <f t="shared" si="0"/>
        <v>0.72999999999999987</v>
      </c>
      <c r="D42" s="251">
        <v>271.93950875000002</v>
      </c>
      <c r="E42" s="268">
        <v>0.30339467555393329</v>
      </c>
      <c r="F42" s="262">
        <v>193.90698</v>
      </c>
      <c r="G42" s="267">
        <v>0.21633614557874639</v>
      </c>
      <c r="H42" s="266">
        <f t="shared" si="1"/>
        <v>0.28694811250003777</v>
      </c>
      <c r="I42" s="251">
        <v>372.51987500000007</v>
      </c>
      <c r="J42" s="61">
        <v>265.62600000000003</v>
      </c>
      <c r="K42" s="265">
        <f t="shared" si="22"/>
        <v>106.89387500000004</v>
      </c>
      <c r="L42" s="251">
        <v>0</v>
      </c>
      <c r="M42" s="61">
        <v>0</v>
      </c>
      <c r="N42" s="252">
        <f t="shared" si="23"/>
        <v>0</v>
      </c>
      <c r="O42" s="251">
        <v>1.1950000000000001</v>
      </c>
      <c r="P42" s="61">
        <v>1.3450000000000002</v>
      </c>
      <c r="Q42" s="252">
        <f t="shared" si="24"/>
        <v>-0.15000000000000013</v>
      </c>
      <c r="R42" s="251">
        <v>221.29500000000002</v>
      </c>
      <c r="S42" s="61">
        <v>75.78</v>
      </c>
      <c r="T42" s="252">
        <f t="shared" si="25"/>
        <v>145.51500000000001</v>
      </c>
      <c r="U42" s="251">
        <v>186.87250000000006</v>
      </c>
      <c r="V42" s="61">
        <v>218.01500000000004</v>
      </c>
      <c r="W42" s="252">
        <f t="shared" si="26"/>
        <v>-31.142499999999984</v>
      </c>
      <c r="X42" s="63">
        <v>409.36250000000007</v>
      </c>
      <c r="Y42" s="264">
        <v>0.45671334570816396</v>
      </c>
      <c r="Z42" s="263">
        <f t="shared" si="7"/>
        <v>0.66429999999999989</v>
      </c>
      <c r="AA42" s="262">
        <v>295.14000000000004</v>
      </c>
      <c r="AB42" s="261">
        <v>0.32927876039383014</v>
      </c>
      <c r="AC42" s="260">
        <f t="shared" si="8"/>
        <v>0.65699999999999992</v>
      </c>
      <c r="AD42" s="259">
        <f t="shared" si="27"/>
        <v>114.22250000000003</v>
      </c>
    </row>
    <row r="43" spans="1:30" ht="15">
      <c r="A43" s="377"/>
      <c r="B43" s="270" t="s">
        <v>19</v>
      </c>
      <c r="C43" s="269">
        <f t="shared" si="0"/>
        <v>0.78</v>
      </c>
      <c r="D43" s="251">
        <v>215.9726205</v>
      </c>
      <c r="E43" s="268">
        <v>0.24095411301698272</v>
      </c>
      <c r="F43" s="262">
        <v>140.28066000000001</v>
      </c>
      <c r="G43" s="267">
        <v>0.15650688429907281</v>
      </c>
      <c r="H43" s="266">
        <f t="shared" si="1"/>
        <v>0.35047016758311728</v>
      </c>
      <c r="I43" s="251">
        <v>276.88797499999998</v>
      </c>
      <c r="J43" s="61">
        <v>179.84700000000001</v>
      </c>
      <c r="K43" s="265">
        <f t="shared" si="22"/>
        <v>97.040974999999975</v>
      </c>
      <c r="L43" s="251">
        <v>0</v>
      </c>
      <c r="M43" s="61">
        <v>0</v>
      </c>
      <c r="N43" s="252">
        <f t="shared" si="23"/>
        <v>0</v>
      </c>
      <c r="O43" s="251">
        <v>3.6750000000000003</v>
      </c>
      <c r="P43" s="61">
        <v>3.14</v>
      </c>
      <c r="Q43" s="252">
        <f t="shared" si="24"/>
        <v>0.53500000000000014</v>
      </c>
      <c r="R43" s="251">
        <v>189.31250000000003</v>
      </c>
      <c r="S43" s="61">
        <v>72.222499999999997</v>
      </c>
      <c r="T43" s="252">
        <f t="shared" si="25"/>
        <v>117.09000000000003</v>
      </c>
      <c r="U43" s="251">
        <v>134.12749999999997</v>
      </c>
      <c r="V43" s="61">
        <v>124.46750000000002</v>
      </c>
      <c r="W43" s="252">
        <f t="shared" si="26"/>
        <v>9.659999999999954</v>
      </c>
      <c r="X43" s="63">
        <v>327.11500000000001</v>
      </c>
      <c r="Y43" s="264">
        <v>0.36495230042157267</v>
      </c>
      <c r="Z43" s="263">
        <f t="shared" si="7"/>
        <v>0.66023453678369992</v>
      </c>
      <c r="AA43" s="262">
        <v>199.83</v>
      </c>
      <c r="AB43" s="261">
        <v>0.22294427962830884</v>
      </c>
      <c r="AC43" s="260">
        <f t="shared" si="8"/>
        <v>0.70200000000000007</v>
      </c>
      <c r="AD43" s="259">
        <f t="shared" si="27"/>
        <v>127.285</v>
      </c>
    </row>
    <row r="44" spans="1:30" ht="15">
      <c r="A44" s="377"/>
      <c r="B44" s="258" t="s">
        <v>18</v>
      </c>
      <c r="C44" s="269">
        <f t="shared" si="0"/>
        <v>0.77999999999999992</v>
      </c>
      <c r="D44" s="251">
        <v>58.737724499999999</v>
      </c>
      <c r="E44" s="268">
        <v>6.5531900639847054E-2</v>
      </c>
      <c r="F44" s="262">
        <v>70.803719999999998</v>
      </c>
      <c r="G44" s="267">
        <v>7.8993566283363265E-2</v>
      </c>
      <c r="H44" s="266">
        <f t="shared" si="1"/>
        <v>-0.20542156855259178</v>
      </c>
      <c r="I44" s="251">
        <v>75.304775000000006</v>
      </c>
      <c r="J44" s="61">
        <v>90.774000000000001</v>
      </c>
      <c r="K44" s="265">
        <f t="shared" si="22"/>
        <v>-15.469224999999994</v>
      </c>
      <c r="L44" s="251">
        <v>0</v>
      </c>
      <c r="M44" s="61">
        <v>0</v>
      </c>
      <c r="N44" s="252">
        <f t="shared" si="23"/>
        <v>0</v>
      </c>
      <c r="O44" s="251">
        <v>6.2824999999999998</v>
      </c>
      <c r="P44" s="61">
        <v>5.16</v>
      </c>
      <c r="Q44" s="252">
        <f t="shared" si="24"/>
        <v>1.1224999999999996</v>
      </c>
      <c r="R44" s="251">
        <v>66.495000000000005</v>
      </c>
      <c r="S44" s="61">
        <v>95.699999999999989</v>
      </c>
      <c r="T44" s="252">
        <f t="shared" si="25"/>
        <v>-29.204999999999984</v>
      </c>
      <c r="U44" s="251">
        <v>19.794999999999995</v>
      </c>
      <c r="V44" s="61">
        <v>0</v>
      </c>
      <c r="W44" s="252">
        <f t="shared" si="26"/>
        <v>19.794999999999995</v>
      </c>
      <c r="X44" s="63">
        <v>92.572499999999991</v>
      </c>
      <c r="Y44" s="264">
        <v>0.10328033514444776</v>
      </c>
      <c r="Z44" s="263">
        <f t="shared" si="7"/>
        <v>0.63450511220934946</v>
      </c>
      <c r="AA44" s="262">
        <v>100.85999999999999</v>
      </c>
      <c r="AB44" s="261">
        <v>0.11252644769709866</v>
      </c>
      <c r="AC44" s="260">
        <f t="shared" si="8"/>
        <v>0.70200000000000007</v>
      </c>
      <c r="AD44" s="259">
        <f t="shared" si="27"/>
        <v>-8.2874999999999943</v>
      </c>
    </row>
    <row r="45" spans="1:30" ht="15">
      <c r="A45" s="377"/>
      <c r="B45" s="238" t="s">
        <v>17</v>
      </c>
      <c r="C45" s="249">
        <f t="shared" si="0"/>
        <v>1</v>
      </c>
      <c r="D45" s="231">
        <v>0</v>
      </c>
      <c r="E45" s="248">
        <v>0</v>
      </c>
      <c r="F45" s="242">
        <v>17.96238</v>
      </c>
      <c r="G45" s="247">
        <v>2.0040083418455396E-2</v>
      </c>
      <c r="H45" s="246">
        <f t="shared" si="1"/>
        <v>1</v>
      </c>
      <c r="I45" s="231">
        <v>0</v>
      </c>
      <c r="J45" s="72">
        <v>24.605999999999998</v>
      </c>
      <c r="K45" s="245">
        <f t="shared" si="22"/>
        <v>-24.605999999999998</v>
      </c>
      <c r="L45" s="231">
        <v>0</v>
      </c>
      <c r="M45" s="72">
        <v>0</v>
      </c>
      <c r="N45" s="232">
        <f t="shared" si="23"/>
        <v>0</v>
      </c>
      <c r="O45" s="231">
        <v>0</v>
      </c>
      <c r="P45" s="72">
        <v>2.8174999999999999</v>
      </c>
      <c r="Q45" s="232">
        <f t="shared" si="24"/>
        <v>-2.8174999999999999</v>
      </c>
      <c r="R45" s="231">
        <v>0</v>
      </c>
      <c r="S45" s="72">
        <v>24.522500000000001</v>
      </c>
      <c r="T45" s="232">
        <f t="shared" si="25"/>
        <v>-24.522500000000001</v>
      </c>
      <c r="U45" s="231">
        <v>0</v>
      </c>
      <c r="V45" s="72">
        <v>0</v>
      </c>
      <c r="W45" s="232">
        <f t="shared" si="26"/>
        <v>0</v>
      </c>
      <c r="X45" s="74">
        <v>0</v>
      </c>
      <c r="Y45" s="244">
        <v>0</v>
      </c>
      <c r="Z45" s="243">
        <f t="shared" si="7"/>
        <v>1</v>
      </c>
      <c r="AA45" s="242">
        <v>27.34</v>
      </c>
      <c r="AB45" s="241">
        <v>3.0502410073752508E-2</v>
      </c>
      <c r="AC45" s="240">
        <f t="shared" si="8"/>
        <v>0.65700000000000003</v>
      </c>
      <c r="AD45" s="239">
        <f t="shared" si="27"/>
        <v>-27.34</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0.74641333220743822</v>
      </c>
      <c r="D48" s="171">
        <f>SUM(D36:D47)</f>
        <v>703.83297075000007</v>
      </c>
      <c r="E48" s="188">
        <v>0.78524513332547263</v>
      </c>
      <c r="F48" s="182">
        <f>SUM(F36:F47)</f>
        <v>600.68585000000007</v>
      </c>
      <c r="G48" s="187">
        <v>0.67016701251648092</v>
      </c>
      <c r="H48" s="186">
        <f t="shared" si="1"/>
        <v>0.14655056673472835</v>
      </c>
      <c r="I48" s="171">
        <f t="shared" ref="I48:X48" si="28">SUM(I36:I47)</f>
        <v>942.95337500000005</v>
      </c>
      <c r="J48" s="27">
        <f t="shared" si="28"/>
        <v>813.07454999999993</v>
      </c>
      <c r="K48" s="185">
        <f t="shared" si="28"/>
        <v>129.87882500000006</v>
      </c>
      <c r="L48" s="171">
        <f t="shared" si="28"/>
        <v>0</v>
      </c>
      <c r="M48" s="27">
        <f t="shared" si="28"/>
        <v>0</v>
      </c>
      <c r="N48" s="172">
        <f t="shared" si="28"/>
        <v>0</v>
      </c>
      <c r="O48" s="171">
        <f t="shared" si="28"/>
        <v>42.157499999999999</v>
      </c>
      <c r="P48" s="27">
        <f t="shared" si="28"/>
        <v>29.5</v>
      </c>
      <c r="Q48" s="172">
        <f t="shared" si="28"/>
        <v>12.657500000000002</v>
      </c>
      <c r="R48" s="171">
        <f t="shared" si="28"/>
        <v>616.64750000000004</v>
      </c>
      <c r="S48" s="27">
        <f t="shared" si="28"/>
        <v>508.60749999999996</v>
      </c>
      <c r="T48" s="172">
        <f t="shared" si="28"/>
        <v>108.04000000000011</v>
      </c>
      <c r="U48" s="171">
        <f t="shared" si="28"/>
        <v>423.60000000000008</v>
      </c>
      <c r="V48" s="27">
        <f t="shared" si="28"/>
        <v>368.45750000000004</v>
      </c>
      <c r="W48" s="172">
        <f t="shared" si="28"/>
        <v>55.142500000000034</v>
      </c>
      <c r="X48" s="29">
        <f t="shared" si="28"/>
        <v>1082.4050000000002</v>
      </c>
      <c r="Y48" s="184">
        <v>1.2076064831567259</v>
      </c>
      <c r="Z48" s="183">
        <f t="shared" si="7"/>
        <v>0.65024918653369113</v>
      </c>
      <c r="AA48" s="182">
        <f>SUM(AA36:AA47)</f>
        <v>906.56500000000005</v>
      </c>
      <c r="AB48" s="181">
        <v>1.0114271173559417</v>
      </c>
      <c r="AC48" s="180">
        <f t="shared" si="8"/>
        <v>0.66259545647581808</v>
      </c>
      <c r="AD48" s="179">
        <f>SUM(AD36:AD47)</f>
        <v>175.84000000000015</v>
      </c>
    </row>
    <row r="49" spans="1:30" ht="15">
      <c r="A49" s="377"/>
      <c r="B49" s="158" t="s">
        <v>87</v>
      </c>
      <c r="C49" s="169">
        <f t="shared" si="0"/>
        <v>0.74677656599891051</v>
      </c>
      <c r="D49" s="151">
        <f>SUM(D39:D45)</f>
        <v>701.78001074999997</v>
      </c>
      <c r="E49" s="168">
        <v>0.78295470801732869</v>
      </c>
      <c r="F49" s="162">
        <f>SUM(F39:F45)</f>
        <v>600.68585000000007</v>
      </c>
      <c r="G49" s="167">
        <v>0.67016701251648092</v>
      </c>
      <c r="H49" s="166">
        <f t="shared" si="1"/>
        <v>0.14405391889398425</v>
      </c>
      <c r="I49" s="151">
        <f t="shared" ref="I49:X49" si="29">SUM(I39:I45)</f>
        <v>939.74562500000002</v>
      </c>
      <c r="J49" s="16">
        <f t="shared" si="29"/>
        <v>813.07454999999993</v>
      </c>
      <c r="K49" s="165">
        <f t="shared" si="29"/>
        <v>126.67107500000009</v>
      </c>
      <c r="L49" s="151">
        <f t="shared" si="29"/>
        <v>0</v>
      </c>
      <c r="M49" s="16">
        <f t="shared" si="29"/>
        <v>0</v>
      </c>
      <c r="N49" s="152">
        <f t="shared" si="29"/>
        <v>0</v>
      </c>
      <c r="O49" s="151">
        <f t="shared" si="29"/>
        <v>32.720000000000006</v>
      </c>
      <c r="P49" s="16">
        <f t="shared" si="29"/>
        <v>29.5</v>
      </c>
      <c r="Q49" s="152">
        <f t="shared" si="29"/>
        <v>3.2200000000000006</v>
      </c>
      <c r="R49" s="151">
        <f t="shared" si="29"/>
        <v>614.12250000000006</v>
      </c>
      <c r="S49" s="16">
        <f t="shared" si="29"/>
        <v>508.60749999999996</v>
      </c>
      <c r="T49" s="152">
        <f t="shared" si="29"/>
        <v>105.51500000000013</v>
      </c>
      <c r="U49" s="151">
        <f t="shared" si="29"/>
        <v>418.50750000000011</v>
      </c>
      <c r="V49" s="16">
        <f t="shared" si="29"/>
        <v>368.45750000000004</v>
      </c>
      <c r="W49" s="152">
        <f t="shared" si="29"/>
        <v>50.050000000000033</v>
      </c>
      <c r="X49" s="18">
        <f t="shared" si="29"/>
        <v>1065.3500000000001</v>
      </c>
      <c r="Y49" s="164">
        <v>1.1885787360840148</v>
      </c>
      <c r="Z49" s="163">
        <f t="shared" si="7"/>
        <v>0.65873188224527135</v>
      </c>
      <c r="AA49" s="162">
        <f>SUM(AA39:AA45)</f>
        <v>906.56500000000005</v>
      </c>
      <c r="AB49" s="161">
        <v>1.0114271173559417</v>
      </c>
      <c r="AC49" s="160">
        <f t="shared" si="8"/>
        <v>0.66259545647581808</v>
      </c>
      <c r="AD49" s="159">
        <f>SUM(AD39:AD45)</f>
        <v>158.78500000000014</v>
      </c>
    </row>
    <row r="50" spans="1:30" ht="15.75" thickBot="1">
      <c r="A50" s="378"/>
      <c r="B50" s="138" t="s">
        <v>86</v>
      </c>
      <c r="C50" s="149">
        <f t="shared" si="0"/>
        <v>0.64</v>
      </c>
      <c r="D50" s="131">
        <f>SUM(D36:D38,D46:D47)</f>
        <v>2.0529600000000001</v>
      </c>
      <c r="E50" s="148">
        <v>2.2904253081438386E-3</v>
      </c>
      <c r="F50" s="142">
        <f>SUM(F36:F38,F46:F47)</f>
        <v>0</v>
      </c>
      <c r="G50" s="147">
        <v>0</v>
      </c>
      <c r="H50" s="146">
        <f t="shared" si="1"/>
        <v>1</v>
      </c>
      <c r="I50" s="131">
        <f t="shared" ref="I50:X50" si="30">SUM(I36:I38,I46:I47)</f>
        <v>3.2077500000000003</v>
      </c>
      <c r="J50" s="5">
        <f t="shared" si="30"/>
        <v>0</v>
      </c>
      <c r="K50" s="145">
        <f t="shared" si="30"/>
        <v>3.2077500000000003</v>
      </c>
      <c r="L50" s="131">
        <f t="shared" si="30"/>
        <v>0</v>
      </c>
      <c r="M50" s="5">
        <f t="shared" si="30"/>
        <v>0</v>
      </c>
      <c r="N50" s="132">
        <f t="shared" si="30"/>
        <v>0</v>
      </c>
      <c r="O50" s="131">
        <f t="shared" si="30"/>
        <v>9.4375</v>
      </c>
      <c r="P50" s="5">
        <f t="shared" si="30"/>
        <v>0</v>
      </c>
      <c r="Q50" s="132">
        <f t="shared" si="30"/>
        <v>9.4375</v>
      </c>
      <c r="R50" s="131">
        <f t="shared" si="30"/>
        <v>2.5249999999999999</v>
      </c>
      <c r="S50" s="5">
        <f t="shared" si="30"/>
        <v>0</v>
      </c>
      <c r="T50" s="132">
        <f t="shared" si="30"/>
        <v>2.5249999999999999</v>
      </c>
      <c r="U50" s="131">
        <f t="shared" si="30"/>
        <v>5.0924999999999985</v>
      </c>
      <c r="V50" s="5">
        <f t="shared" si="30"/>
        <v>0</v>
      </c>
      <c r="W50" s="132">
        <f t="shared" si="30"/>
        <v>5.0924999999999985</v>
      </c>
      <c r="X50" s="7">
        <f t="shared" si="30"/>
        <v>17.055</v>
      </c>
      <c r="Y50" s="144">
        <v>1.9027747072711192E-2</v>
      </c>
      <c r="Z50" s="143">
        <f t="shared" si="7"/>
        <v>0.12037291116974495</v>
      </c>
      <c r="AA50" s="142">
        <f>SUM(AA36:AA38,AA46:AA47)</f>
        <v>0</v>
      </c>
      <c r="AB50" s="141">
        <v>0</v>
      </c>
      <c r="AC50" s="140">
        <f t="shared" si="8"/>
        <v>1</v>
      </c>
      <c r="AD50" s="139">
        <f>SUM(AD36:AD38,AD46:AD47)</f>
        <v>17.055</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57" t="s">
        <v>181</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13.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56</v>
      </c>
      <c r="B2" s="121"/>
      <c r="C2" s="121"/>
      <c r="D2" s="121"/>
      <c r="E2" s="121"/>
      <c r="F2" s="121"/>
      <c r="G2" s="121"/>
      <c r="H2" s="121"/>
      <c r="I2" s="121"/>
      <c r="J2" s="121"/>
      <c r="K2" s="121"/>
      <c r="L2" s="121"/>
      <c r="M2" s="121"/>
      <c r="N2" s="121"/>
      <c r="O2" s="121"/>
      <c r="P2" s="121"/>
      <c r="Q2" s="121"/>
      <c r="R2" s="121"/>
      <c r="S2" s="121"/>
    </row>
    <row r="3" spans="1:20" ht="16.5" thickTop="1" thickBot="1">
      <c r="A3" s="120" t="s">
        <v>55</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1352.7272727272725</v>
      </c>
      <c r="C7" s="90">
        <f>C23/43560*86400*31</f>
        <v>860.82644628099172</v>
      </c>
      <c r="D7" s="89">
        <f>D23/43560*86400*31</f>
        <v>639.47107438016542</v>
      </c>
      <c r="E7" s="85">
        <v>1927</v>
      </c>
      <c r="F7" s="84">
        <v>1346.4852210666668</v>
      </c>
      <c r="G7" s="84">
        <v>1135.8625000000002</v>
      </c>
      <c r="H7" s="83">
        <v>1539.085</v>
      </c>
      <c r="I7" s="88">
        <f t="shared" ref="I7:I18" si="0">H7-G7</f>
        <v>403.22249999999985</v>
      </c>
      <c r="J7" s="87">
        <v>1467.1666666666667</v>
      </c>
      <c r="K7" s="84">
        <v>1167.1152205545457</v>
      </c>
      <c r="L7" s="84">
        <v>1218.6191666666666</v>
      </c>
      <c r="M7" s="83">
        <v>1145.0375000000001</v>
      </c>
      <c r="N7" s="86">
        <f t="shared" ref="N7:N18" si="1">M7-L7</f>
        <v>-73.581666666666479</v>
      </c>
      <c r="O7" s="85">
        <v>1295</v>
      </c>
      <c r="P7" s="84">
        <v>968.33005399999968</v>
      </c>
      <c r="Q7" s="84">
        <v>1271.0225</v>
      </c>
      <c r="R7" s="83">
        <v>1007.4599999999999</v>
      </c>
      <c r="S7" s="82">
        <f t="shared" ref="S7:S18" si="2">R7-Q7</f>
        <v>-263.56250000000011</v>
      </c>
    </row>
    <row r="8" spans="1:20">
      <c r="A8" s="70" t="s">
        <v>25</v>
      </c>
      <c r="B8" s="69">
        <f>B24/43560*86400*28</f>
        <v>1221.8181818181818</v>
      </c>
      <c r="C8" s="68">
        <f>C24/43560*86400*28</f>
        <v>777.52066115702473</v>
      </c>
      <c r="D8" s="67">
        <f>D24/43560*86400*28</f>
        <v>549.81818181818187</v>
      </c>
      <c r="E8" s="63">
        <v>1423</v>
      </c>
      <c r="F8" s="62">
        <v>1228.6472683666668</v>
      </c>
      <c r="G8" s="62">
        <v>2000.3875000000003</v>
      </c>
      <c r="H8" s="61">
        <v>1217.4974999999999</v>
      </c>
      <c r="I8" s="66">
        <f t="shared" si="0"/>
        <v>-782.89000000000033</v>
      </c>
      <c r="J8" s="65">
        <v>1356.0833333333333</v>
      </c>
      <c r="K8" s="62">
        <v>1001.0050175181818</v>
      </c>
      <c r="L8" s="62">
        <v>2080.4716666666668</v>
      </c>
      <c r="M8" s="61">
        <v>1121.8225</v>
      </c>
      <c r="N8" s="64">
        <f t="shared" si="1"/>
        <v>-958.64916666666682</v>
      </c>
      <c r="O8" s="63">
        <v>1110.5</v>
      </c>
      <c r="P8" s="62">
        <v>855.58300763333352</v>
      </c>
      <c r="Q8" s="62">
        <v>1250.8274999999999</v>
      </c>
      <c r="R8" s="61">
        <v>910.84250000000009</v>
      </c>
      <c r="S8" s="60">
        <f t="shared" si="2"/>
        <v>-339.98499999999979</v>
      </c>
    </row>
    <row r="9" spans="1:20">
      <c r="A9" s="81" t="s">
        <v>24</v>
      </c>
      <c r="B9" s="80">
        <f>B25/43560*86400*31</f>
        <v>1352.7272727272725</v>
      </c>
      <c r="C9" s="79">
        <f>C25/43560*86400*31</f>
        <v>1352.7272727272725</v>
      </c>
      <c r="D9" s="78">
        <f>D25/43560*86400*31</f>
        <v>633.32231404958679</v>
      </c>
      <c r="E9" s="74">
        <v>1601</v>
      </c>
      <c r="F9" s="73">
        <v>1357.3546366666667</v>
      </c>
      <c r="G9" s="73">
        <v>1252.6025</v>
      </c>
      <c r="H9" s="72">
        <v>1497.9599999999998</v>
      </c>
      <c r="I9" s="77">
        <f t="shared" si="0"/>
        <v>245.35749999999985</v>
      </c>
      <c r="J9" s="76">
        <v>1579.9166666666667</v>
      </c>
      <c r="K9" s="73">
        <v>1153.0073393909088</v>
      </c>
      <c r="L9" s="73">
        <v>884.06166666666684</v>
      </c>
      <c r="M9" s="72">
        <v>1438.2974999999999</v>
      </c>
      <c r="N9" s="75">
        <f t="shared" si="1"/>
        <v>554.23583333333306</v>
      </c>
      <c r="O9" s="74">
        <v>1472</v>
      </c>
      <c r="P9" s="73">
        <v>1034.9746459999999</v>
      </c>
      <c r="Q9" s="73">
        <v>1172.425</v>
      </c>
      <c r="R9" s="72">
        <v>1364.1599999999999</v>
      </c>
      <c r="S9" s="71">
        <f t="shared" si="2"/>
        <v>191.7349999999999</v>
      </c>
    </row>
    <row r="10" spans="1:20">
      <c r="A10" s="58" t="s">
        <v>23</v>
      </c>
      <c r="B10" s="57">
        <f>B26/43560*86400*30</f>
        <v>1309.090909090909</v>
      </c>
      <c r="C10" s="56">
        <f>C26/43560*86400*30</f>
        <v>1547.1074380165289</v>
      </c>
      <c r="D10" s="55">
        <f>D26/43560*86400*30</f>
        <v>684.29752066115702</v>
      </c>
      <c r="E10" s="51">
        <v>3036.5</v>
      </c>
      <c r="F10" s="50">
        <v>1424.7926166666664</v>
      </c>
      <c r="G10" s="50">
        <v>2310.8525</v>
      </c>
      <c r="H10" s="49">
        <v>1547.11</v>
      </c>
      <c r="I10" s="54">
        <f t="shared" si="0"/>
        <v>-763.74250000000006</v>
      </c>
      <c r="J10" s="53">
        <v>2495.75</v>
      </c>
      <c r="K10" s="50">
        <v>1235.1211942363636</v>
      </c>
      <c r="L10" s="50">
        <v>1570.7808333333332</v>
      </c>
      <c r="M10" s="49">
        <v>1529.4833333333336</v>
      </c>
      <c r="N10" s="52">
        <f t="shared" si="1"/>
        <v>-41.297499999999673</v>
      </c>
      <c r="O10" s="51">
        <v>3240.75</v>
      </c>
      <c r="P10" s="50">
        <v>1070.1481806666668</v>
      </c>
      <c r="Q10" s="50">
        <v>1504.0125000000003</v>
      </c>
      <c r="R10" s="49">
        <v>1547.11</v>
      </c>
      <c r="S10" s="48">
        <f t="shared" si="2"/>
        <v>43.097499999999627</v>
      </c>
    </row>
    <row r="11" spans="1:20">
      <c r="A11" s="70" t="s">
        <v>22</v>
      </c>
      <c r="B11" s="69">
        <f>B27/43560*86400*31</f>
        <v>1352.7272727272725</v>
      </c>
      <c r="C11" s="68">
        <f>C27/43560*86400*31</f>
        <v>2398.0165289256197</v>
      </c>
      <c r="D11" s="67">
        <f>D27/43560*86400*31</f>
        <v>1039.1404958677685</v>
      </c>
      <c r="E11" s="63">
        <v>7903</v>
      </c>
      <c r="F11" s="62">
        <v>2972.4281420000002</v>
      </c>
      <c r="G11" s="62">
        <v>737.87249999999995</v>
      </c>
      <c r="H11" s="61">
        <v>2398.02</v>
      </c>
      <c r="I11" s="66">
        <f t="shared" si="0"/>
        <v>1660.1475</v>
      </c>
      <c r="J11" s="65">
        <v>8507.0833333333339</v>
      </c>
      <c r="K11" s="62">
        <v>1361.3311934909091</v>
      </c>
      <c r="L11" s="62">
        <v>1220.1141666666665</v>
      </c>
      <c r="M11" s="61">
        <v>3084.1275000000001</v>
      </c>
      <c r="N11" s="64">
        <f t="shared" si="1"/>
        <v>1864.0133333333335</v>
      </c>
      <c r="O11" s="63">
        <v>9553.5</v>
      </c>
      <c r="P11" s="62">
        <v>1379.503385</v>
      </c>
      <c r="Q11" s="62">
        <v>1393.7175</v>
      </c>
      <c r="R11" s="61">
        <v>2398.02</v>
      </c>
      <c r="S11" s="60">
        <f t="shared" si="2"/>
        <v>1004.3025</v>
      </c>
    </row>
    <row r="12" spans="1:20">
      <c r="A12" s="70" t="s">
        <v>21</v>
      </c>
      <c r="B12" s="69">
        <f>B28/43560*86400*30</f>
        <v>1309.090909090909</v>
      </c>
      <c r="C12" s="68">
        <f>C28/43560*86400*30</f>
        <v>4165.2892561983463</v>
      </c>
      <c r="D12" s="67">
        <f>D28/43560*86400*30</f>
        <v>2951.4049586776864</v>
      </c>
      <c r="E12" s="63">
        <v>20182</v>
      </c>
      <c r="F12" s="62">
        <v>10474.043913333333</v>
      </c>
      <c r="G12" s="62">
        <v>10892.782500000001</v>
      </c>
      <c r="H12" s="61">
        <v>8403.1350000000002</v>
      </c>
      <c r="I12" s="66">
        <f t="shared" si="0"/>
        <v>-2489.6475000000009</v>
      </c>
      <c r="J12" s="65">
        <v>16198.75</v>
      </c>
      <c r="K12" s="62">
        <v>4154.0190872454541</v>
      </c>
      <c r="L12" s="62">
        <v>6197.6108333333323</v>
      </c>
      <c r="M12" s="61">
        <v>5047.9108333333334</v>
      </c>
      <c r="N12" s="64">
        <f t="shared" si="1"/>
        <v>-1149.6999999999989</v>
      </c>
      <c r="O12" s="63">
        <v>11314.5</v>
      </c>
      <c r="P12" s="62">
        <v>1454.2802040000004</v>
      </c>
      <c r="Q12" s="62">
        <v>1376.2674999999999</v>
      </c>
      <c r="R12" s="61">
        <v>4280.9624999999996</v>
      </c>
      <c r="S12" s="60">
        <f t="shared" si="2"/>
        <v>2904.6949999999997</v>
      </c>
    </row>
    <row r="13" spans="1:20">
      <c r="A13" s="70" t="s">
        <v>20</v>
      </c>
      <c r="B13" s="69">
        <f t="shared" ref="B13:D14" si="3">B29/43560*86400*31</f>
        <v>1352.7272727272725</v>
      </c>
      <c r="C13" s="68">
        <f t="shared" si="3"/>
        <v>2889.9173553719011</v>
      </c>
      <c r="D13" s="67">
        <f t="shared" si="3"/>
        <v>1549.4876033057853</v>
      </c>
      <c r="E13" s="63">
        <v>17543.25</v>
      </c>
      <c r="F13" s="62">
        <v>4962.179130333333</v>
      </c>
      <c r="G13" s="62">
        <v>9113.3575000000001</v>
      </c>
      <c r="H13" s="61">
        <v>10469.952499999999</v>
      </c>
      <c r="I13" s="66">
        <f t="shared" si="0"/>
        <v>1356.5949999999993</v>
      </c>
      <c r="J13" s="65">
        <v>11651</v>
      </c>
      <c r="K13" s="62">
        <v>2513.9202010272729</v>
      </c>
      <c r="L13" s="62">
        <v>2126.0275000000006</v>
      </c>
      <c r="M13" s="61">
        <v>4198.6933333333327</v>
      </c>
      <c r="N13" s="64">
        <f t="shared" si="1"/>
        <v>2072.6658333333321</v>
      </c>
      <c r="O13" s="63">
        <v>6397.25</v>
      </c>
      <c r="P13" s="62">
        <v>1403.0405623333336</v>
      </c>
      <c r="Q13" s="62">
        <v>1855.9299999999998</v>
      </c>
      <c r="R13" s="61">
        <v>2955.8074999999999</v>
      </c>
      <c r="S13" s="60">
        <f t="shared" si="2"/>
        <v>1099.8775000000001</v>
      </c>
    </row>
    <row r="14" spans="1:20">
      <c r="A14" s="70" t="s">
        <v>19</v>
      </c>
      <c r="B14" s="69">
        <f t="shared" si="3"/>
        <v>1352.7272727272725</v>
      </c>
      <c r="C14" s="68">
        <f t="shared" si="3"/>
        <v>1660.1652892561983</v>
      </c>
      <c r="D14" s="67">
        <f t="shared" si="3"/>
        <v>1352.7272727272725</v>
      </c>
      <c r="E14" s="63">
        <v>6967.5</v>
      </c>
      <c r="F14" s="62">
        <v>1733.817242666667</v>
      </c>
      <c r="G14" s="62">
        <v>2131.5149999999999</v>
      </c>
      <c r="H14" s="61">
        <v>2879.9</v>
      </c>
      <c r="I14" s="66">
        <f t="shared" si="0"/>
        <v>748.38500000000022</v>
      </c>
      <c r="J14" s="65">
        <v>5277.5</v>
      </c>
      <c r="K14" s="62">
        <v>1472.6363172727274</v>
      </c>
      <c r="L14" s="62">
        <v>1840.4758333333332</v>
      </c>
      <c r="M14" s="61">
        <v>2674.0999999999995</v>
      </c>
      <c r="N14" s="64">
        <f t="shared" si="1"/>
        <v>833.62416666666627</v>
      </c>
      <c r="O14" s="63">
        <v>3778.5</v>
      </c>
      <c r="P14" s="62">
        <v>1350.346376</v>
      </c>
      <c r="Q14" s="62">
        <v>1352.73</v>
      </c>
      <c r="R14" s="61">
        <v>1660.17</v>
      </c>
      <c r="S14" s="60">
        <f t="shared" si="2"/>
        <v>307.44000000000005</v>
      </c>
    </row>
    <row r="15" spans="1:20">
      <c r="A15" s="47" t="s">
        <v>18</v>
      </c>
      <c r="B15" s="46">
        <f>B31/43560*86400*30</f>
        <v>1309.090909090909</v>
      </c>
      <c r="C15" s="45">
        <f>C31/43560*86400*30</f>
        <v>1368.595041322314</v>
      </c>
      <c r="D15" s="44">
        <f>D31/43560*86400*30</f>
        <v>1309.090909090909</v>
      </c>
      <c r="E15" s="40">
        <v>4114.75</v>
      </c>
      <c r="F15" s="39">
        <v>1426.0488143333332</v>
      </c>
      <c r="G15" s="39">
        <v>3840.6750000000002</v>
      </c>
      <c r="H15" s="38">
        <v>1428.1</v>
      </c>
      <c r="I15" s="43">
        <f t="shared" si="0"/>
        <v>-2412.5750000000003</v>
      </c>
      <c r="J15" s="42">
        <v>3691.5</v>
      </c>
      <c r="K15" s="39">
        <v>1440.4914811909093</v>
      </c>
      <c r="L15" s="39">
        <v>2045.7191666666668</v>
      </c>
      <c r="M15" s="38">
        <v>1793.0324999999996</v>
      </c>
      <c r="N15" s="41">
        <f t="shared" si="1"/>
        <v>-252.68666666666718</v>
      </c>
      <c r="O15" s="40">
        <v>2174.25</v>
      </c>
      <c r="P15" s="39">
        <v>1279.7348439999998</v>
      </c>
      <c r="Q15" s="39">
        <v>1177.9649999999999</v>
      </c>
      <c r="R15" s="38">
        <v>1373.7199999999998</v>
      </c>
      <c r="S15" s="37">
        <f t="shared" si="2"/>
        <v>195.75499999999988</v>
      </c>
    </row>
    <row r="16" spans="1:20">
      <c r="A16" s="59" t="s">
        <v>17</v>
      </c>
      <c r="B16" s="24">
        <f>B32/43560*86400*31</f>
        <v>1352.7272727272725</v>
      </c>
      <c r="C16" s="23">
        <f>C32/43560*86400*31</f>
        <v>1352.7272727272725</v>
      </c>
      <c r="D16" s="22">
        <f>D32/43560*86400*31</f>
        <v>811.63636363636374</v>
      </c>
      <c r="E16" s="18">
        <v>2852.75</v>
      </c>
      <c r="F16" s="17">
        <v>1376.065370333333</v>
      </c>
      <c r="G16" s="17">
        <v>1212.4449999999999</v>
      </c>
      <c r="H16" s="16">
        <v>1484.7775000000001</v>
      </c>
      <c r="I16" s="21">
        <f t="shared" si="0"/>
        <v>272.33250000000021</v>
      </c>
      <c r="J16" s="20">
        <v>2768.75</v>
      </c>
      <c r="K16" s="17">
        <v>1563.9065909000003</v>
      </c>
      <c r="L16" s="17">
        <v>1483.9733333333334</v>
      </c>
      <c r="M16" s="16">
        <v>1539.5133333333333</v>
      </c>
      <c r="N16" s="19">
        <f t="shared" si="1"/>
        <v>55.539999999999964</v>
      </c>
      <c r="O16" s="18">
        <v>2187.25</v>
      </c>
      <c r="P16" s="17">
        <v>1380.6273513333333</v>
      </c>
      <c r="Q16" s="17">
        <v>1195.3475000000001</v>
      </c>
      <c r="R16" s="16">
        <v>1421.4725000000001</v>
      </c>
      <c r="S16" s="15">
        <f t="shared" si="2"/>
        <v>226.125</v>
      </c>
    </row>
    <row r="17" spans="1:19">
      <c r="A17" s="58" t="s">
        <v>16</v>
      </c>
      <c r="B17" s="57">
        <f>B33/43560*86400*30</f>
        <v>1309.090909090909</v>
      </c>
      <c r="C17" s="56">
        <f>C33/43560*86400*30</f>
        <v>1309.090909090909</v>
      </c>
      <c r="D17" s="55">
        <f>D33/43560*86400*30</f>
        <v>767.60330578512401</v>
      </c>
      <c r="E17" s="51">
        <v>2654.75</v>
      </c>
      <c r="F17" s="50">
        <v>1138.9198081142858</v>
      </c>
      <c r="G17" s="50">
        <v>1335.9875</v>
      </c>
      <c r="H17" s="49">
        <v>1550.2724999999998</v>
      </c>
      <c r="I17" s="54">
        <f t="shared" si="0"/>
        <v>214.28499999999985</v>
      </c>
      <c r="J17" s="53">
        <v>2428.0833333333335</v>
      </c>
      <c r="K17" s="50">
        <v>1482.9701959727272</v>
      </c>
      <c r="L17" s="50">
        <v>1089.1608333333334</v>
      </c>
      <c r="M17" s="49">
        <v>1846.1933333333336</v>
      </c>
      <c r="N17" s="52">
        <f t="shared" si="1"/>
        <v>757.03250000000025</v>
      </c>
      <c r="O17" s="51">
        <v>1926</v>
      </c>
      <c r="P17" s="50">
        <v>1213.2885990000002</v>
      </c>
      <c r="Q17" s="50">
        <v>998.41249999999991</v>
      </c>
      <c r="R17" s="49">
        <v>1547.3275000000001</v>
      </c>
      <c r="S17" s="48">
        <f t="shared" si="2"/>
        <v>548.91500000000019</v>
      </c>
    </row>
    <row r="18" spans="1:19" ht="13.5" thickBot="1">
      <c r="A18" s="47" t="s">
        <v>15</v>
      </c>
      <c r="B18" s="46">
        <f>B34/43560*86400*31</f>
        <v>1352.7272727272725</v>
      </c>
      <c r="C18" s="45">
        <f>C34/43560*86400*31</f>
        <v>1352.7272727272725</v>
      </c>
      <c r="D18" s="44">
        <f>D34/43560*86400*31</f>
        <v>682.51239669421477</v>
      </c>
      <c r="E18" s="40">
        <v>1983</v>
      </c>
      <c r="F18" s="39">
        <v>1272.0805388190474</v>
      </c>
      <c r="G18" s="39">
        <v>1132.575</v>
      </c>
      <c r="H18" s="38">
        <v>1424.4625000000001</v>
      </c>
      <c r="I18" s="43">
        <f t="shared" si="0"/>
        <v>291.88750000000005</v>
      </c>
      <c r="J18" s="42">
        <v>1900</v>
      </c>
      <c r="K18" s="39">
        <v>1379.4745345272729</v>
      </c>
      <c r="L18" s="39">
        <v>1687.0583333333332</v>
      </c>
      <c r="M18" s="38">
        <v>1712.3675000000001</v>
      </c>
      <c r="N18" s="41">
        <f t="shared" si="1"/>
        <v>25.309166666666897</v>
      </c>
      <c r="O18" s="40">
        <v>1593.75</v>
      </c>
      <c r="P18" s="39">
        <v>1114.1679915333336</v>
      </c>
      <c r="Q18" s="39">
        <v>1213.0050000000001</v>
      </c>
      <c r="R18" s="38">
        <v>1384.62</v>
      </c>
      <c r="S18" s="37">
        <f t="shared" si="2"/>
        <v>171.61499999999978</v>
      </c>
    </row>
    <row r="19" spans="1:19">
      <c r="A19" s="36" t="s">
        <v>14</v>
      </c>
      <c r="B19" s="35">
        <f t="shared" ref="B19:S19" si="4">SUM(B7:B18)</f>
        <v>15927.272727272724</v>
      </c>
      <c r="C19" s="34">
        <f t="shared" si="4"/>
        <v>21034.71074380165</v>
      </c>
      <c r="D19" s="33">
        <f t="shared" si="4"/>
        <v>12970.512396694216</v>
      </c>
      <c r="E19" s="29">
        <f t="shared" si="4"/>
        <v>72188.5</v>
      </c>
      <c r="F19" s="28">
        <f t="shared" si="4"/>
        <v>30712.862702700004</v>
      </c>
      <c r="G19" s="28">
        <f t="shared" si="4"/>
        <v>37096.915000000001</v>
      </c>
      <c r="H19" s="27">
        <f t="shared" si="4"/>
        <v>35840.272499999999</v>
      </c>
      <c r="I19" s="32">
        <f t="shared" si="4"/>
        <v>-1256.6425000000022</v>
      </c>
      <c r="J19" s="31">
        <f t="shared" si="4"/>
        <v>59321.583333333336</v>
      </c>
      <c r="K19" s="28">
        <f t="shared" si="4"/>
        <v>19924.998373327271</v>
      </c>
      <c r="L19" s="28">
        <f t="shared" si="4"/>
        <v>23444.073333333334</v>
      </c>
      <c r="M19" s="27">
        <f t="shared" si="4"/>
        <v>27130.579166666663</v>
      </c>
      <c r="N19" s="30">
        <f t="shared" si="4"/>
        <v>3686.5058333333327</v>
      </c>
      <c r="O19" s="29">
        <f t="shared" si="4"/>
        <v>46043.25</v>
      </c>
      <c r="P19" s="28">
        <f t="shared" si="4"/>
        <v>14504.025201500001</v>
      </c>
      <c r="Q19" s="28">
        <f t="shared" si="4"/>
        <v>15761.662499999999</v>
      </c>
      <c r="R19" s="27">
        <f t="shared" si="4"/>
        <v>21851.672499999997</v>
      </c>
      <c r="S19" s="26">
        <f t="shared" si="4"/>
        <v>6090.01</v>
      </c>
    </row>
    <row r="20" spans="1:19">
      <c r="A20" s="25" t="s">
        <v>13</v>
      </c>
      <c r="B20" s="24">
        <f t="shared" ref="B20:S20" si="5">SUM(B10:B15)</f>
        <v>7985.454545454545</v>
      </c>
      <c r="C20" s="23">
        <f t="shared" si="5"/>
        <v>14029.090909090908</v>
      </c>
      <c r="D20" s="22">
        <f t="shared" si="5"/>
        <v>8886.1487603305795</v>
      </c>
      <c r="E20" s="18">
        <f t="shared" si="5"/>
        <v>59747</v>
      </c>
      <c r="F20" s="17">
        <f t="shared" si="5"/>
        <v>22993.309859333334</v>
      </c>
      <c r="G20" s="17">
        <f t="shared" si="5"/>
        <v>29027.055</v>
      </c>
      <c r="H20" s="16">
        <f t="shared" si="5"/>
        <v>27126.217499999999</v>
      </c>
      <c r="I20" s="21">
        <f t="shared" si="5"/>
        <v>-1900.8375000000017</v>
      </c>
      <c r="J20" s="20">
        <f t="shared" si="5"/>
        <v>47821.583333333336</v>
      </c>
      <c r="K20" s="17">
        <f t="shared" si="5"/>
        <v>12177.519474463636</v>
      </c>
      <c r="L20" s="17">
        <f t="shared" si="5"/>
        <v>15000.728333333333</v>
      </c>
      <c r="M20" s="16">
        <f t="shared" si="5"/>
        <v>18327.3475</v>
      </c>
      <c r="N20" s="19">
        <f t="shared" si="5"/>
        <v>3326.6191666666664</v>
      </c>
      <c r="O20" s="18">
        <f t="shared" si="5"/>
        <v>36458.75</v>
      </c>
      <c r="P20" s="17">
        <f t="shared" si="5"/>
        <v>7937.0535520000003</v>
      </c>
      <c r="Q20" s="17">
        <f t="shared" si="5"/>
        <v>8660.6224999999995</v>
      </c>
      <c r="R20" s="16">
        <f t="shared" si="5"/>
        <v>14215.789999999997</v>
      </c>
      <c r="S20" s="15">
        <f t="shared" si="5"/>
        <v>5555.1675000000005</v>
      </c>
    </row>
    <row r="21" spans="1:19" ht="13.5" thickBot="1">
      <c r="A21" s="14" t="s">
        <v>12</v>
      </c>
      <c r="B21" s="13">
        <f t="shared" ref="B21:S21" si="6">SUM(B7:B9,B16:B18)</f>
        <v>7941.8181818181802</v>
      </c>
      <c r="C21" s="12">
        <f t="shared" si="6"/>
        <v>7005.6198347107438</v>
      </c>
      <c r="D21" s="11">
        <f t="shared" si="6"/>
        <v>4084.3636363636365</v>
      </c>
      <c r="E21" s="7">
        <f t="shared" si="6"/>
        <v>12441.5</v>
      </c>
      <c r="F21" s="6">
        <f t="shared" si="6"/>
        <v>7719.5528433666668</v>
      </c>
      <c r="G21" s="6">
        <f t="shared" si="6"/>
        <v>8069.8600000000006</v>
      </c>
      <c r="H21" s="5">
        <f t="shared" si="6"/>
        <v>8714.0550000000003</v>
      </c>
      <c r="I21" s="10">
        <f t="shared" si="6"/>
        <v>644.19499999999948</v>
      </c>
      <c r="J21" s="9">
        <f t="shared" si="6"/>
        <v>11500</v>
      </c>
      <c r="K21" s="6">
        <f t="shared" si="6"/>
        <v>7747.4788988636365</v>
      </c>
      <c r="L21" s="6">
        <f t="shared" si="6"/>
        <v>8443.3449999999993</v>
      </c>
      <c r="M21" s="5">
        <f t="shared" si="6"/>
        <v>8803.2316666666666</v>
      </c>
      <c r="N21" s="8">
        <f t="shared" si="6"/>
        <v>359.88666666666688</v>
      </c>
      <c r="O21" s="7">
        <f t="shared" si="6"/>
        <v>9584.5</v>
      </c>
      <c r="P21" s="6">
        <f t="shared" si="6"/>
        <v>6566.9716495000002</v>
      </c>
      <c r="Q21" s="6">
        <f t="shared" si="6"/>
        <v>7101.04</v>
      </c>
      <c r="R21" s="5">
        <f t="shared" si="6"/>
        <v>7635.8824999999997</v>
      </c>
      <c r="S21" s="4">
        <f t="shared" si="6"/>
        <v>534.84249999999997</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22</v>
      </c>
      <c r="C23" s="90">
        <v>14</v>
      </c>
      <c r="D23" s="89">
        <v>10.4</v>
      </c>
      <c r="E23" s="85">
        <f t="shared" ref="E23:S23" si="7">E7*43560/86400/31</f>
        <v>31.339650537634409</v>
      </c>
      <c r="F23" s="84">
        <f t="shared" si="7"/>
        <v>21.898482761971326</v>
      </c>
      <c r="G23" s="84">
        <f t="shared" si="7"/>
        <v>18.473032594086025</v>
      </c>
      <c r="H23" s="83">
        <f t="shared" si="7"/>
        <v>25.030817876344084</v>
      </c>
      <c r="I23" s="88">
        <f t="shared" si="7"/>
        <v>6.5577852822580622</v>
      </c>
      <c r="J23" s="87">
        <f t="shared" si="7"/>
        <v>23.861178315412186</v>
      </c>
      <c r="K23" s="84">
        <f t="shared" si="7"/>
        <v>18.981309366545702</v>
      </c>
      <c r="L23" s="84">
        <f t="shared" si="7"/>
        <v>19.818940748207883</v>
      </c>
      <c r="M23" s="83">
        <f t="shared" si="7"/>
        <v>18.622249663978501</v>
      </c>
      <c r="N23" s="86">
        <f t="shared" si="7"/>
        <v>-1.1966910842293876</v>
      </c>
      <c r="O23" s="85">
        <f t="shared" si="7"/>
        <v>21.061155913978496</v>
      </c>
      <c r="P23" s="84">
        <f t="shared" si="7"/>
        <v>15.748378566397843</v>
      </c>
      <c r="Q23" s="84">
        <f t="shared" si="7"/>
        <v>20.67119926075269</v>
      </c>
      <c r="R23" s="83">
        <f t="shared" si="7"/>
        <v>16.384766129032258</v>
      </c>
      <c r="S23" s="82">
        <f t="shared" si="7"/>
        <v>-4.2864331317204325</v>
      </c>
    </row>
    <row r="24" spans="1:19">
      <c r="A24" s="70" t="s">
        <v>25</v>
      </c>
      <c r="B24" s="69">
        <v>22</v>
      </c>
      <c r="C24" s="68">
        <v>14</v>
      </c>
      <c r="D24" s="67">
        <v>9.9</v>
      </c>
      <c r="E24" s="63">
        <f t="shared" ref="E24:S24" si="8">E8*43560/86400/28</f>
        <v>25.622470238095239</v>
      </c>
      <c r="F24" s="62">
        <f t="shared" si="8"/>
        <v>22.122964207197423</v>
      </c>
      <c r="G24" s="62">
        <f t="shared" si="8"/>
        <v>36.018882068452385</v>
      </c>
      <c r="H24" s="61">
        <f t="shared" si="8"/>
        <v>21.922202008928569</v>
      </c>
      <c r="I24" s="66">
        <f t="shared" si="8"/>
        <v>-14.096680059523816</v>
      </c>
      <c r="J24" s="65">
        <f t="shared" si="8"/>
        <v>24.417571924603177</v>
      </c>
      <c r="K24" s="62">
        <f t="shared" si="8"/>
        <v>18.024048678526785</v>
      </c>
      <c r="L24" s="62">
        <f t="shared" si="8"/>
        <v>37.460873759920638</v>
      </c>
      <c r="M24" s="61">
        <f t="shared" si="8"/>
        <v>20.199482514880952</v>
      </c>
      <c r="N24" s="64">
        <f t="shared" si="8"/>
        <v>-17.261391245039682</v>
      </c>
      <c r="O24" s="63">
        <f t="shared" si="8"/>
        <v>19.995610119047619</v>
      </c>
      <c r="P24" s="62">
        <f t="shared" si="8"/>
        <v>15.405586893397821</v>
      </c>
      <c r="Q24" s="62">
        <f t="shared" si="8"/>
        <v>22.522340401785709</v>
      </c>
      <c r="R24" s="61">
        <f t="shared" si="8"/>
        <v>16.400586681547619</v>
      </c>
      <c r="S24" s="60">
        <f t="shared" si="8"/>
        <v>-6.1217537202380914</v>
      </c>
    </row>
    <row r="25" spans="1:19">
      <c r="A25" s="81" t="s">
        <v>24</v>
      </c>
      <c r="B25" s="80">
        <v>22</v>
      </c>
      <c r="C25" s="79">
        <v>22</v>
      </c>
      <c r="D25" s="78">
        <v>10.3</v>
      </c>
      <c r="E25" s="74">
        <f t="shared" ref="E25:S25" si="9">E9*43560/86400/31</f>
        <v>26.037768817204302</v>
      </c>
      <c r="F25" s="73">
        <f t="shared" si="9"/>
        <v>22.075256859767027</v>
      </c>
      <c r="G25" s="73">
        <f t="shared" si="9"/>
        <v>20.371626680107525</v>
      </c>
      <c r="H25" s="72">
        <f t="shared" si="9"/>
        <v>24.361983870967737</v>
      </c>
      <c r="I25" s="77">
        <f t="shared" si="9"/>
        <v>3.9903571908602125</v>
      </c>
      <c r="J25" s="76">
        <f t="shared" si="9"/>
        <v>25.694881272401432</v>
      </c>
      <c r="K25" s="73">
        <f t="shared" si="9"/>
        <v>18.751866675577951</v>
      </c>
      <c r="L25" s="73">
        <f t="shared" si="9"/>
        <v>14.377884632616491</v>
      </c>
      <c r="M25" s="72">
        <f t="shared" si="9"/>
        <v>23.391666330645162</v>
      </c>
      <c r="N25" s="75">
        <f t="shared" si="9"/>
        <v>9.0137816980286694</v>
      </c>
      <c r="O25" s="74">
        <f t="shared" si="9"/>
        <v>23.939784946236561</v>
      </c>
      <c r="P25" s="73">
        <f t="shared" si="9"/>
        <v>16.832248947043009</v>
      </c>
      <c r="Q25" s="73">
        <f t="shared" si="9"/>
        <v>19.067664650537633</v>
      </c>
      <c r="R25" s="72">
        <f t="shared" si="9"/>
        <v>22.185935483870963</v>
      </c>
      <c r="S25" s="71">
        <f t="shared" si="9"/>
        <v>3.1182708333333315</v>
      </c>
    </row>
    <row r="26" spans="1:19">
      <c r="A26" s="58" t="s">
        <v>23</v>
      </c>
      <c r="B26" s="57">
        <v>22</v>
      </c>
      <c r="C26" s="56">
        <v>26</v>
      </c>
      <c r="D26" s="55">
        <v>11.5</v>
      </c>
      <c r="E26" s="51">
        <f t="shared" ref="E26:S26" si="10">E10*43560/86400/30</f>
        <v>51.030069444444443</v>
      </c>
      <c r="F26" s="50">
        <f t="shared" si="10"/>
        <v>23.944431474537033</v>
      </c>
      <c r="G26" s="50">
        <f t="shared" si="10"/>
        <v>38.835160069444441</v>
      </c>
      <c r="H26" s="49">
        <f t="shared" si="10"/>
        <v>26.000043055555555</v>
      </c>
      <c r="I26" s="54">
        <f t="shared" si="10"/>
        <v>-12.83511701388889</v>
      </c>
      <c r="J26" s="53">
        <f t="shared" si="10"/>
        <v>41.942465277777778</v>
      </c>
      <c r="K26" s="50">
        <f t="shared" si="10"/>
        <v>20.756897847583332</v>
      </c>
      <c r="L26" s="50">
        <f t="shared" si="10"/>
        <v>26.397844560185185</v>
      </c>
      <c r="M26" s="49">
        <f t="shared" si="10"/>
        <v>25.703817129629631</v>
      </c>
      <c r="N26" s="52">
        <f t="shared" si="10"/>
        <v>-0.69402743055555005</v>
      </c>
      <c r="O26" s="51">
        <f t="shared" si="10"/>
        <v>54.462604166666665</v>
      </c>
      <c r="P26" s="50">
        <f t="shared" si="10"/>
        <v>17.984434702870374</v>
      </c>
      <c r="Q26" s="50">
        <f t="shared" si="10"/>
        <v>25.275765625000005</v>
      </c>
      <c r="R26" s="49">
        <f t="shared" si="10"/>
        <v>26.000043055555555</v>
      </c>
      <c r="S26" s="48">
        <f t="shared" si="10"/>
        <v>0.72427743055554927</v>
      </c>
    </row>
    <row r="27" spans="1:19">
      <c r="A27" s="70" t="s">
        <v>22</v>
      </c>
      <c r="B27" s="69">
        <v>22</v>
      </c>
      <c r="C27" s="68">
        <v>39</v>
      </c>
      <c r="D27" s="67">
        <v>16.899999999999999</v>
      </c>
      <c r="E27" s="63">
        <f t="shared" ref="E27:S27" si="11">E11*43560/86400/31</f>
        <v>128.52997311827957</v>
      </c>
      <c r="F27" s="62">
        <f t="shared" si="11"/>
        <v>48.341909298655921</v>
      </c>
      <c r="G27" s="62">
        <f t="shared" si="11"/>
        <v>12.000345766129032</v>
      </c>
      <c r="H27" s="61">
        <f t="shared" si="11"/>
        <v>39.000056451612906</v>
      </c>
      <c r="I27" s="66">
        <f t="shared" si="11"/>
        <v>26.999710685483873</v>
      </c>
      <c r="J27" s="65">
        <f t="shared" si="11"/>
        <v>138.35444668458783</v>
      </c>
      <c r="K27" s="62">
        <f t="shared" si="11"/>
        <v>22.139929356505377</v>
      </c>
      <c r="L27" s="62">
        <f t="shared" si="11"/>
        <v>19.843254592293903</v>
      </c>
      <c r="M27" s="61">
        <f t="shared" si="11"/>
        <v>50.15852520161291</v>
      </c>
      <c r="N27" s="64">
        <f t="shared" si="11"/>
        <v>30.315270609319001</v>
      </c>
      <c r="O27" s="63">
        <f t="shared" si="11"/>
        <v>155.37278225806452</v>
      </c>
      <c r="P27" s="62">
        <f t="shared" si="11"/>
        <v>22.435471718413979</v>
      </c>
      <c r="Q27" s="62">
        <f t="shared" si="11"/>
        <v>22.666642137096773</v>
      </c>
      <c r="R27" s="61">
        <f t="shared" si="11"/>
        <v>39.000056451612906</v>
      </c>
      <c r="S27" s="60">
        <f t="shared" si="11"/>
        <v>16.33341431451613</v>
      </c>
    </row>
    <row r="28" spans="1:19">
      <c r="A28" s="70" t="s">
        <v>21</v>
      </c>
      <c r="B28" s="69">
        <v>22</v>
      </c>
      <c r="C28" s="68">
        <v>70</v>
      </c>
      <c r="D28" s="67">
        <v>49.6</v>
      </c>
      <c r="E28" s="63">
        <f t="shared" ref="E28:S28" si="12">E12*43560/86400/30</f>
        <v>339.16972222222222</v>
      </c>
      <c r="F28" s="62">
        <f t="shared" si="12"/>
        <v>176.02212687685184</v>
      </c>
      <c r="G28" s="62">
        <f t="shared" si="12"/>
        <v>183.05926145833334</v>
      </c>
      <c r="H28" s="61">
        <f t="shared" si="12"/>
        <v>141.21935208333335</v>
      </c>
      <c r="I28" s="66">
        <f t="shared" si="12"/>
        <v>-41.839909375000019</v>
      </c>
      <c r="J28" s="65">
        <f t="shared" si="12"/>
        <v>272.22899305555558</v>
      </c>
      <c r="K28" s="62">
        <f t="shared" si="12"/>
        <v>69.810598549541666</v>
      </c>
      <c r="L28" s="62">
        <f t="shared" si="12"/>
        <v>104.15429317129629</v>
      </c>
      <c r="M28" s="61">
        <f t="shared" si="12"/>
        <v>84.832945949074073</v>
      </c>
      <c r="N28" s="64">
        <f t="shared" si="12"/>
        <v>-19.321347222222204</v>
      </c>
      <c r="O28" s="63">
        <f t="shared" si="12"/>
        <v>190.14645833333333</v>
      </c>
      <c r="P28" s="62">
        <f t="shared" si="12"/>
        <v>24.439986761666674</v>
      </c>
      <c r="Q28" s="62">
        <f t="shared" si="12"/>
        <v>23.128939930555553</v>
      </c>
      <c r="R28" s="61">
        <f t="shared" si="12"/>
        <v>71.943953124999993</v>
      </c>
      <c r="S28" s="60">
        <f t="shared" si="12"/>
        <v>48.81501319444444</v>
      </c>
    </row>
    <row r="29" spans="1:19">
      <c r="A29" s="70" t="s">
        <v>20</v>
      </c>
      <c r="B29" s="69">
        <v>22</v>
      </c>
      <c r="C29" s="68">
        <v>47</v>
      </c>
      <c r="D29" s="67">
        <v>25.2</v>
      </c>
      <c r="E29" s="63">
        <f t="shared" ref="E29:S29" si="13">E13*43560/86400/31</f>
        <v>285.3136088709677</v>
      </c>
      <c r="F29" s="62">
        <f t="shared" si="13"/>
        <v>80.70210682396953</v>
      </c>
      <c r="G29" s="62">
        <f t="shared" si="13"/>
        <v>148.2145507392473</v>
      </c>
      <c r="H29" s="61">
        <f t="shared" si="13"/>
        <v>170.27745329301075</v>
      </c>
      <c r="I29" s="66">
        <f t="shared" si="13"/>
        <v>22.062902553763433</v>
      </c>
      <c r="J29" s="65">
        <f t="shared" si="13"/>
        <v>189.4853494623656</v>
      </c>
      <c r="K29" s="62">
        <f t="shared" si="13"/>
        <v>40.884992516706987</v>
      </c>
      <c r="L29" s="62">
        <f t="shared" si="13"/>
        <v>34.576522513440871</v>
      </c>
      <c r="M29" s="61">
        <f t="shared" si="13"/>
        <v>68.285200716845864</v>
      </c>
      <c r="N29" s="64">
        <f t="shared" si="13"/>
        <v>33.708678203405</v>
      </c>
      <c r="O29" s="63">
        <f t="shared" si="13"/>
        <v>104.04129704301074</v>
      </c>
      <c r="P29" s="62">
        <f t="shared" si="13"/>
        <v>22.818267209991042</v>
      </c>
      <c r="Q29" s="62">
        <f t="shared" si="13"/>
        <v>30.183807795698925</v>
      </c>
      <c r="R29" s="61">
        <f t="shared" si="13"/>
        <v>48.071600470430106</v>
      </c>
      <c r="S29" s="60">
        <f t="shared" si="13"/>
        <v>17.887792674731184</v>
      </c>
    </row>
    <row r="30" spans="1:19">
      <c r="A30" s="70" t="s">
        <v>19</v>
      </c>
      <c r="B30" s="69">
        <v>22</v>
      </c>
      <c r="C30" s="68">
        <v>27</v>
      </c>
      <c r="D30" s="67">
        <v>22</v>
      </c>
      <c r="E30" s="63">
        <f t="shared" ref="E30:S30" si="14">E14*43560/86400/31</f>
        <v>113.31552419354838</v>
      </c>
      <c r="F30" s="62">
        <f t="shared" si="14"/>
        <v>28.197834188530472</v>
      </c>
      <c r="G30" s="62">
        <f t="shared" si="14"/>
        <v>34.665768145161287</v>
      </c>
      <c r="H30" s="61">
        <f t="shared" si="14"/>
        <v>46.837083333333332</v>
      </c>
      <c r="I30" s="66">
        <f t="shared" si="14"/>
        <v>12.171315188172047</v>
      </c>
      <c r="J30" s="65">
        <f t="shared" si="14"/>
        <v>85.830309139784944</v>
      </c>
      <c r="K30" s="62">
        <f t="shared" si="14"/>
        <v>23.950133654569893</v>
      </c>
      <c r="L30" s="62">
        <f t="shared" si="14"/>
        <v>29.932469870071685</v>
      </c>
      <c r="M30" s="61">
        <f t="shared" si="14"/>
        <v>43.490067204301063</v>
      </c>
      <c r="N30" s="64">
        <f t="shared" si="14"/>
        <v>13.557597334229383</v>
      </c>
      <c r="O30" s="63">
        <f t="shared" si="14"/>
        <v>61.451411290322582</v>
      </c>
      <c r="P30" s="62">
        <f t="shared" si="14"/>
        <v>21.961278426881719</v>
      </c>
      <c r="Q30" s="62">
        <f t="shared" si="14"/>
        <v>22.00004435483871</v>
      </c>
      <c r="R30" s="61">
        <f t="shared" si="14"/>
        <v>27.000076612903225</v>
      </c>
      <c r="S30" s="60">
        <f t="shared" si="14"/>
        <v>5.0000322580645173</v>
      </c>
    </row>
    <row r="31" spans="1:19">
      <c r="A31" s="47" t="s">
        <v>18</v>
      </c>
      <c r="B31" s="46">
        <v>22</v>
      </c>
      <c r="C31" s="45">
        <v>23</v>
      </c>
      <c r="D31" s="44">
        <v>22</v>
      </c>
      <c r="E31" s="40">
        <f t="shared" ref="E31:S31" si="15">E15*43560/86400/30</f>
        <v>69.150659722222215</v>
      </c>
      <c r="F31" s="39">
        <f t="shared" si="15"/>
        <v>23.965542574212961</v>
      </c>
      <c r="G31" s="39">
        <f t="shared" si="15"/>
        <v>64.544677083333326</v>
      </c>
      <c r="H31" s="38">
        <f t="shared" si="15"/>
        <v>24.000013888888883</v>
      </c>
      <c r="I31" s="43">
        <f t="shared" si="15"/>
        <v>-40.544663194444446</v>
      </c>
      <c r="J31" s="42">
        <f t="shared" si="15"/>
        <v>62.037708333333327</v>
      </c>
      <c r="K31" s="39">
        <f t="shared" si="15"/>
        <v>24.208259614458335</v>
      </c>
      <c r="L31" s="39">
        <f t="shared" si="15"/>
        <v>34.379447106481486</v>
      </c>
      <c r="M31" s="38">
        <f t="shared" si="15"/>
        <v>30.132907291666662</v>
      </c>
      <c r="N31" s="41">
        <f t="shared" si="15"/>
        <v>-4.246539814814823</v>
      </c>
      <c r="O31" s="40">
        <f t="shared" si="15"/>
        <v>36.539479166666666</v>
      </c>
      <c r="P31" s="39">
        <f t="shared" si="15"/>
        <v>21.506655017222219</v>
      </c>
      <c r="Q31" s="39">
        <f t="shared" si="15"/>
        <v>19.796356249999999</v>
      </c>
      <c r="R31" s="38">
        <f t="shared" si="15"/>
        <v>23.086127777777776</v>
      </c>
      <c r="S31" s="37">
        <f t="shared" si="15"/>
        <v>3.2897715277777757</v>
      </c>
    </row>
    <row r="32" spans="1:19">
      <c r="A32" s="59" t="s">
        <v>17</v>
      </c>
      <c r="B32" s="24">
        <v>22</v>
      </c>
      <c r="C32" s="23">
        <v>22</v>
      </c>
      <c r="D32" s="22">
        <v>13.2</v>
      </c>
      <c r="E32" s="18">
        <f t="shared" ref="E32:S32" si="16">E16*43560/86400/31</f>
        <v>46.395530913978497</v>
      </c>
      <c r="F32" s="17">
        <f t="shared" si="16"/>
        <v>22.379557770206091</v>
      </c>
      <c r="G32" s="17">
        <f t="shared" si="16"/>
        <v>19.71852755376344</v>
      </c>
      <c r="H32" s="16">
        <f t="shared" si="16"/>
        <v>24.14759106182796</v>
      </c>
      <c r="I32" s="21">
        <f t="shared" si="16"/>
        <v>4.4290635080645195</v>
      </c>
      <c r="J32" s="20">
        <f t="shared" si="16"/>
        <v>45.029401881720425</v>
      </c>
      <c r="K32" s="17">
        <f t="shared" si="16"/>
        <v>25.434502352002692</v>
      </c>
      <c r="L32" s="17">
        <f t="shared" si="16"/>
        <v>24.134512544802867</v>
      </c>
      <c r="M32" s="16">
        <f t="shared" si="16"/>
        <v>25.037784050179209</v>
      </c>
      <c r="N32" s="19">
        <f t="shared" si="16"/>
        <v>0.90327150537634349</v>
      </c>
      <c r="O32" s="18">
        <f t="shared" si="16"/>
        <v>35.572211021505375</v>
      </c>
      <c r="P32" s="17">
        <f t="shared" si="16"/>
        <v>22.453751278405015</v>
      </c>
      <c r="Q32" s="17">
        <f t="shared" si="16"/>
        <v>19.440463373655916</v>
      </c>
      <c r="R32" s="16">
        <f t="shared" si="16"/>
        <v>23.118033938172044</v>
      </c>
      <c r="S32" s="15">
        <f t="shared" si="16"/>
        <v>3.6775705645161292</v>
      </c>
    </row>
    <row r="33" spans="1:19">
      <c r="A33" s="58" t="s">
        <v>16</v>
      </c>
      <c r="B33" s="57">
        <v>22</v>
      </c>
      <c r="C33" s="56">
        <v>22</v>
      </c>
      <c r="D33" s="55">
        <v>12.9</v>
      </c>
      <c r="E33" s="51">
        <f t="shared" ref="E33:S33" si="17">E17*43560/86400/30</f>
        <v>44.614548611111111</v>
      </c>
      <c r="F33" s="50">
        <f t="shared" si="17"/>
        <v>19.140180108587302</v>
      </c>
      <c r="G33" s="50">
        <f t="shared" si="17"/>
        <v>22.45201215277778</v>
      </c>
      <c r="H33" s="49">
        <f t="shared" si="17"/>
        <v>26.053190624999999</v>
      </c>
      <c r="I33" s="54">
        <f t="shared" si="17"/>
        <v>3.60117847222222</v>
      </c>
      <c r="J33" s="53">
        <f t="shared" si="17"/>
        <v>40.805289351851847</v>
      </c>
      <c r="K33" s="50">
        <f t="shared" si="17"/>
        <v>24.922138015652777</v>
      </c>
      <c r="L33" s="50">
        <f t="shared" si="17"/>
        <v>18.303952893518517</v>
      </c>
      <c r="M33" s="49">
        <f t="shared" si="17"/>
        <v>31.026304629629632</v>
      </c>
      <c r="N33" s="52">
        <f t="shared" si="17"/>
        <v>12.722351736111115</v>
      </c>
      <c r="O33" s="51">
        <f t="shared" si="17"/>
        <v>32.3675</v>
      </c>
      <c r="P33" s="50">
        <f t="shared" si="17"/>
        <v>20.389988955416673</v>
      </c>
      <c r="Q33" s="50">
        <f t="shared" si="17"/>
        <v>16.778876736111108</v>
      </c>
      <c r="R33" s="49">
        <f t="shared" si="17"/>
        <v>26.003698263888893</v>
      </c>
      <c r="S33" s="48">
        <f t="shared" si="17"/>
        <v>9.224821527777781</v>
      </c>
    </row>
    <row r="34" spans="1:19" ht="13.5" thickBot="1">
      <c r="A34" s="47" t="s">
        <v>15</v>
      </c>
      <c r="B34" s="46">
        <v>22</v>
      </c>
      <c r="C34" s="45">
        <v>22</v>
      </c>
      <c r="D34" s="44">
        <v>11.1</v>
      </c>
      <c r="E34" s="40">
        <f t="shared" ref="E34:S34" si="18">E18*43560/86400/31</f>
        <v>32.250403225806451</v>
      </c>
      <c r="F34" s="39">
        <f t="shared" si="18"/>
        <v>20.688406612514079</v>
      </c>
      <c r="G34" s="39">
        <f t="shared" si="18"/>
        <v>18.419566532258063</v>
      </c>
      <c r="H34" s="38">
        <f t="shared" si="18"/>
        <v>23.166661626344087</v>
      </c>
      <c r="I34" s="43">
        <f t="shared" si="18"/>
        <v>4.7470950940860224</v>
      </c>
      <c r="J34" s="42">
        <f t="shared" si="18"/>
        <v>30.9005376344086</v>
      </c>
      <c r="K34" s="39">
        <f t="shared" si="18"/>
        <v>22.435002510456993</v>
      </c>
      <c r="L34" s="39">
        <f t="shared" si="18"/>
        <v>27.437373431899644</v>
      </c>
      <c r="M34" s="38">
        <f t="shared" si="18"/>
        <v>27.848987567204301</v>
      </c>
      <c r="N34" s="41">
        <f t="shared" si="18"/>
        <v>0.41161413530466329</v>
      </c>
      <c r="O34" s="40">
        <f t="shared" si="18"/>
        <v>25.91985887096774</v>
      </c>
      <c r="P34" s="39">
        <f t="shared" si="18"/>
        <v>18.120205238646957</v>
      </c>
      <c r="Q34" s="39">
        <f t="shared" si="18"/>
        <v>19.727635080645165</v>
      </c>
      <c r="R34" s="38">
        <f t="shared" si="18"/>
        <v>22.518685483870968</v>
      </c>
      <c r="S34" s="37">
        <f t="shared" si="18"/>
        <v>2.7910504032258028</v>
      </c>
    </row>
    <row r="35" spans="1:19">
      <c r="A35" s="36" t="s">
        <v>14</v>
      </c>
      <c r="B35" s="35">
        <f>AVERAGE(B23:B34)</f>
        <v>22</v>
      </c>
      <c r="C35" s="34">
        <f>AVERAGE(C23:C34)</f>
        <v>29</v>
      </c>
      <c r="D35" s="33">
        <f>AVERAGE(D23:D34)</f>
        <v>17.916666666666664</v>
      </c>
      <c r="E35" s="29">
        <f t="shared" ref="E35:S35" si="19">E19*43560/86400/365</f>
        <v>99.712425799086759</v>
      </c>
      <c r="F35" s="28">
        <f t="shared" si="19"/>
        <v>42.423018116743158</v>
      </c>
      <c r="G35" s="28">
        <f t="shared" si="19"/>
        <v>51.24117254566211</v>
      </c>
      <c r="H35" s="27">
        <f t="shared" si="19"/>
        <v>49.505399229452053</v>
      </c>
      <c r="I35" s="32">
        <f t="shared" si="19"/>
        <v>-1.7357733162100486</v>
      </c>
      <c r="J35" s="31">
        <f t="shared" si="19"/>
        <v>81.93962994672755</v>
      </c>
      <c r="K35" s="28">
        <f t="shared" si="19"/>
        <v>27.521972638956619</v>
      </c>
      <c r="L35" s="28">
        <f t="shared" si="19"/>
        <v>32.382795357686454</v>
      </c>
      <c r="M35" s="27">
        <f t="shared" si="19"/>
        <v>37.474886748477921</v>
      </c>
      <c r="N35" s="30">
        <f t="shared" si="19"/>
        <v>5.0920913907914747</v>
      </c>
      <c r="O35" s="29">
        <f t="shared" si="19"/>
        <v>63.598553082191778</v>
      </c>
      <c r="P35" s="28">
        <f t="shared" si="19"/>
        <v>20.034098737231737</v>
      </c>
      <c r="Q35" s="28">
        <f t="shared" si="19"/>
        <v>21.771246147260271</v>
      </c>
      <c r="R35" s="27">
        <f t="shared" si="19"/>
        <v>30.183246261415523</v>
      </c>
      <c r="S35" s="26">
        <f t="shared" si="19"/>
        <v>8.4120001141552514</v>
      </c>
    </row>
    <row r="36" spans="1:19">
      <c r="A36" s="25" t="s">
        <v>13</v>
      </c>
      <c r="B36" s="24">
        <f>AVERAGE(B26:B31)</f>
        <v>22</v>
      </c>
      <c r="C36" s="23">
        <f>AVERAGE(C26:C31)</f>
        <v>38.666666666666664</v>
      </c>
      <c r="D36" s="22">
        <f>AVERAGE(D26:D31)</f>
        <v>24.533333333333331</v>
      </c>
      <c r="E36" s="18">
        <f t="shared" ref="E36:S36" si="20">E20*43560/86400/183</f>
        <v>164.60352914389802</v>
      </c>
      <c r="F36" s="17">
        <f t="shared" si="20"/>
        <v>63.346778073299944</v>
      </c>
      <c r="G36" s="17">
        <f t="shared" si="20"/>
        <v>79.969800887978138</v>
      </c>
      <c r="H36" s="16">
        <f t="shared" si="20"/>
        <v>74.7329762636612</v>
      </c>
      <c r="I36" s="21">
        <f t="shared" si="20"/>
        <v>-5.2368246243169443</v>
      </c>
      <c r="J36" s="20">
        <f t="shared" si="20"/>
        <v>131.74889761687919</v>
      </c>
      <c r="K36" s="17">
        <f t="shared" si="20"/>
        <v>33.549177058517756</v>
      </c>
      <c r="L36" s="17">
        <f t="shared" si="20"/>
        <v>41.327143176988457</v>
      </c>
      <c r="M36" s="16">
        <f t="shared" si="20"/>
        <v>50.492009278233148</v>
      </c>
      <c r="N36" s="19">
        <f t="shared" si="20"/>
        <v>9.1648661012446855</v>
      </c>
      <c r="O36" s="18">
        <f t="shared" si="20"/>
        <v>100.44418829690345</v>
      </c>
      <c r="P36" s="17">
        <f t="shared" si="20"/>
        <v>21.866654822222223</v>
      </c>
      <c r="Q36" s="17">
        <f t="shared" si="20"/>
        <v>23.86009386384335</v>
      </c>
      <c r="R36" s="16">
        <f t="shared" si="20"/>
        <v>39.164630919854268</v>
      </c>
      <c r="S36" s="15">
        <f t="shared" si="20"/>
        <v>15.304537056010931</v>
      </c>
    </row>
    <row r="37" spans="1:19" ht="13.5" thickBot="1">
      <c r="A37" s="14" t="s">
        <v>12</v>
      </c>
      <c r="B37" s="13">
        <f>AVERAGE(B32:B34,B23:B25)</f>
        <v>22</v>
      </c>
      <c r="C37" s="12">
        <f>AVERAGE(C32:C34,C23:C25)</f>
        <v>19.333333333333332</v>
      </c>
      <c r="D37" s="11">
        <f>AVERAGE(D32:D34,D23:D25)</f>
        <v>11.299999999999999</v>
      </c>
      <c r="E37" s="7">
        <f t="shared" ref="E37:S37" si="21">E21*43560/86400/182</f>
        <v>34.464777930402931</v>
      </c>
      <c r="F37" s="6">
        <f t="shared" si="21"/>
        <v>21.384292446139348</v>
      </c>
      <c r="G37" s="6">
        <f t="shared" si="21"/>
        <v>22.354694597069599</v>
      </c>
      <c r="H37" s="5">
        <f t="shared" si="21"/>
        <v>24.139209134615388</v>
      </c>
      <c r="I37" s="10">
        <f t="shared" si="21"/>
        <v>1.784514537545786</v>
      </c>
      <c r="J37" s="9">
        <f t="shared" si="21"/>
        <v>31.856684981684982</v>
      </c>
      <c r="K37" s="6">
        <f t="shared" si="21"/>
        <v>21.461651711595696</v>
      </c>
      <c r="L37" s="6">
        <f t="shared" si="21"/>
        <v>23.389302770146518</v>
      </c>
      <c r="M37" s="5">
        <f t="shared" si="21"/>
        <v>24.386241567460313</v>
      </c>
      <c r="N37" s="8">
        <f t="shared" si="21"/>
        <v>0.99693879731379775</v>
      </c>
      <c r="O37" s="7">
        <f t="shared" si="21"/>
        <v>26.55046932234432</v>
      </c>
      <c r="P37" s="6">
        <f t="shared" si="21"/>
        <v>18.191473662763279</v>
      </c>
      <c r="Q37" s="6">
        <f t="shared" si="21"/>
        <v>19.670921245421244</v>
      </c>
      <c r="R37" s="5">
        <f t="shared" si="21"/>
        <v>21.152513335622711</v>
      </c>
      <c r="S37" s="4">
        <f t="shared" si="21"/>
        <v>1.4815920902014652</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13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PolsonD!A1</f>
        <v>FIIP DIVERSION: Polson D Canal</v>
      </c>
      <c r="C1" s="124"/>
      <c r="D1" s="124"/>
      <c r="E1" s="124"/>
      <c r="F1" s="124"/>
      <c r="G1" s="124"/>
      <c r="H1" s="124"/>
      <c r="I1" s="124"/>
      <c r="J1" s="124"/>
      <c r="K1" s="124"/>
      <c r="L1" s="124"/>
      <c r="M1" s="124"/>
      <c r="N1" s="124"/>
      <c r="O1" s="124"/>
    </row>
    <row r="2" spans="2:15" ht="23.25">
      <c r="B2" s="125" t="str">
        <f>PolsonD!A2</f>
        <v>896 Acres (95% Sprinkler / 5%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'487600'!$A$1</f>
        <v>&lt;SITE CATEGORY: PRIMARY/SECONDARY&gt;</v>
      </c>
      <c r="C1" s="124"/>
      <c r="D1" s="124"/>
      <c r="E1" s="124"/>
      <c r="F1" s="124"/>
      <c r="G1" s="124"/>
      <c r="H1" s="124"/>
      <c r="I1" s="124"/>
      <c r="J1" s="124"/>
      <c r="K1" s="124"/>
      <c r="L1" s="124"/>
      <c r="M1" s="124"/>
      <c r="N1" s="124"/>
      <c r="O1" s="124"/>
    </row>
    <row r="2" spans="2:15" ht="23.25">
      <c r="B2" s="125" t="str">
        <f>'487600'!A2</f>
        <v>HYDROSS MODEL NODE — Post Creek bl Post F Canal (#487600)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5.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59</v>
      </c>
      <c r="B2" s="121"/>
      <c r="C2" s="121"/>
      <c r="D2" s="121"/>
      <c r="E2" s="121"/>
      <c r="F2" s="121"/>
      <c r="G2" s="121"/>
      <c r="H2" s="121"/>
      <c r="I2" s="121"/>
      <c r="J2" s="121"/>
      <c r="K2" s="121"/>
      <c r="L2" s="121"/>
      <c r="M2" s="121"/>
      <c r="N2" s="121"/>
      <c r="O2" s="121"/>
      <c r="P2" s="121"/>
      <c r="Q2" s="121"/>
      <c r="R2" s="121"/>
      <c r="S2" s="121"/>
    </row>
    <row r="3" spans="1:20" ht="16.5" thickTop="1" thickBot="1">
      <c r="A3" s="120" t="s">
        <v>58</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0</v>
      </c>
      <c r="D7" s="89"/>
      <c r="E7" s="85">
        <v>5663.89</v>
      </c>
      <c r="F7" s="84">
        <v>11679</v>
      </c>
      <c r="G7" s="84">
        <v>5245.88</v>
      </c>
      <c r="H7" s="83">
        <v>5594.0774999999994</v>
      </c>
      <c r="I7" s="88">
        <f t="shared" ref="I7:I18" si="0">H7-G7</f>
        <v>348.19749999999931</v>
      </c>
      <c r="J7" s="87">
        <v>5171.2633333333333</v>
      </c>
      <c r="K7" s="84">
        <v>7115.5</v>
      </c>
      <c r="L7" s="84">
        <v>6088.899166666667</v>
      </c>
      <c r="M7" s="83">
        <v>5470.8925000000017</v>
      </c>
      <c r="N7" s="86">
        <f t="shared" ref="N7:N18" si="1">M7-L7</f>
        <v>-618.0066666666653</v>
      </c>
      <c r="O7" s="85">
        <v>4917.53</v>
      </c>
      <c r="P7" s="84">
        <v>6705</v>
      </c>
      <c r="Q7" s="84">
        <v>5973.3525</v>
      </c>
      <c r="R7" s="83">
        <v>5158.5174999999999</v>
      </c>
      <c r="S7" s="82">
        <f t="shared" ref="S7:S18" si="2">R7-Q7</f>
        <v>-814.83500000000004</v>
      </c>
    </row>
    <row r="8" spans="1:20">
      <c r="A8" s="70" t="s">
        <v>25</v>
      </c>
      <c r="B8" s="69"/>
      <c r="C8" s="68">
        <f>C24/43560*86400*28</f>
        <v>0</v>
      </c>
      <c r="D8" s="67"/>
      <c r="E8" s="63">
        <v>4727.3374999999996</v>
      </c>
      <c r="F8" s="62">
        <v>6528</v>
      </c>
      <c r="G8" s="62">
        <v>5802.6175000000003</v>
      </c>
      <c r="H8" s="61">
        <v>4758.2325000000001</v>
      </c>
      <c r="I8" s="66">
        <f t="shared" si="0"/>
        <v>-1044.3850000000002</v>
      </c>
      <c r="J8" s="65">
        <v>4673.6316666666671</v>
      </c>
      <c r="K8" s="62">
        <v>7209.666666666667</v>
      </c>
      <c r="L8" s="62">
        <v>6039.0741666666663</v>
      </c>
      <c r="M8" s="61">
        <v>4858.935833333333</v>
      </c>
      <c r="N8" s="64">
        <f t="shared" si="1"/>
        <v>-1180.1383333333333</v>
      </c>
      <c r="O8" s="63">
        <v>4265.9000000000005</v>
      </c>
      <c r="P8" s="62">
        <v>6073.333333333333</v>
      </c>
      <c r="Q8" s="62">
        <v>5111.2974999999997</v>
      </c>
      <c r="R8" s="61">
        <v>4483.5074999999997</v>
      </c>
      <c r="S8" s="60">
        <f t="shared" si="2"/>
        <v>-627.79</v>
      </c>
    </row>
    <row r="9" spans="1:20">
      <c r="A9" s="81" t="s">
        <v>24</v>
      </c>
      <c r="B9" s="80"/>
      <c r="C9" s="79">
        <f>C25/43560*86400*31</f>
        <v>0</v>
      </c>
      <c r="D9" s="78"/>
      <c r="E9" s="74">
        <v>5871.1200000000008</v>
      </c>
      <c r="F9" s="73">
        <v>8081.5</v>
      </c>
      <c r="G9" s="73">
        <v>5322.92</v>
      </c>
      <c r="H9" s="72">
        <v>5802.2449999999999</v>
      </c>
      <c r="I9" s="77">
        <f t="shared" si="0"/>
        <v>479.32499999999982</v>
      </c>
      <c r="J9" s="76">
        <v>5593.9283333333333</v>
      </c>
      <c r="K9" s="73">
        <v>7724.833333333333</v>
      </c>
      <c r="L9" s="73">
        <v>5418.6833333333334</v>
      </c>
      <c r="M9" s="72">
        <v>5752.565833333334</v>
      </c>
      <c r="N9" s="75">
        <f t="shared" si="1"/>
        <v>333.88250000000062</v>
      </c>
      <c r="O9" s="74">
        <v>5342.8675000000003</v>
      </c>
      <c r="P9" s="73">
        <v>6769</v>
      </c>
      <c r="Q9" s="73">
        <v>5998.8374999999996</v>
      </c>
      <c r="R9" s="72">
        <v>5546.4600000000009</v>
      </c>
      <c r="S9" s="71">
        <f t="shared" si="2"/>
        <v>-452.37749999999869</v>
      </c>
    </row>
    <row r="10" spans="1:20">
      <c r="A10" s="58" t="s">
        <v>23</v>
      </c>
      <c r="B10" s="57"/>
      <c r="C10" s="56">
        <f>C26/43560*86400*30</f>
        <v>0</v>
      </c>
      <c r="D10" s="55"/>
      <c r="E10" s="51">
        <v>8214.5524999999998</v>
      </c>
      <c r="F10" s="50">
        <v>8305.25</v>
      </c>
      <c r="G10" s="50">
        <v>7130.4125000000004</v>
      </c>
      <c r="H10" s="49">
        <v>6989.6100000000006</v>
      </c>
      <c r="I10" s="54">
        <f t="shared" si="0"/>
        <v>-140.80249999999978</v>
      </c>
      <c r="J10" s="53">
        <v>7068.4341666666669</v>
      </c>
      <c r="K10" s="50">
        <v>6471.25</v>
      </c>
      <c r="L10" s="50">
        <v>6062.4724999999999</v>
      </c>
      <c r="M10" s="49">
        <v>6701.4391666666679</v>
      </c>
      <c r="N10" s="52">
        <f t="shared" si="1"/>
        <v>638.96666666666806</v>
      </c>
      <c r="O10" s="51">
        <v>8239.3649999999998</v>
      </c>
      <c r="P10" s="50">
        <v>6046.5</v>
      </c>
      <c r="Q10" s="50">
        <v>5929.2725</v>
      </c>
      <c r="R10" s="49">
        <v>7563.5375000000004</v>
      </c>
      <c r="S10" s="48">
        <f t="shared" si="2"/>
        <v>1634.2650000000003</v>
      </c>
    </row>
    <row r="11" spans="1:20">
      <c r="A11" s="70" t="s">
        <v>22</v>
      </c>
      <c r="B11" s="69"/>
      <c r="C11" s="68">
        <f>C27/43560*86400*31</f>
        <v>0</v>
      </c>
      <c r="D11" s="67"/>
      <c r="E11" s="63">
        <v>21485.522499999999</v>
      </c>
      <c r="F11" s="62">
        <v>8542.5</v>
      </c>
      <c r="G11" s="62">
        <v>6983.9750000000004</v>
      </c>
      <c r="H11" s="61">
        <v>13027.035</v>
      </c>
      <c r="I11" s="66">
        <f t="shared" si="0"/>
        <v>6043.0599999999995</v>
      </c>
      <c r="J11" s="65">
        <v>20596.618333333336</v>
      </c>
      <c r="K11" s="62">
        <v>8163.166666666667</v>
      </c>
      <c r="L11" s="62">
        <v>6983.479166666667</v>
      </c>
      <c r="M11" s="61">
        <v>14822.530833333332</v>
      </c>
      <c r="N11" s="64">
        <f t="shared" si="1"/>
        <v>7839.0516666666654</v>
      </c>
      <c r="O11" s="63">
        <v>21796.862499999999</v>
      </c>
      <c r="P11" s="62">
        <v>6842.75</v>
      </c>
      <c r="Q11" s="62">
        <v>6019.9224999999997</v>
      </c>
      <c r="R11" s="61">
        <v>13178.345000000001</v>
      </c>
      <c r="S11" s="60">
        <f t="shared" si="2"/>
        <v>7158.4225000000015</v>
      </c>
    </row>
    <row r="12" spans="1:20">
      <c r="A12" s="70" t="s">
        <v>21</v>
      </c>
      <c r="B12" s="69"/>
      <c r="C12" s="68">
        <f>C28/43560*86400*30</f>
        <v>0</v>
      </c>
      <c r="D12" s="67"/>
      <c r="E12" s="63">
        <v>51210.382500000007</v>
      </c>
      <c r="F12" s="62">
        <v>30225</v>
      </c>
      <c r="G12" s="62">
        <v>31918.877499999999</v>
      </c>
      <c r="H12" s="61">
        <v>33433.127500000002</v>
      </c>
      <c r="I12" s="66">
        <f t="shared" si="0"/>
        <v>1514.2500000000036</v>
      </c>
      <c r="J12" s="65">
        <v>37581.673333333332</v>
      </c>
      <c r="K12" s="62">
        <v>15251.25</v>
      </c>
      <c r="L12" s="62">
        <v>16304.691666666668</v>
      </c>
      <c r="M12" s="61">
        <v>18186.899999999998</v>
      </c>
      <c r="N12" s="64">
        <f t="shared" si="1"/>
        <v>1882.2083333333303</v>
      </c>
      <c r="O12" s="63">
        <v>25568.877500000002</v>
      </c>
      <c r="P12" s="62">
        <v>7247.75</v>
      </c>
      <c r="Q12" s="62">
        <v>5913.9274999999998</v>
      </c>
      <c r="R12" s="61">
        <v>10809.244999999999</v>
      </c>
      <c r="S12" s="60">
        <f t="shared" si="2"/>
        <v>4895.3174999999992</v>
      </c>
    </row>
    <row r="13" spans="1:20">
      <c r="A13" s="70" t="s">
        <v>20</v>
      </c>
      <c r="B13" s="69"/>
      <c r="C13" s="68">
        <f>C29/43560*86400*31</f>
        <v>0</v>
      </c>
      <c r="D13" s="67"/>
      <c r="E13" s="63">
        <v>40888.157500000001</v>
      </c>
      <c r="F13" s="62">
        <v>22758</v>
      </c>
      <c r="G13" s="62">
        <v>24602.712499999998</v>
      </c>
      <c r="H13" s="61">
        <v>27974.272500000003</v>
      </c>
      <c r="I13" s="66">
        <f t="shared" si="0"/>
        <v>3371.5600000000049</v>
      </c>
      <c r="J13" s="65">
        <v>27396.205833333337</v>
      </c>
      <c r="K13" s="62">
        <v>12418.333333333334</v>
      </c>
      <c r="L13" s="62">
        <v>12581.059166666666</v>
      </c>
      <c r="M13" s="61">
        <v>11290.870833333334</v>
      </c>
      <c r="N13" s="64">
        <f t="shared" si="1"/>
        <v>-1290.1883333333317</v>
      </c>
      <c r="O13" s="63">
        <v>16061.202499999999</v>
      </c>
      <c r="P13" s="62">
        <v>7672.25</v>
      </c>
      <c r="Q13" s="62">
        <v>10446.557499999999</v>
      </c>
      <c r="R13" s="61">
        <v>8519.7524999999987</v>
      </c>
      <c r="S13" s="60">
        <f t="shared" si="2"/>
        <v>-1926.8050000000003</v>
      </c>
    </row>
    <row r="14" spans="1:20">
      <c r="A14" s="70" t="s">
        <v>19</v>
      </c>
      <c r="B14" s="69"/>
      <c r="C14" s="68">
        <f>C30/43560*86400*31</f>
        <v>0</v>
      </c>
      <c r="D14" s="67"/>
      <c r="E14" s="63">
        <v>17430.39</v>
      </c>
      <c r="F14" s="62">
        <v>11811.5</v>
      </c>
      <c r="G14" s="62">
        <v>13183.475</v>
      </c>
      <c r="H14" s="61">
        <v>9200.3924999999999</v>
      </c>
      <c r="I14" s="66">
        <f t="shared" si="0"/>
        <v>-3983.0825000000004</v>
      </c>
      <c r="J14" s="65">
        <v>13701.625</v>
      </c>
      <c r="K14" s="62">
        <v>10266.166666666666</v>
      </c>
      <c r="L14" s="62">
        <v>12125.146666666667</v>
      </c>
      <c r="M14" s="61">
        <v>8777.5983333333334</v>
      </c>
      <c r="N14" s="64">
        <f t="shared" si="1"/>
        <v>-3347.5483333333341</v>
      </c>
      <c r="O14" s="63">
        <v>9909.8549999999996</v>
      </c>
      <c r="P14" s="62">
        <v>7519.75</v>
      </c>
      <c r="Q14" s="62">
        <v>6774.9525000000003</v>
      </c>
      <c r="R14" s="61">
        <v>7329.4975000000004</v>
      </c>
      <c r="S14" s="60">
        <f t="shared" si="2"/>
        <v>554.54500000000007</v>
      </c>
    </row>
    <row r="15" spans="1:20">
      <c r="A15" s="47" t="s">
        <v>18</v>
      </c>
      <c r="B15" s="46"/>
      <c r="C15" s="45">
        <f>C31/43560*86400*30</f>
        <v>0</v>
      </c>
      <c r="D15" s="44"/>
      <c r="E15" s="40">
        <v>12085.102500000001</v>
      </c>
      <c r="F15" s="39">
        <v>11591</v>
      </c>
      <c r="G15" s="39">
        <v>14851.844999999999</v>
      </c>
      <c r="H15" s="38">
        <v>8487.3649999999998</v>
      </c>
      <c r="I15" s="43">
        <f t="shared" si="0"/>
        <v>-6364.48</v>
      </c>
      <c r="J15" s="42">
        <v>10547.065833333334</v>
      </c>
      <c r="K15" s="39">
        <v>9878.75</v>
      </c>
      <c r="L15" s="39">
        <v>9039.1241666666683</v>
      </c>
      <c r="M15" s="38">
        <v>8306.7291666666679</v>
      </c>
      <c r="N15" s="41">
        <f t="shared" si="1"/>
        <v>-732.39500000000044</v>
      </c>
      <c r="O15" s="40">
        <v>7379.4</v>
      </c>
      <c r="P15" s="39">
        <v>6616.5</v>
      </c>
      <c r="Q15" s="39">
        <v>9214.6275000000005</v>
      </c>
      <c r="R15" s="38">
        <v>7385.6025000000009</v>
      </c>
      <c r="S15" s="37">
        <f t="shared" si="2"/>
        <v>-1829.0249999999996</v>
      </c>
    </row>
    <row r="16" spans="1:20">
      <c r="A16" s="59" t="s">
        <v>17</v>
      </c>
      <c r="B16" s="24"/>
      <c r="C16" s="23">
        <f>C32/43560*86400*31</f>
        <v>0</v>
      </c>
      <c r="D16" s="22"/>
      <c r="E16" s="18">
        <v>8782.8325000000004</v>
      </c>
      <c r="F16" s="17">
        <v>9157.5</v>
      </c>
      <c r="G16" s="17">
        <v>9927.2199999999993</v>
      </c>
      <c r="H16" s="16">
        <v>9000.3150000000005</v>
      </c>
      <c r="I16" s="21">
        <f t="shared" si="0"/>
        <v>-926.90499999999884</v>
      </c>
      <c r="J16" s="20">
        <v>8100.0300000000016</v>
      </c>
      <c r="K16" s="17">
        <v>8997.8333333333339</v>
      </c>
      <c r="L16" s="17">
        <v>8626.3250000000007</v>
      </c>
      <c r="M16" s="16">
        <v>8201.7225000000017</v>
      </c>
      <c r="N16" s="19">
        <f t="shared" si="1"/>
        <v>-424.60249999999905</v>
      </c>
      <c r="O16" s="18">
        <v>6632.6675000000005</v>
      </c>
      <c r="P16" s="17">
        <v>7279</v>
      </c>
      <c r="Q16" s="17">
        <v>7590.2650000000003</v>
      </c>
      <c r="R16" s="16">
        <v>7844.8950000000004</v>
      </c>
      <c r="S16" s="15">
        <f t="shared" si="2"/>
        <v>254.63000000000011</v>
      </c>
    </row>
    <row r="17" spans="1:19">
      <c r="A17" s="58" t="s">
        <v>16</v>
      </c>
      <c r="B17" s="57"/>
      <c r="C17" s="56">
        <f>C33/43560*86400*30</f>
        <v>0</v>
      </c>
      <c r="D17" s="55"/>
      <c r="E17" s="51">
        <v>8369.5224999999991</v>
      </c>
      <c r="F17" s="50">
        <v>8500</v>
      </c>
      <c r="G17" s="50">
        <v>8676.9375</v>
      </c>
      <c r="H17" s="49">
        <v>8240.7999999999993</v>
      </c>
      <c r="I17" s="54">
        <f t="shared" si="0"/>
        <v>-436.13750000000073</v>
      </c>
      <c r="J17" s="53">
        <v>7526.6575000000003</v>
      </c>
      <c r="K17" s="50">
        <v>8106.916666666667</v>
      </c>
      <c r="L17" s="50">
        <v>8582.8058333333338</v>
      </c>
      <c r="M17" s="49">
        <v>7613.8733333333339</v>
      </c>
      <c r="N17" s="52">
        <f t="shared" si="1"/>
        <v>-968.93249999999989</v>
      </c>
      <c r="O17" s="51">
        <v>6326.1974999999993</v>
      </c>
      <c r="P17" s="50">
        <v>7066.75</v>
      </c>
      <c r="Q17" s="50">
        <v>7110.375</v>
      </c>
      <c r="R17" s="49">
        <v>6851.87</v>
      </c>
      <c r="S17" s="48">
        <f t="shared" si="2"/>
        <v>-258.50500000000011</v>
      </c>
    </row>
    <row r="18" spans="1:19" ht="13.5" thickBot="1">
      <c r="A18" s="47" t="s">
        <v>15</v>
      </c>
      <c r="B18" s="46"/>
      <c r="C18" s="45">
        <f>C34/43560*86400*31</f>
        <v>0</v>
      </c>
      <c r="D18" s="44"/>
      <c r="E18" s="40">
        <v>6490.4775</v>
      </c>
      <c r="F18" s="39">
        <v>7928</v>
      </c>
      <c r="G18" s="39">
        <v>7143.6449999999995</v>
      </c>
      <c r="H18" s="38">
        <v>6828.75</v>
      </c>
      <c r="I18" s="43">
        <f t="shared" si="0"/>
        <v>-314.89499999999953</v>
      </c>
      <c r="J18" s="42">
        <v>6047.6216666666669</v>
      </c>
      <c r="K18" s="39">
        <v>7878.25</v>
      </c>
      <c r="L18" s="39">
        <v>7308.3608333333323</v>
      </c>
      <c r="M18" s="38">
        <v>6653.6558333333332</v>
      </c>
      <c r="N18" s="41">
        <f t="shared" si="1"/>
        <v>-654.70499999999902</v>
      </c>
      <c r="O18" s="40">
        <v>5270.41</v>
      </c>
      <c r="P18" s="39">
        <v>6613.75</v>
      </c>
      <c r="Q18" s="39">
        <v>6290.5074999999997</v>
      </c>
      <c r="R18" s="38">
        <v>6049.4424999999992</v>
      </c>
      <c r="S18" s="37">
        <f t="shared" si="2"/>
        <v>-241.06500000000051</v>
      </c>
    </row>
    <row r="19" spans="1:19">
      <c r="A19" s="36" t="s">
        <v>14</v>
      </c>
      <c r="B19" s="35"/>
      <c r="C19" s="34">
        <f>SUM(C7:C18)</f>
        <v>0</v>
      </c>
      <c r="D19" s="33"/>
      <c r="E19" s="29">
        <f t="shared" ref="E19:S19" si="3">SUM(E7:E18)</f>
        <v>191219.28750000003</v>
      </c>
      <c r="F19" s="28">
        <f t="shared" si="3"/>
        <v>145107.25</v>
      </c>
      <c r="G19" s="28">
        <f t="shared" si="3"/>
        <v>140790.51749999999</v>
      </c>
      <c r="H19" s="27">
        <f t="shared" si="3"/>
        <v>139336.2225</v>
      </c>
      <c r="I19" s="32">
        <f t="shared" si="3"/>
        <v>-1454.2949999999919</v>
      </c>
      <c r="J19" s="31">
        <f t="shared" si="3"/>
        <v>154004.755</v>
      </c>
      <c r="K19" s="28">
        <f t="shared" si="3"/>
        <v>109481.91666666667</v>
      </c>
      <c r="L19" s="28">
        <f t="shared" si="3"/>
        <v>105160.12166666667</v>
      </c>
      <c r="M19" s="27">
        <f t="shared" si="3"/>
        <v>106637.71416666667</v>
      </c>
      <c r="N19" s="30">
        <f t="shared" si="3"/>
        <v>1477.5925000000007</v>
      </c>
      <c r="O19" s="29">
        <f t="shared" si="3"/>
        <v>121711.13499999998</v>
      </c>
      <c r="P19" s="28">
        <f t="shared" si="3"/>
        <v>82452.333333333328</v>
      </c>
      <c r="Q19" s="28">
        <f t="shared" si="3"/>
        <v>82373.89499999999</v>
      </c>
      <c r="R19" s="27">
        <f t="shared" si="3"/>
        <v>90720.672500000001</v>
      </c>
      <c r="S19" s="26">
        <f t="shared" si="3"/>
        <v>8346.777500000002</v>
      </c>
    </row>
    <row r="20" spans="1:19">
      <c r="A20" s="25" t="s">
        <v>13</v>
      </c>
      <c r="B20" s="24"/>
      <c r="C20" s="23">
        <f>SUM(C10:C15)</f>
        <v>0</v>
      </c>
      <c r="D20" s="22"/>
      <c r="E20" s="18">
        <f t="shared" ref="E20:S20" si="4">SUM(E10:E15)</f>
        <v>151314.10750000001</v>
      </c>
      <c r="F20" s="17">
        <f t="shared" si="4"/>
        <v>93233.25</v>
      </c>
      <c r="G20" s="17">
        <f t="shared" si="4"/>
        <v>98671.297500000001</v>
      </c>
      <c r="H20" s="16">
        <f t="shared" si="4"/>
        <v>99111.80250000002</v>
      </c>
      <c r="I20" s="21">
        <f t="shared" si="4"/>
        <v>440.50500000000829</v>
      </c>
      <c r="J20" s="20">
        <f t="shared" si="4"/>
        <v>116891.6225</v>
      </c>
      <c r="K20" s="17">
        <f t="shared" si="4"/>
        <v>62448.916666666664</v>
      </c>
      <c r="L20" s="17">
        <f t="shared" si="4"/>
        <v>63095.973333333335</v>
      </c>
      <c r="M20" s="16">
        <f t="shared" si="4"/>
        <v>68086.068333333329</v>
      </c>
      <c r="N20" s="19">
        <f t="shared" si="4"/>
        <v>4990.0949999999975</v>
      </c>
      <c r="O20" s="18">
        <f t="shared" si="4"/>
        <v>88955.562499999985</v>
      </c>
      <c r="P20" s="17">
        <f t="shared" si="4"/>
        <v>41945.5</v>
      </c>
      <c r="Q20" s="17">
        <f t="shared" si="4"/>
        <v>44299.26</v>
      </c>
      <c r="R20" s="16">
        <f t="shared" si="4"/>
        <v>54785.979999999996</v>
      </c>
      <c r="S20" s="15">
        <f t="shared" si="4"/>
        <v>10486.720000000001</v>
      </c>
    </row>
    <row r="21" spans="1:19" ht="13.5" thickBot="1">
      <c r="A21" s="14" t="s">
        <v>12</v>
      </c>
      <c r="B21" s="13"/>
      <c r="C21" s="12">
        <f>SUM(C7:C9,C16:C18)</f>
        <v>0</v>
      </c>
      <c r="D21" s="11"/>
      <c r="E21" s="7">
        <f t="shared" ref="E21:S21" si="5">SUM(E7:E9,E16:E18)</f>
        <v>39905.18</v>
      </c>
      <c r="F21" s="6">
        <f t="shared" si="5"/>
        <v>51874</v>
      </c>
      <c r="G21" s="6">
        <f t="shared" si="5"/>
        <v>42119.219999999994</v>
      </c>
      <c r="H21" s="5">
        <f t="shared" si="5"/>
        <v>40224.42</v>
      </c>
      <c r="I21" s="10">
        <f t="shared" si="5"/>
        <v>-1894.8000000000002</v>
      </c>
      <c r="J21" s="9">
        <f t="shared" si="5"/>
        <v>37113.132500000007</v>
      </c>
      <c r="K21" s="6">
        <f t="shared" si="5"/>
        <v>47033</v>
      </c>
      <c r="L21" s="6">
        <f t="shared" si="5"/>
        <v>42064.148333333331</v>
      </c>
      <c r="M21" s="5">
        <f t="shared" si="5"/>
        <v>38551.645833333336</v>
      </c>
      <c r="N21" s="8">
        <f t="shared" si="5"/>
        <v>-3512.502499999996</v>
      </c>
      <c r="O21" s="7">
        <f t="shared" si="5"/>
        <v>32755.572499999998</v>
      </c>
      <c r="P21" s="6">
        <f t="shared" si="5"/>
        <v>40506.833333333328</v>
      </c>
      <c r="Q21" s="6">
        <f t="shared" si="5"/>
        <v>38074.634999999995</v>
      </c>
      <c r="R21" s="5">
        <f t="shared" si="5"/>
        <v>35934.692499999997</v>
      </c>
      <c r="S21" s="4">
        <f t="shared" si="5"/>
        <v>-2139.9424999999992</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c r="D23" s="89"/>
      <c r="E23" s="85">
        <f t="shared" ref="E23:S23" si="6">E7*43560/86400/31</f>
        <v>92.114340053763442</v>
      </c>
      <c r="F23" s="84">
        <f t="shared" si="6"/>
        <v>189.94072580645164</v>
      </c>
      <c r="G23" s="84">
        <f t="shared" si="6"/>
        <v>85.316059139784954</v>
      </c>
      <c r="H23" s="83">
        <f t="shared" si="6"/>
        <v>90.97894858870967</v>
      </c>
      <c r="I23" s="88">
        <f t="shared" si="6"/>
        <v>5.6628894489247195</v>
      </c>
      <c r="J23" s="87">
        <f t="shared" si="6"/>
        <v>84.102535394265232</v>
      </c>
      <c r="K23" s="84">
        <f t="shared" si="6"/>
        <v>115.72251344086023</v>
      </c>
      <c r="L23" s="84">
        <f t="shared" si="6"/>
        <v>99.026451500896073</v>
      </c>
      <c r="M23" s="83">
        <f t="shared" si="6"/>
        <v>88.975536626344109</v>
      </c>
      <c r="N23" s="86">
        <f t="shared" si="6"/>
        <v>-10.050914874551948</v>
      </c>
      <c r="O23" s="85">
        <f t="shared" si="6"/>
        <v>79.975958333333324</v>
      </c>
      <c r="P23" s="84">
        <f t="shared" si="6"/>
        <v>109.04637096774194</v>
      </c>
      <c r="Q23" s="84">
        <f t="shared" si="6"/>
        <v>97.147265120967745</v>
      </c>
      <c r="R23" s="83">
        <f t="shared" si="6"/>
        <v>83.895244287634398</v>
      </c>
      <c r="S23" s="82">
        <f t="shared" si="6"/>
        <v>-13.252020833333335</v>
      </c>
    </row>
    <row r="24" spans="1:19">
      <c r="A24" s="70" t="s">
        <v>25</v>
      </c>
      <c r="B24" s="69"/>
      <c r="C24" s="68"/>
      <c r="D24" s="67"/>
      <c r="E24" s="63">
        <f t="shared" ref="E24:S24" si="7">E8*43560/86400/28</f>
        <v>85.120213913690463</v>
      </c>
      <c r="F24" s="62">
        <f t="shared" si="7"/>
        <v>117.54285714285713</v>
      </c>
      <c r="G24" s="62">
        <f t="shared" si="7"/>
        <v>104.48165438988096</v>
      </c>
      <c r="H24" s="61">
        <f t="shared" si="7"/>
        <v>85.67650781250002</v>
      </c>
      <c r="I24" s="66">
        <f t="shared" si="7"/>
        <v>-18.805146577380956</v>
      </c>
      <c r="J24" s="65">
        <f t="shared" si="7"/>
        <v>84.153189236111103</v>
      </c>
      <c r="K24" s="62">
        <f t="shared" si="7"/>
        <v>129.81691468253968</v>
      </c>
      <c r="L24" s="62">
        <f t="shared" si="7"/>
        <v>108.73928187003968</v>
      </c>
      <c r="M24" s="61">
        <f t="shared" si="7"/>
        <v>87.489767237103166</v>
      </c>
      <c r="N24" s="64">
        <f t="shared" si="7"/>
        <v>-21.249514632936506</v>
      </c>
      <c r="O24" s="63">
        <f t="shared" si="7"/>
        <v>76.811592261904778</v>
      </c>
      <c r="P24" s="62">
        <f t="shared" si="7"/>
        <v>109.3561507936508</v>
      </c>
      <c r="Q24" s="62">
        <f t="shared" si="7"/>
        <v>92.033779389880948</v>
      </c>
      <c r="R24" s="61">
        <f t="shared" si="7"/>
        <v>80.729822544642857</v>
      </c>
      <c r="S24" s="60">
        <f t="shared" si="7"/>
        <v>-11.303956845238094</v>
      </c>
    </row>
    <row r="25" spans="1:19">
      <c r="A25" s="81" t="s">
        <v>24</v>
      </c>
      <c r="B25" s="80"/>
      <c r="C25" s="79"/>
      <c r="D25" s="78"/>
      <c r="E25" s="74">
        <f t="shared" ref="E25:S25" si="8">E9*43560/86400/31</f>
        <v>95.484612903225823</v>
      </c>
      <c r="F25" s="73">
        <f t="shared" si="8"/>
        <v>131.43299731182796</v>
      </c>
      <c r="G25" s="73">
        <f t="shared" si="8"/>
        <v>86.568994623655911</v>
      </c>
      <c r="H25" s="72">
        <f t="shared" si="8"/>
        <v>94.364468413978486</v>
      </c>
      <c r="I25" s="77">
        <f t="shared" si="8"/>
        <v>7.7954737903225775</v>
      </c>
      <c r="J25" s="76">
        <f t="shared" si="8"/>
        <v>90.976522625448027</v>
      </c>
      <c r="K25" s="73">
        <f t="shared" si="8"/>
        <v>125.63237007168458</v>
      </c>
      <c r="L25" s="73">
        <f t="shared" si="8"/>
        <v>88.12643593189965</v>
      </c>
      <c r="M25" s="72">
        <f t="shared" si="8"/>
        <v>93.556514224910401</v>
      </c>
      <c r="N25" s="75">
        <f t="shared" si="8"/>
        <v>5.4300782930107623</v>
      </c>
      <c r="O25" s="74">
        <f t="shared" si="8"/>
        <v>86.893409610215059</v>
      </c>
      <c r="P25" s="73">
        <f t="shared" si="8"/>
        <v>110.0872311827957</v>
      </c>
      <c r="Q25" s="73">
        <f t="shared" si="8"/>
        <v>97.56173891129032</v>
      </c>
      <c r="R25" s="72">
        <f t="shared" si="8"/>
        <v>90.204524193548409</v>
      </c>
      <c r="S25" s="71">
        <f t="shared" si="8"/>
        <v>-7.3572147177419147</v>
      </c>
    </row>
    <row r="26" spans="1:19">
      <c r="A26" s="58" t="s">
        <v>23</v>
      </c>
      <c r="B26" s="57"/>
      <c r="C26" s="56"/>
      <c r="D26" s="55"/>
      <c r="E26" s="51">
        <f t="shared" ref="E26:S26" si="9">E10*43560/86400/30</f>
        <v>138.05011840277777</v>
      </c>
      <c r="F26" s="50">
        <f t="shared" si="9"/>
        <v>139.57434027777779</v>
      </c>
      <c r="G26" s="50">
        <f t="shared" si="9"/>
        <v>119.83054340277778</v>
      </c>
      <c r="H26" s="49">
        <f t="shared" si="9"/>
        <v>117.46427916666669</v>
      </c>
      <c r="I26" s="54">
        <f t="shared" si="9"/>
        <v>-2.3662642361111073</v>
      </c>
      <c r="J26" s="53">
        <f t="shared" si="9"/>
        <v>118.78896307870372</v>
      </c>
      <c r="K26" s="50">
        <f t="shared" si="9"/>
        <v>108.75295138888889</v>
      </c>
      <c r="L26" s="50">
        <f t="shared" si="9"/>
        <v>101.88321840277779</v>
      </c>
      <c r="M26" s="49">
        <f t="shared" si="9"/>
        <v>112.62140821759263</v>
      </c>
      <c r="N26" s="52">
        <f t="shared" si="9"/>
        <v>10.738189814814838</v>
      </c>
      <c r="O26" s="51">
        <f t="shared" si="9"/>
        <v>138.46710625</v>
      </c>
      <c r="P26" s="50">
        <f t="shared" si="9"/>
        <v>101.61479166666666</v>
      </c>
      <c r="Q26" s="50">
        <f t="shared" si="9"/>
        <v>99.644718402777769</v>
      </c>
      <c r="R26" s="49">
        <f t="shared" si="9"/>
        <v>127.10944965277778</v>
      </c>
      <c r="S26" s="48">
        <f t="shared" si="9"/>
        <v>27.464731250000007</v>
      </c>
    </row>
    <row r="27" spans="1:19">
      <c r="A27" s="70" t="s">
        <v>22</v>
      </c>
      <c r="B27" s="69"/>
      <c r="C27" s="68"/>
      <c r="D27" s="67"/>
      <c r="E27" s="63">
        <f t="shared" ref="E27:S27" si="10">E11*43560/86400/31</f>
        <v>349.42852452956987</v>
      </c>
      <c r="F27" s="62">
        <f t="shared" si="10"/>
        <v>138.9304435483871</v>
      </c>
      <c r="G27" s="62">
        <f t="shared" si="10"/>
        <v>113.58346438172042</v>
      </c>
      <c r="H27" s="61">
        <f t="shared" si="10"/>
        <v>211.86441330645164</v>
      </c>
      <c r="I27" s="66">
        <f t="shared" si="10"/>
        <v>98.280948924731163</v>
      </c>
      <c r="J27" s="65">
        <f t="shared" si="10"/>
        <v>334.97188418458785</v>
      </c>
      <c r="K27" s="62">
        <f t="shared" si="10"/>
        <v>132.7611783154122</v>
      </c>
      <c r="L27" s="62">
        <f t="shared" si="10"/>
        <v>113.57540042562724</v>
      </c>
      <c r="M27" s="61">
        <f t="shared" si="10"/>
        <v>241.06535360663079</v>
      </c>
      <c r="N27" s="64">
        <f t="shared" si="10"/>
        <v>127.48995318100357</v>
      </c>
      <c r="O27" s="63">
        <f t="shared" si="10"/>
        <v>354.49198420698923</v>
      </c>
      <c r="P27" s="62">
        <f t="shared" si="10"/>
        <v>111.28665994623655</v>
      </c>
      <c r="Q27" s="62">
        <f t="shared" si="10"/>
        <v>97.904653561827956</v>
      </c>
      <c r="R27" s="61">
        <f t="shared" si="10"/>
        <v>214.32523454301077</v>
      </c>
      <c r="S27" s="60">
        <f t="shared" si="10"/>
        <v>116.42058098118282</v>
      </c>
    </row>
    <row r="28" spans="1:19">
      <c r="A28" s="70" t="s">
        <v>21</v>
      </c>
      <c r="B28" s="69"/>
      <c r="C28" s="68"/>
      <c r="D28" s="67"/>
      <c r="E28" s="63">
        <f t="shared" ref="E28:S28" si="11">E12*43560/86400/30</f>
        <v>860.61892812500014</v>
      </c>
      <c r="F28" s="62">
        <f t="shared" si="11"/>
        <v>507.94791666666669</v>
      </c>
      <c r="G28" s="62">
        <f t="shared" si="11"/>
        <v>536.4144690972222</v>
      </c>
      <c r="H28" s="61">
        <f t="shared" si="11"/>
        <v>561.86228159722236</v>
      </c>
      <c r="I28" s="66">
        <f t="shared" si="11"/>
        <v>25.447812500000062</v>
      </c>
      <c r="J28" s="65">
        <f t="shared" si="11"/>
        <v>631.58089907407395</v>
      </c>
      <c r="K28" s="62">
        <f t="shared" si="11"/>
        <v>256.30572916666665</v>
      </c>
      <c r="L28" s="62">
        <f t="shared" si="11"/>
        <v>274.00940162037034</v>
      </c>
      <c r="M28" s="61">
        <f t="shared" si="11"/>
        <v>305.64095833333329</v>
      </c>
      <c r="N28" s="64">
        <f t="shared" si="11"/>
        <v>31.631556712962912</v>
      </c>
      <c r="O28" s="63">
        <f t="shared" si="11"/>
        <v>429.69919131944448</v>
      </c>
      <c r="P28" s="62">
        <f t="shared" si="11"/>
        <v>121.80246527777778</v>
      </c>
      <c r="Q28" s="62">
        <f t="shared" si="11"/>
        <v>99.386837152777773</v>
      </c>
      <c r="R28" s="61">
        <f t="shared" si="11"/>
        <v>181.65536736111108</v>
      </c>
      <c r="S28" s="60">
        <f t="shared" si="11"/>
        <v>82.268530208333303</v>
      </c>
    </row>
    <row r="29" spans="1:19">
      <c r="A29" s="70" t="s">
        <v>20</v>
      </c>
      <c r="B29" s="69"/>
      <c r="C29" s="68"/>
      <c r="D29" s="67"/>
      <c r="E29" s="63">
        <f t="shared" ref="E29:S29" si="12">E13*43560/86400/31</f>
        <v>664.9821313844086</v>
      </c>
      <c r="F29" s="62">
        <f t="shared" si="12"/>
        <v>370.1233870967742</v>
      </c>
      <c r="G29" s="62">
        <f t="shared" si="12"/>
        <v>400.12475974462359</v>
      </c>
      <c r="H29" s="61">
        <f t="shared" si="12"/>
        <v>454.95792641129037</v>
      </c>
      <c r="I29" s="66">
        <f t="shared" si="12"/>
        <v>54.833166666666742</v>
      </c>
      <c r="J29" s="65">
        <f t="shared" si="12"/>
        <v>445.55657336469534</v>
      </c>
      <c r="K29" s="62">
        <f t="shared" si="12"/>
        <v>201.96482974910396</v>
      </c>
      <c r="L29" s="62">
        <f t="shared" si="12"/>
        <v>204.61131171594982</v>
      </c>
      <c r="M29" s="61">
        <f t="shared" si="12"/>
        <v>183.62841005824373</v>
      </c>
      <c r="N29" s="64">
        <f t="shared" si="12"/>
        <v>-20.982901657706066</v>
      </c>
      <c r="O29" s="63">
        <f t="shared" si="12"/>
        <v>261.21041700268819</v>
      </c>
      <c r="P29" s="62">
        <f t="shared" si="12"/>
        <v>124.77718413978494</v>
      </c>
      <c r="Q29" s="62">
        <f t="shared" si="12"/>
        <v>169.89697009408599</v>
      </c>
      <c r="R29" s="61">
        <f t="shared" si="12"/>
        <v>138.56049092741935</v>
      </c>
      <c r="S29" s="60">
        <f t="shared" si="12"/>
        <v>-31.33647916666667</v>
      </c>
    </row>
    <row r="30" spans="1:19">
      <c r="A30" s="70" t="s">
        <v>19</v>
      </c>
      <c r="B30" s="69"/>
      <c r="C30" s="68"/>
      <c r="D30" s="67"/>
      <c r="E30" s="63">
        <f t="shared" ref="E30:S30" si="13">E14*43560/86400/31</f>
        <v>283.47811693548391</v>
      </c>
      <c r="F30" s="62">
        <f t="shared" si="13"/>
        <v>192.09563172043011</v>
      </c>
      <c r="G30" s="62">
        <f t="shared" si="13"/>
        <v>214.40866599462365</v>
      </c>
      <c r="H30" s="61">
        <f t="shared" si="13"/>
        <v>149.63003931451615</v>
      </c>
      <c r="I30" s="66">
        <f t="shared" si="13"/>
        <v>-64.778626680107536</v>
      </c>
      <c r="J30" s="65">
        <f t="shared" si="13"/>
        <v>222.83556787634407</v>
      </c>
      <c r="K30" s="62">
        <f t="shared" si="13"/>
        <v>166.96319444444444</v>
      </c>
      <c r="L30" s="62">
        <f t="shared" si="13"/>
        <v>197.19660573476705</v>
      </c>
      <c r="M30" s="61">
        <f t="shared" si="13"/>
        <v>142.75395138888888</v>
      </c>
      <c r="N30" s="64">
        <f t="shared" si="13"/>
        <v>-54.442654345878147</v>
      </c>
      <c r="O30" s="63">
        <f t="shared" si="13"/>
        <v>161.16834072580642</v>
      </c>
      <c r="P30" s="62">
        <f t="shared" si="13"/>
        <v>122.29700940860215</v>
      </c>
      <c r="Q30" s="62">
        <f t="shared" si="13"/>
        <v>110.18403931451614</v>
      </c>
      <c r="R30" s="61">
        <f t="shared" si="13"/>
        <v>119.20284912634409</v>
      </c>
      <c r="S30" s="60">
        <f t="shared" si="13"/>
        <v>9.0188098118279587</v>
      </c>
    </row>
    <row r="31" spans="1:19">
      <c r="A31" s="47" t="s">
        <v>18</v>
      </c>
      <c r="B31" s="46"/>
      <c r="C31" s="45"/>
      <c r="D31" s="44"/>
      <c r="E31" s="40">
        <f t="shared" ref="E31:S31" si="14">E15*43560/86400/30</f>
        <v>203.09686145833336</v>
      </c>
      <c r="F31" s="39">
        <f t="shared" si="14"/>
        <v>194.79319444444445</v>
      </c>
      <c r="G31" s="39">
        <f t="shared" si="14"/>
        <v>249.59350624999996</v>
      </c>
      <c r="H31" s="38">
        <f t="shared" si="14"/>
        <v>142.63488402777779</v>
      </c>
      <c r="I31" s="43">
        <f t="shared" si="14"/>
        <v>-106.9586222222222</v>
      </c>
      <c r="J31" s="42">
        <f t="shared" si="14"/>
        <v>177.24930081018519</v>
      </c>
      <c r="K31" s="39">
        <f t="shared" si="14"/>
        <v>166.01788194444444</v>
      </c>
      <c r="L31" s="39">
        <f t="shared" si="14"/>
        <v>151.9075033564815</v>
      </c>
      <c r="M31" s="38">
        <f t="shared" si="14"/>
        <v>139.59919849537039</v>
      </c>
      <c r="N31" s="41">
        <f t="shared" si="14"/>
        <v>-12.308304861111118</v>
      </c>
      <c r="O31" s="40">
        <f t="shared" si="14"/>
        <v>124.01491666666668</v>
      </c>
      <c r="P31" s="39">
        <f t="shared" si="14"/>
        <v>111.19395833333333</v>
      </c>
      <c r="Q31" s="39">
        <f t="shared" si="14"/>
        <v>154.85693437500001</v>
      </c>
      <c r="R31" s="38">
        <f t="shared" si="14"/>
        <v>124.11915312500001</v>
      </c>
      <c r="S31" s="37">
        <f t="shared" si="14"/>
        <v>-30.737781249999994</v>
      </c>
    </row>
    <row r="32" spans="1:19">
      <c r="A32" s="59" t="s">
        <v>17</v>
      </c>
      <c r="B32" s="24"/>
      <c r="C32" s="23"/>
      <c r="D32" s="22"/>
      <c r="E32" s="18">
        <f t="shared" ref="E32:S32" si="15">E16*43560/86400/31</f>
        <v>142.83907694892477</v>
      </c>
      <c r="F32" s="17">
        <f t="shared" si="15"/>
        <v>148.93245967741936</v>
      </c>
      <c r="G32" s="17">
        <f t="shared" si="15"/>
        <v>161.45075537634409</v>
      </c>
      <c r="H32" s="16">
        <f t="shared" si="15"/>
        <v>146.37609072580648</v>
      </c>
      <c r="I32" s="21">
        <f t="shared" si="15"/>
        <v>-15.074664650537617</v>
      </c>
      <c r="J32" s="20">
        <f t="shared" si="15"/>
        <v>131.73435887096778</v>
      </c>
      <c r="K32" s="17">
        <f t="shared" si="15"/>
        <v>146.33573028673834</v>
      </c>
      <c r="L32" s="17">
        <f t="shared" si="15"/>
        <v>140.29372647849465</v>
      </c>
      <c r="M32" s="16">
        <f t="shared" si="15"/>
        <v>133.38822883064518</v>
      </c>
      <c r="N32" s="19">
        <f t="shared" si="15"/>
        <v>-6.9054976478494465</v>
      </c>
      <c r="O32" s="18">
        <f t="shared" si="15"/>
        <v>107.86999563172044</v>
      </c>
      <c r="P32" s="17">
        <f t="shared" si="15"/>
        <v>118.38158602150538</v>
      </c>
      <c r="Q32" s="17">
        <f t="shared" si="15"/>
        <v>123.44382594086024</v>
      </c>
      <c r="R32" s="16">
        <f t="shared" si="15"/>
        <v>127.58498588709679</v>
      </c>
      <c r="S32" s="15">
        <f t="shared" si="15"/>
        <v>4.1411599462365611</v>
      </c>
    </row>
    <row r="33" spans="1:19">
      <c r="A33" s="58" t="s">
        <v>16</v>
      </c>
      <c r="B33" s="57"/>
      <c r="C33" s="56"/>
      <c r="D33" s="55"/>
      <c r="E33" s="51">
        <f t="shared" ref="E33:S33" si="16">E17*43560/86400/30</f>
        <v>140.65447534722222</v>
      </c>
      <c r="F33" s="50">
        <f t="shared" si="16"/>
        <v>142.84722222222223</v>
      </c>
      <c r="G33" s="50">
        <f t="shared" si="16"/>
        <v>145.82075520833331</v>
      </c>
      <c r="H33" s="49">
        <f t="shared" si="16"/>
        <v>138.49122222222221</v>
      </c>
      <c r="I33" s="54">
        <f t="shared" si="16"/>
        <v>-7.3295329861111238</v>
      </c>
      <c r="J33" s="53">
        <f t="shared" si="16"/>
        <v>126.48966076388888</v>
      </c>
      <c r="K33" s="50">
        <f t="shared" si="16"/>
        <v>136.24123842592593</v>
      </c>
      <c r="L33" s="50">
        <f t="shared" si="16"/>
        <v>144.23882025462962</v>
      </c>
      <c r="M33" s="49">
        <f t="shared" si="16"/>
        <v>127.95537129629631</v>
      </c>
      <c r="N33" s="52">
        <f t="shared" si="16"/>
        <v>-16.283448958333331</v>
      </c>
      <c r="O33" s="51">
        <f t="shared" si="16"/>
        <v>106.31526354166665</v>
      </c>
      <c r="P33" s="50">
        <f t="shared" si="16"/>
        <v>118.76065972222223</v>
      </c>
      <c r="Q33" s="50">
        <f t="shared" si="16"/>
        <v>119.49380208333334</v>
      </c>
      <c r="R33" s="49">
        <f t="shared" si="16"/>
        <v>115.14948194444445</v>
      </c>
      <c r="S33" s="48">
        <f t="shared" si="16"/>
        <v>-4.3443201388888903</v>
      </c>
    </row>
    <row r="34" spans="1:19" ht="13.5" thickBot="1">
      <c r="A34" s="47" t="s">
        <v>15</v>
      </c>
      <c r="B34" s="46"/>
      <c r="C34" s="45"/>
      <c r="D34" s="44"/>
      <c r="E34" s="40">
        <f t="shared" ref="E34:S34" si="17">E18*43560/86400/31</f>
        <v>105.55749697580644</v>
      </c>
      <c r="F34" s="39">
        <f t="shared" si="17"/>
        <v>128.93655913978495</v>
      </c>
      <c r="G34" s="39">
        <f t="shared" si="17"/>
        <v>116.18024798387097</v>
      </c>
      <c r="H34" s="38">
        <f t="shared" si="17"/>
        <v>111.05897177419355</v>
      </c>
      <c r="I34" s="43">
        <f t="shared" si="17"/>
        <v>-5.1212762096774114</v>
      </c>
      <c r="J34" s="42">
        <f t="shared" si="17"/>
        <v>98.355137320788529</v>
      </c>
      <c r="K34" s="39">
        <f t="shared" si="17"/>
        <v>128.12745295698926</v>
      </c>
      <c r="L34" s="39">
        <f t="shared" si="17"/>
        <v>118.85909419802867</v>
      </c>
      <c r="M34" s="38">
        <f t="shared" si="17"/>
        <v>108.21133814964158</v>
      </c>
      <c r="N34" s="41">
        <f t="shared" si="17"/>
        <v>-10.64775604838708</v>
      </c>
      <c r="O34" s="40">
        <f t="shared" si="17"/>
        <v>85.715001344086019</v>
      </c>
      <c r="P34" s="39">
        <f t="shared" si="17"/>
        <v>107.56233198924731</v>
      </c>
      <c r="Q34" s="39">
        <f t="shared" si="17"/>
        <v>102.30529670698924</v>
      </c>
      <c r="R34" s="38">
        <f t="shared" si="17"/>
        <v>98.384750336021497</v>
      </c>
      <c r="S34" s="37">
        <f t="shared" si="17"/>
        <v>-3.9205463709677506</v>
      </c>
    </row>
    <row r="35" spans="1:19">
      <c r="A35" s="36" t="s">
        <v>14</v>
      </c>
      <c r="B35" s="35"/>
      <c r="C35" s="34" t="e">
        <f>AVERAGE(C23:C34)</f>
        <v>#DIV/0!</v>
      </c>
      <c r="D35" s="33"/>
      <c r="E35" s="29">
        <f t="shared" ref="E35:S35" si="18">E19*43560/86400/365</f>
        <v>264.12709803082197</v>
      </c>
      <c r="F35" s="28">
        <f t="shared" si="18"/>
        <v>200.43353025114155</v>
      </c>
      <c r="G35" s="28">
        <f t="shared" si="18"/>
        <v>194.47092029109589</v>
      </c>
      <c r="H35" s="27">
        <f t="shared" si="18"/>
        <v>192.46213381849316</v>
      </c>
      <c r="I35" s="32">
        <f t="shared" si="18"/>
        <v>-2.0087864726027287</v>
      </c>
      <c r="J35" s="31">
        <f t="shared" si="18"/>
        <v>212.72346295662098</v>
      </c>
      <c r="K35" s="28">
        <f t="shared" si="18"/>
        <v>151.22502187975647</v>
      </c>
      <c r="L35" s="28">
        <f t="shared" si="18"/>
        <v>145.25541919710807</v>
      </c>
      <c r="M35" s="27">
        <f t="shared" si="18"/>
        <v>147.29638600646882</v>
      </c>
      <c r="N35" s="30">
        <f t="shared" si="18"/>
        <v>2.0409668093607314</v>
      </c>
      <c r="O35" s="29">
        <f t="shared" si="18"/>
        <v>168.11697871004566</v>
      </c>
      <c r="P35" s="28">
        <f t="shared" si="18"/>
        <v>113.88963850837138</v>
      </c>
      <c r="Q35" s="28">
        <f t="shared" si="18"/>
        <v>113.78129332191779</v>
      </c>
      <c r="R35" s="27">
        <f t="shared" si="18"/>
        <v>125.31051795091325</v>
      </c>
      <c r="S35" s="26">
        <f t="shared" si="18"/>
        <v>11.529224628995438</v>
      </c>
    </row>
    <row r="36" spans="1:19">
      <c r="A36" s="25" t="s">
        <v>13</v>
      </c>
      <c r="B36" s="24"/>
      <c r="C36" s="23" t="e">
        <f>AVERAGE(C26:C31)</f>
        <v>#DIV/0!</v>
      </c>
      <c r="D36" s="22"/>
      <c r="E36" s="18">
        <f t="shared" ref="E36:S36" si="19">E20*43560/86400/183</f>
        <v>416.87174425091081</v>
      </c>
      <c r="F36" s="17">
        <f t="shared" si="19"/>
        <v>256.85845286885245</v>
      </c>
      <c r="G36" s="17">
        <f t="shared" si="19"/>
        <v>271.84032325819675</v>
      </c>
      <c r="H36" s="16">
        <f t="shared" si="19"/>
        <v>273.05391854508201</v>
      </c>
      <c r="I36" s="21">
        <f t="shared" si="19"/>
        <v>1.2135952868852689</v>
      </c>
      <c r="J36" s="20">
        <f t="shared" si="19"/>
        <v>322.0374845742258</v>
      </c>
      <c r="K36" s="17">
        <f t="shared" si="19"/>
        <v>172.04733416818459</v>
      </c>
      <c r="L36" s="17">
        <f t="shared" si="19"/>
        <v>173.82998117789921</v>
      </c>
      <c r="M36" s="16">
        <f t="shared" si="19"/>
        <v>187.57773835003036</v>
      </c>
      <c r="N36" s="19">
        <f t="shared" si="19"/>
        <v>13.747757172131141</v>
      </c>
      <c r="O36" s="18">
        <f t="shared" si="19"/>
        <v>245.07338484744989</v>
      </c>
      <c r="P36" s="17">
        <f t="shared" si="19"/>
        <v>115.56023451730418</v>
      </c>
      <c r="Q36" s="17">
        <f t="shared" si="19"/>
        <v>122.04486475409836</v>
      </c>
      <c r="R36" s="16">
        <f t="shared" si="19"/>
        <v>150.93587386156648</v>
      </c>
      <c r="S36" s="15">
        <f t="shared" si="19"/>
        <v>28.891009107468125</v>
      </c>
    </row>
    <row r="37" spans="1:19" ht="13.5" thickBot="1">
      <c r="A37" s="14" t="s">
        <v>12</v>
      </c>
      <c r="B37" s="13"/>
      <c r="C37" s="12" t="e">
        <f>AVERAGE(C32:C34,C23:C25)</f>
        <v>#DIV/0!</v>
      </c>
      <c r="D37" s="11"/>
      <c r="E37" s="7">
        <f t="shared" ref="E37:S37" si="20">E21*43560/86400/182</f>
        <v>110.5431955128205</v>
      </c>
      <c r="F37" s="6">
        <f t="shared" si="20"/>
        <v>143.6985805860806</v>
      </c>
      <c r="G37" s="6">
        <f t="shared" si="20"/>
        <v>116.67641071428571</v>
      </c>
      <c r="H37" s="5">
        <f t="shared" si="20"/>
        <v>111.42753708791207</v>
      </c>
      <c r="I37" s="10">
        <f t="shared" si="20"/>
        <v>-5.2488736263736273</v>
      </c>
      <c r="J37" s="9">
        <f t="shared" si="20"/>
        <v>102.80881484661174</v>
      </c>
      <c r="K37" s="6">
        <f t="shared" si="20"/>
        <v>130.28830128205129</v>
      </c>
      <c r="L37" s="6">
        <f t="shared" si="20"/>
        <v>116.52385412851037</v>
      </c>
      <c r="M37" s="5">
        <f t="shared" si="20"/>
        <v>106.79370755112943</v>
      </c>
      <c r="N37" s="8">
        <f t="shared" si="20"/>
        <v>-9.7301465773809408</v>
      </c>
      <c r="O37" s="7">
        <f t="shared" si="20"/>
        <v>90.737735176282058</v>
      </c>
      <c r="P37" s="6">
        <f t="shared" si="20"/>
        <v>112.20986340048837</v>
      </c>
      <c r="Q37" s="6">
        <f t="shared" si="20"/>
        <v>105.47231765109889</v>
      </c>
      <c r="R37" s="5">
        <f t="shared" si="20"/>
        <v>99.544363381410264</v>
      </c>
      <c r="S37" s="4">
        <f t="shared" si="20"/>
        <v>-5.9279542696886418</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ht="12.75" customHeight="1">
      <c r="A50" s="370" t="s">
        <v>46</v>
      </c>
      <c r="B50" s="357"/>
      <c r="C50" s="357"/>
      <c r="D50" s="357"/>
      <c r="E50" s="357"/>
      <c r="F50" s="357"/>
      <c r="G50" s="357"/>
      <c r="H50" s="357"/>
      <c r="I50" s="357"/>
      <c r="J50" s="357"/>
      <c r="K50" s="357"/>
      <c r="L50" s="357"/>
      <c r="M50" s="357"/>
      <c r="N50" s="357"/>
      <c r="O50" s="357"/>
      <c r="P50" s="357"/>
      <c r="Q50" s="357"/>
      <c r="R50" s="357"/>
      <c r="S50" s="357"/>
    </row>
    <row r="51" spans="1:19">
      <c r="A51" s="357" t="s">
        <v>57</v>
      </c>
      <c r="B51" s="357"/>
      <c r="C51" s="357"/>
      <c r="D51" s="357"/>
      <c r="E51" s="357"/>
      <c r="F51" s="357"/>
      <c r="G51" s="357"/>
      <c r="H51" s="357"/>
      <c r="I51" s="357"/>
      <c r="J51" s="357"/>
      <c r="K51" s="357"/>
      <c r="L51" s="357"/>
      <c r="M51" s="357"/>
      <c r="N51" s="357"/>
      <c r="O51" s="357"/>
      <c r="P51" s="357"/>
      <c r="Q51" s="357"/>
      <c r="R51" s="357"/>
      <c r="S51" s="357"/>
    </row>
    <row r="52" spans="1:19">
      <c r="A52" s="371" t="s">
        <v>45</v>
      </c>
      <c r="B52" s="356"/>
      <c r="C52" s="356"/>
      <c r="D52" s="356"/>
      <c r="E52" s="356"/>
      <c r="F52" s="356"/>
      <c r="G52" s="356"/>
      <c r="H52" s="356"/>
      <c r="I52" s="356"/>
      <c r="J52" s="356"/>
      <c r="K52" s="356"/>
      <c r="L52" s="356"/>
      <c r="M52" s="356"/>
      <c r="N52" s="356"/>
      <c r="O52" s="356"/>
      <c r="P52" s="356"/>
      <c r="Q52" s="356"/>
      <c r="R52" s="356"/>
      <c r="S52" s="356"/>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2:S52"/>
    <mergeCell ref="A50:S50"/>
    <mergeCell ref="A51:S51"/>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1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'999412'!$A$1</f>
        <v>&lt;SITE CATEGORY: PRIMARY/SECONDARY&gt;</v>
      </c>
      <c r="C1" s="124"/>
      <c r="D1" s="124"/>
      <c r="E1" s="124"/>
      <c r="F1" s="124"/>
      <c r="G1" s="124"/>
      <c r="H1" s="124"/>
      <c r="I1" s="124"/>
      <c r="J1" s="124"/>
      <c r="K1" s="124"/>
      <c r="L1" s="124"/>
      <c r="M1" s="124"/>
      <c r="N1" s="124"/>
      <c r="O1" s="124"/>
    </row>
    <row r="2" spans="2:15" ht="23.25">
      <c r="B2" s="125" t="str">
        <f>'999412'!A2</f>
        <v>HYDROSS MODEL NODE — Mission Cr bl Mission H Canal (#999412)</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17.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60</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1475.702479338843</v>
      </c>
      <c r="C7" s="90">
        <f>C23/43560*86400*31</f>
        <v>0</v>
      </c>
      <c r="D7" s="89"/>
      <c r="E7" s="85">
        <v>563.5</v>
      </c>
      <c r="F7" s="84">
        <v>565.07076830000005</v>
      </c>
      <c r="G7" s="84">
        <v>510.56500000000005</v>
      </c>
      <c r="H7" s="83">
        <v>569.01749999999993</v>
      </c>
      <c r="I7" s="88">
        <f t="shared" ref="I7:I18" si="0">H7-G7</f>
        <v>58.452499999999873</v>
      </c>
      <c r="J7" s="87">
        <v>413.83333333333331</v>
      </c>
      <c r="K7" s="84">
        <v>489.86479851818189</v>
      </c>
      <c r="L7" s="84">
        <v>442.0025</v>
      </c>
      <c r="M7" s="83">
        <v>419.68416666666661</v>
      </c>
      <c r="N7" s="86">
        <f t="shared" ref="N7:N18" si="1">M7-L7</f>
        <v>-22.318333333333385</v>
      </c>
      <c r="O7" s="85">
        <v>398</v>
      </c>
      <c r="P7" s="84">
        <v>402.11548466666682</v>
      </c>
      <c r="Q7" s="84">
        <v>437.02499999999998</v>
      </c>
      <c r="R7" s="83">
        <v>400.92250000000001</v>
      </c>
      <c r="S7" s="82">
        <f t="shared" ref="S7:S18" si="2">R7-Q7</f>
        <v>-36.102499999999964</v>
      </c>
    </row>
    <row r="8" spans="1:20">
      <c r="A8" s="70" t="s">
        <v>25</v>
      </c>
      <c r="B8" s="69">
        <f>B24/43560*86400*28</f>
        <v>1332.8925619834711</v>
      </c>
      <c r="C8" s="68">
        <f>C24/43560*86400*28</f>
        <v>0</v>
      </c>
      <c r="D8" s="67"/>
      <c r="E8" s="63">
        <v>417.25</v>
      </c>
      <c r="F8" s="62">
        <v>538.08896473333334</v>
      </c>
      <c r="G8" s="62">
        <v>247.10750000000002</v>
      </c>
      <c r="H8" s="61">
        <v>421.34500000000003</v>
      </c>
      <c r="I8" s="66">
        <f t="shared" si="0"/>
        <v>174.23750000000001</v>
      </c>
      <c r="J8" s="65">
        <v>374.83333333333331</v>
      </c>
      <c r="K8" s="62">
        <v>398.24290975454551</v>
      </c>
      <c r="L8" s="62">
        <v>342.29333333333335</v>
      </c>
      <c r="M8" s="61">
        <v>375.79583333333335</v>
      </c>
      <c r="N8" s="64">
        <f t="shared" si="1"/>
        <v>33.502499999999998</v>
      </c>
      <c r="O8" s="63">
        <v>337.25</v>
      </c>
      <c r="P8" s="62">
        <v>309.78495616666675</v>
      </c>
      <c r="Q8" s="62">
        <v>375.36750000000001</v>
      </c>
      <c r="R8" s="61">
        <v>334.79750000000001</v>
      </c>
      <c r="S8" s="60">
        <f t="shared" si="2"/>
        <v>-40.569999999999993</v>
      </c>
    </row>
    <row r="9" spans="1:20">
      <c r="A9" s="81" t="s">
        <v>24</v>
      </c>
      <c r="B9" s="80">
        <f>B25/43560*86400*31</f>
        <v>1475.702479338843</v>
      </c>
      <c r="C9" s="79">
        <f>C25/43560*86400*31</f>
        <v>0</v>
      </c>
      <c r="D9" s="78"/>
      <c r="E9" s="74">
        <v>542.5</v>
      </c>
      <c r="F9" s="73">
        <v>618.42611130000012</v>
      </c>
      <c r="G9" s="73">
        <v>373.52750000000003</v>
      </c>
      <c r="H9" s="72">
        <v>545.255</v>
      </c>
      <c r="I9" s="77">
        <f t="shared" si="0"/>
        <v>171.72749999999996</v>
      </c>
      <c r="J9" s="76">
        <v>481.66666666666669</v>
      </c>
      <c r="K9" s="73">
        <v>485.00890332727266</v>
      </c>
      <c r="L9" s="73">
        <v>427.17750000000001</v>
      </c>
      <c r="M9" s="72">
        <v>485.62666666666661</v>
      </c>
      <c r="N9" s="75">
        <f t="shared" si="1"/>
        <v>58.449166666666599</v>
      </c>
      <c r="O9" s="74">
        <v>435</v>
      </c>
      <c r="P9" s="73">
        <v>429.2824121000001</v>
      </c>
      <c r="Q9" s="73">
        <v>513.66000000000008</v>
      </c>
      <c r="R9" s="72">
        <v>438.90999999999997</v>
      </c>
      <c r="S9" s="71">
        <f t="shared" si="2"/>
        <v>-74.750000000000114</v>
      </c>
    </row>
    <row r="10" spans="1:20">
      <c r="A10" s="58" t="s">
        <v>23</v>
      </c>
      <c r="B10" s="57">
        <f>B26/43560*86400*30</f>
        <v>1428.0991735537189</v>
      </c>
      <c r="C10" s="56">
        <f>C26/43560*86400*30</f>
        <v>0</v>
      </c>
      <c r="D10" s="55"/>
      <c r="E10" s="51">
        <v>1111.5</v>
      </c>
      <c r="F10" s="50">
        <v>1300.5348327333334</v>
      </c>
      <c r="G10" s="50">
        <v>931.18499999999995</v>
      </c>
      <c r="H10" s="49">
        <v>1300.2474999999999</v>
      </c>
      <c r="I10" s="54">
        <f t="shared" si="0"/>
        <v>369.0625</v>
      </c>
      <c r="J10" s="53">
        <v>880.75</v>
      </c>
      <c r="K10" s="50">
        <v>811.23273864363625</v>
      </c>
      <c r="L10" s="50">
        <v>909.41750000000002</v>
      </c>
      <c r="M10" s="49">
        <v>1067.6358333333333</v>
      </c>
      <c r="N10" s="52">
        <f t="shared" si="1"/>
        <v>158.21833333333325</v>
      </c>
      <c r="O10" s="51">
        <v>1003</v>
      </c>
      <c r="P10" s="50">
        <v>1114.1217105666667</v>
      </c>
      <c r="Q10" s="50">
        <v>1009.0425</v>
      </c>
      <c r="R10" s="49">
        <v>1260.1525000000001</v>
      </c>
      <c r="S10" s="48">
        <f t="shared" si="2"/>
        <v>251.11000000000013</v>
      </c>
    </row>
    <row r="11" spans="1:20">
      <c r="A11" s="70" t="s">
        <v>22</v>
      </c>
      <c r="B11" s="69">
        <f>B27/43560*86400*31</f>
        <v>1475.702479338843</v>
      </c>
      <c r="C11" s="68">
        <f>C27/43560*86400*31</f>
        <v>0</v>
      </c>
      <c r="D11" s="67"/>
      <c r="E11" s="63">
        <v>2870</v>
      </c>
      <c r="F11" s="62">
        <v>5787.434881666667</v>
      </c>
      <c r="G11" s="62">
        <v>3927.4700000000003</v>
      </c>
      <c r="H11" s="61">
        <v>3132.4224999999997</v>
      </c>
      <c r="I11" s="66">
        <f t="shared" si="0"/>
        <v>-795.04750000000058</v>
      </c>
      <c r="J11" s="65">
        <v>2772.4166666666665</v>
      </c>
      <c r="K11" s="62">
        <v>3905.2401848395807</v>
      </c>
      <c r="L11" s="62">
        <v>3351.7808333333337</v>
      </c>
      <c r="M11" s="61">
        <v>3082.9100000000003</v>
      </c>
      <c r="N11" s="64">
        <f t="shared" si="1"/>
        <v>-268.87083333333339</v>
      </c>
      <c r="O11" s="63">
        <v>2713.75</v>
      </c>
      <c r="P11" s="62">
        <v>2263.6681953333336</v>
      </c>
      <c r="Q11" s="62">
        <v>3540.8950000000004</v>
      </c>
      <c r="R11" s="61">
        <v>2920.4650000000001</v>
      </c>
      <c r="S11" s="60">
        <f t="shared" si="2"/>
        <v>-620.43000000000029</v>
      </c>
    </row>
    <row r="12" spans="1:20">
      <c r="A12" s="70" t="s">
        <v>21</v>
      </c>
      <c r="B12" s="69">
        <f>B28/43560*86400*30</f>
        <v>1428.0991735537189</v>
      </c>
      <c r="C12" s="68">
        <f>C28/43560*86400*30</f>
        <v>0</v>
      </c>
      <c r="D12" s="67"/>
      <c r="E12" s="63">
        <v>5587.25</v>
      </c>
      <c r="F12" s="62">
        <v>7754.3098493333355</v>
      </c>
      <c r="G12" s="62">
        <v>8484.432499999999</v>
      </c>
      <c r="H12" s="61">
        <v>5627.5775000000003</v>
      </c>
      <c r="I12" s="66">
        <f t="shared" si="0"/>
        <v>-2856.8549999999987</v>
      </c>
      <c r="J12" s="65">
        <v>4071.9166666666665</v>
      </c>
      <c r="K12" s="62">
        <v>9165.3034790804195</v>
      </c>
      <c r="L12" s="62">
        <v>5774.543333333334</v>
      </c>
      <c r="M12" s="61">
        <v>4399.8133333333326</v>
      </c>
      <c r="N12" s="64">
        <f t="shared" si="1"/>
        <v>-1374.7300000000014</v>
      </c>
      <c r="O12" s="63">
        <v>2528.5</v>
      </c>
      <c r="P12" s="62">
        <v>6475.2361620000011</v>
      </c>
      <c r="Q12" s="62">
        <v>3599.395</v>
      </c>
      <c r="R12" s="61">
        <v>2879.8450000000003</v>
      </c>
      <c r="S12" s="60">
        <f t="shared" si="2"/>
        <v>-719.54999999999973</v>
      </c>
    </row>
    <row r="13" spans="1:20">
      <c r="A13" s="70" t="s">
        <v>20</v>
      </c>
      <c r="B13" s="69">
        <f>B29/43560*86400*31</f>
        <v>1475.702479338843</v>
      </c>
      <c r="C13" s="68">
        <f>C29/43560*86400*31</f>
        <v>0</v>
      </c>
      <c r="D13" s="67"/>
      <c r="E13" s="63">
        <v>3675.75</v>
      </c>
      <c r="F13" s="62">
        <v>2511.8002923333333</v>
      </c>
      <c r="G13" s="62">
        <v>1796.3174999999999</v>
      </c>
      <c r="H13" s="61">
        <v>3722.2124999999996</v>
      </c>
      <c r="I13" s="66">
        <f t="shared" si="0"/>
        <v>1925.8949999999998</v>
      </c>
      <c r="J13" s="65">
        <v>2209.75</v>
      </c>
      <c r="K13" s="62">
        <v>3018.2787557818183</v>
      </c>
      <c r="L13" s="62">
        <v>2917.9933333333333</v>
      </c>
      <c r="M13" s="61">
        <v>2231.1633333333334</v>
      </c>
      <c r="N13" s="64">
        <f t="shared" si="1"/>
        <v>-686.82999999999993</v>
      </c>
      <c r="O13" s="63">
        <v>994.5</v>
      </c>
      <c r="P13" s="62">
        <v>2207.0731846666663</v>
      </c>
      <c r="Q13" s="62">
        <v>2519.4300000000003</v>
      </c>
      <c r="R13" s="61">
        <v>933.49249999999995</v>
      </c>
      <c r="S13" s="60">
        <f t="shared" si="2"/>
        <v>-1585.9375000000005</v>
      </c>
    </row>
    <row r="14" spans="1:20">
      <c r="A14" s="70" t="s">
        <v>19</v>
      </c>
      <c r="B14" s="69">
        <f>B30/43560*86400*31</f>
        <v>1475.702479338843</v>
      </c>
      <c r="C14" s="68">
        <f>C30/43560*86400*31</f>
        <v>0</v>
      </c>
      <c r="D14" s="67"/>
      <c r="E14" s="63">
        <v>1211.5</v>
      </c>
      <c r="F14" s="62">
        <v>1655.5362933333336</v>
      </c>
      <c r="G14" s="62">
        <v>1603.1299999999999</v>
      </c>
      <c r="H14" s="61">
        <v>991.77249999999992</v>
      </c>
      <c r="I14" s="66">
        <f t="shared" si="0"/>
        <v>-611.35749999999996</v>
      </c>
      <c r="J14" s="65">
        <v>808.33333333333337</v>
      </c>
      <c r="K14" s="62">
        <v>1409.0733163909094</v>
      </c>
      <c r="L14" s="62">
        <v>1511.4083333333335</v>
      </c>
      <c r="M14" s="61">
        <v>555.0100000000001</v>
      </c>
      <c r="N14" s="64">
        <f t="shared" si="1"/>
        <v>-956.39833333333343</v>
      </c>
      <c r="O14" s="63">
        <v>540.75</v>
      </c>
      <c r="P14" s="62">
        <v>1015.1663922666667</v>
      </c>
      <c r="Q14" s="62">
        <v>1469.0600000000002</v>
      </c>
      <c r="R14" s="61">
        <v>499.66999999999996</v>
      </c>
      <c r="S14" s="60">
        <f t="shared" si="2"/>
        <v>-969.39000000000021</v>
      </c>
    </row>
    <row r="15" spans="1:20">
      <c r="A15" s="47" t="s">
        <v>18</v>
      </c>
      <c r="B15" s="46">
        <f>B31/43560*86400*30</f>
        <v>1428.0991735537189</v>
      </c>
      <c r="C15" s="45">
        <f>C31/43560*86400*30</f>
        <v>0</v>
      </c>
      <c r="D15" s="44"/>
      <c r="E15" s="40">
        <v>686.75</v>
      </c>
      <c r="F15" s="39">
        <v>1418.4455126666669</v>
      </c>
      <c r="G15" s="39">
        <v>987.39</v>
      </c>
      <c r="H15" s="38">
        <v>374.77750000000003</v>
      </c>
      <c r="I15" s="43">
        <f t="shared" si="0"/>
        <v>-612.61249999999995</v>
      </c>
      <c r="J15" s="42">
        <v>580.33333333333337</v>
      </c>
      <c r="K15" s="39">
        <v>1114.4721235999998</v>
      </c>
      <c r="L15" s="39">
        <v>1270.2608333333333</v>
      </c>
      <c r="M15" s="38">
        <v>457.95666666666665</v>
      </c>
      <c r="N15" s="41">
        <f t="shared" si="1"/>
        <v>-812.30416666666656</v>
      </c>
      <c r="O15" s="40">
        <v>426.75</v>
      </c>
      <c r="P15" s="39">
        <v>547.71540579999998</v>
      </c>
      <c r="Q15" s="39">
        <v>886.67</v>
      </c>
      <c r="R15" s="38">
        <v>498.68</v>
      </c>
      <c r="S15" s="37">
        <f t="shared" si="2"/>
        <v>-387.98999999999995</v>
      </c>
    </row>
    <row r="16" spans="1:20">
      <c r="A16" s="59" t="s">
        <v>17</v>
      </c>
      <c r="B16" s="24">
        <f>B32/43560*86400*31</f>
        <v>1475.702479338843</v>
      </c>
      <c r="C16" s="23">
        <f>C32/43560*86400*31</f>
        <v>0</v>
      </c>
      <c r="D16" s="22"/>
      <c r="E16" s="18">
        <v>610.75</v>
      </c>
      <c r="F16" s="17">
        <v>955.81435829999998</v>
      </c>
      <c r="G16" s="17">
        <v>791.1925</v>
      </c>
      <c r="H16" s="16">
        <v>355.12</v>
      </c>
      <c r="I16" s="21">
        <f t="shared" si="0"/>
        <v>-436.07249999999999</v>
      </c>
      <c r="J16" s="20">
        <v>555.16666666666663</v>
      </c>
      <c r="K16" s="17">
        <v>955.23554569090891</v>
      </c>
      <c r="L16" s="17">
        <v>876.66583333333335</v>
      </c>
      <c r="M16" s="16">
        <v>439.71416666666664</v>
      </c>
      <c r="N16" s="19">
        <f t="shared" si="1"/>
        <v>-436.95166666666671</v>
      </c>
      <c r="O16" s="18">
        <v>433.5</v>
      </c>
      <c r="P16" s="17">
        <v>581.71208160000003</v>
      </c>
      <c r="Q16" s="17">
        <v>803.78749999999991</v>
      </c>
      <c r="R16" s="16">
        <v>507.94749999999999</v>
      </c>
      <c r="S16" s="15">
        <f t="shared" si="2"/>
        <v>-295.83999999999992</v>
      </c>
    </row>
    <row r="17" spans="1:19">
      <c r="A17" s="58" t="s">
        <v>16</v>
      </c>
      <c r="B17" s="57">
        <f>B33/43560*86400*30</f>
        <v>1428.0991735537189</v>
      </c>
      <c r="C17" s="56">
        <f>C33/43560*86400*30</f>
        <v>0</v>
      </c>
      <c r="D17" s="55"/>
      <c r="E17" s="51">
        <v>640.75</v>
      </c>
      <c r="F17" s="50">
        <v>1187.9266292666666</v>
      </c>
      <c r="G17" s="50">
        <v>845.16250000000002</v>
      </c>
      <c r="H17" s="49">
        <v>554.97249999999997</v>
      </c>
      <c r="I17" s="54">
        <f t="shared" si="0"/>
        <v>-290.19000000000005</v>
      </c>
      <c r="J17" s="53">
        <v>567.58333333333337</v>
      </c>
      <c r="K17" s="50">
        <v>1191.9969501272726</v>
      </c>
      <c r="L17" s="50">
        <v>685.64499999999998</v>
      </c>
      <c r="M17" s="49">
        <v>513.28416666666669</v>
      </c>
      <c r="N17" s="52">
        <f t="shared" si="1"/>
        <v>-172.36083333333329</v>
      </c>
      <c r="O17" s="51">
        <v>429.25</v>
      </c>
      <c r="P17" s="50">
        <v>518.36004980000007</v>
      </c>
      <c r="Q17" s="50">
        <v>475.15</v>
      </c>
      <c r="R17" s="49">
        <v>400.20250000000004</v>
      </c>
      <c r="S17" s="48">
        <f t="shared" si="2"/>
        <v>-74.947499999999934</v>
      </c>
    </row>
    <row r="18" spans="1:19" ht="13.5" thickBot="1">
      <c r="A18" s="47" t="s">
        <v>15</v>
      </c>
      <c r="B18" s="46">
        <f>B34/43560*86400*31</f>
        <v>1475.702479338843</v>
      </c>
      <c r="C18" s="45">
        <f>C34/43560*86400*31</f>
        <v>0</v>
      </c>
      <c r="D18" s="44"/>
      <c r="E18" s="40">
        <v>501.75</v>
      </c>
      <c r="F18" s="39">
        <v>577.17654686666674</v>
      </c>
      <c r="G18" s="39">
        <v>313.02749999999997</v>
      </c>
      <c r="H18" s="38">
        <v>512.16499999999996</v>
      </c>
      <c r="I18" s="43">
        <f t="shared" si="0"/>
        <v>199.13749999999999</v>
      </c>
      <c r="J18" s="42">
        <v>498.08333333333331</v>
      </c>
      <c r="K18" s="39">
        <v>585.01906703636371</v>
      </c>
      <c r="L18" s="39">
        <v>493.25166666666672</v>
      </c>
      <c r="M18" s="38">
        <v>498.49583333333334</v>
      </c>
      <c r="N18" s="41">
        <f t="shared" si="1"/>
        <v>5.2441666666666151</v>
      </c>
      <c r="O18" s="40">
        <v>395.5</v>
      </c>
      <c r="P18" s="39">
        <v>468.42288676666675</v>
      </c>
      <c r="Q18" s="39">
        <v>437.57749999999999</v>
      </c>
      <c r="R18" s="38">
        <v>383.78250000000003</v>
      </c>
      <c r="S18" s="37">
        <f t="shared" si="2"/>
        <v>-53.794999999999959</v>
      </c>
    </row>
    <row r="19" spans="1:19">
      <c r="A19" s="36" t="s">
        <v>14</v>
      </c>
      <c r="B19" s="35">
        <f>SUM(B7:B18)</f>
        <v>17375.206611570247</v>
      </c>
      <c r="C19" s="34">
        <f>SUM(C7:C18)</f>
        <v>0</v>
      </c>
      <c r="D19" s="33"/>
      <c r="E19" s="29">
        <f t="shared" ref="E19:S19" si="3">SUM(E7:E18)</f>
        <v>18419.25</v>
      </c>
      <c r="F19" s="28">
        <f t="shared" si="3"/>
        <v>24870.565040833331</v>
      </c>
      <c r="G19" s="28">
        <f t="shared" si="3"/>
        <v>20810.507499999996</v>
      </c>
      <c r="H19" s="27">
        <f t="shared" si="3"/>
        <v>18106.884999999998</v>
      </c>
      <c r="I19" s="32">
        <f t="shared" si="3"/>
        <v>-2703.6224999999999</v>
      </c>
      <c r="J19" s="31">
        <f t="shared" si="3"/>
        <v>14214.666666666668</v>
      </c>
      <c r="K19" s="28">
        <f t="shared" si="3"/>
        <v>23528.968772790911</v>
      </c>
      <c r="L19" s="28">
        <f t="shared" si="3"/>
        <v>19002.439999999999</v>
      </c>
      <c r="M19" s="27">
        <f t="shared" si="3"/>
        <v>14527.089999999998</v>
      </c>
      <c r="N19" s="30">
        <f t="shared" si="3"/>
        <v>-4475.3500000000022</v>
      </c>
      <c r="O19" s="29">
        <f t="shared" si="3"/>
        <v>10635.75</v>
      </c>
      <c r="P19" s="28">
        <f t="shared" si="3"/>
        <v>16332.658921733333</v>
      </c>
      <c r="Q19" s="28">
        <f t="shared" si="3"/>
        <v>16067.06</v>
      </c>
      <c r="R19" s="27">
        <f t="shared" si="3"/>
        <v>11458.8675</v>
      </c>
      <c r="S19" s="26">
        <f t="shared" si="3"/>
        <v>-4608.192500000001</v>
      </c>
    </row>
    <row r="20" spans="1:19">
      <c r="A20" s="25" t="s">
        <v>13</v>
      </c>
      <c r="B20" s="24">
        <f>SUM(B10:B15)</f>
        <v>8711.4049586776855</v>
      </c>
      <c r="C20" s="23">
        <f>SUM(C10:C15)</f>
        <v>0</v>
      </c>
      <c r="D20" s="22"/>
      <c r="E20" s="18">
        <f t="shared" ref="E20:S20" si="4">SUM(E10:E15)</f>
        <v>15142.75</v>
      </c>
      <c r="F20" s="17">
        <f t="shared" si="4"/>
        <v>20428.06166206667</v>
      </c>
      <c r="G20" s="17">
        <f t="shared" si="4"/>
        <v>17729.924999999999</v>
      </c>
      <c r="H20" s="16">
        <f t="shared" si="4"/>
        <v>15149.01</v>
      </c>
      <c r="I20" s="21">
        <f t="shared" si="4"/>
        <v>-2580.9149999999991</v>
      </c>
      <c r="J20" s="20">
        <f t="shared" si="4"/>
        <v>11323.5</v>
      </c>
      <c r="K20" s="17">
        <f t="shared" si="4"/>
        <v>19423.600598336365</v>
      </c>
      <c r="L20" s="17">
        <f t="shared" si="4"/>
        <v>15735.404166666669</v>
      </c>
      <c r="M20" s="16">
        <f t="shared" si="4"/>
        <v>11794.489166666666</v>
      </c>
      <c r="N20" s="19">
        <f t="shared" si="4"/>
        <v>-3940.9150000000018</v>
      </c>
      <c r="O20" s="18">
        <f t="shared" si="4"/>
        <v>8207.25</v>
      </c>
      <c r="P20" s="17">
        <f t="shared" si="4"/>
        <v>13622.981050633334</v>
      </c>
      <c r="Q20" s="17">
        <f t="shared" si="4"/>
        <v>13024.4925</v>
      </c>
      <c r="R20" s="16">
        <f t="shared" si="4"/>
        <v>8992.3050000000003</v>
      </c>
      <c r="S20" s="15">
        <f t="shared" si="4"/>
        <v>-4032.1875000000005</v>
      </c>
    </row>
    <row r="21" spans="1:19" ht="13.5" thickBot="1">
      <c r="A21" s="14" t="s">
        <v>12</v>
      </c>
      <c r="B21" s="13">
        <f>SUM(B7:B9,B16:B18)</f>
        <v>8663.8016528925618</v>
      </c>
      <c r="C21" s="12">
        <f>SUM(C7:C9,C16:C18)</f>
        <v>0</v>
      </c>
      <c r="D21" s="11"/>
      <c r="E21" s="7">
        <f t="shared" ref="E21:S21" si="5">SUM(E7:E9,E16:E18)</f>
        <v>3276.5</v>
      </c>
      <c r="F21" s="6">
        <f t="shared" si="5"/>
        <v>4442.5033787666671</v>
      </c>
      <c r="G21" s="6">
        <f t="shared" si="5"/>
        <v>3080.5825000000004</v>
      </c>
      <c r="H21" s="5">
        <f t="shared" si="5"/>
        <v>2957.8749999999995</v>
      </c>
      <c r="I21" s="10">
        <f t="shared" si="5"/>
        <v>-122.70750000000021</v>
      </c>
      <c r="J21" s="9">
        <f t="shared" si="5"/>
        <v>2891.166666666667</v>
      </c>
      <c r="K21" s="6">
        <f t="shared" si="5"/>
        <v>4105.3681744545456</v>
      </c>
      <c r="L21" s="6">
        <f t="shared" si="5"/>
        <v>3267.0358333333334</v>
      </c>
      <c r="M21" s="5">
        <f t="shared" si="5"/>
        <v>2732.6008333333334</v>
      </c>
      <c r="N21" s="8">
        <f t="shared" si="5"/>
        <v>-534.43500000000017</v>
      </c>
      <c r="O21" s="7">
        <f t="shared" si="5"/>
        <v>2428.5</v>
      </c>
      <c r="P21" s="6">
        <f t="shared" si="5"/>
        <v>2709.6778711000002</v>
      </c>
      <c r="Q21" s="6">
        <f t="shared" si="5"/>
        <v>3042.5675000000001</v>
      </c>
      <c r="R21" s="5">
        <f t="shared" si="5"/>
        <v>2466.5625</v>
      </c>
      <c r="S21" s="4">
        <f t="shared" si="5"/>
        <v>-576.00499999999988</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24</v>
      </c>
      <c r="C23" s="90"/>
      <c r="D23" s="89"/>
      <c r="E23" s="85">
        <f t="shared" ref="E23:S23" si="6">E7*43560/86400/31</f>
        <v>9.1644489247311824</v>
      </c>
      <c r="F23" s="84">
        <f t="shared" si="6"/>
        <v>9.189995022083334</v>
      </c>
      <c r="G23" s="84">
        <f t="shared" si="6"/>
        <v>8.3035436827957003</v>
      </c>
      <c r="H23" s="83">
        <f t="shared" si="6"/>
        <v>9.254182459677418</v>
      </c>
      <c r="I23" s="88">
        <f t="shared" si="6"/>
        <v>0.95063877688171827</v>
      </c>
      <c r="J23" s="87">
        <f t="shared" si="6"/>
        <v>6.7303539426523296</v>
      </c>
      <c r="K23" s="84">
        <f t="shared" si="6"/>
        <v>7.9668871802016143</v>
      </c>
      <c r="L23" s="84">
        <f t="shared" si="6"/>
        <v>7.1884815188172038</v>
      </c>
      <c r="M23" s="83">
        <f t="shared" si="6"/>
        <v>6.8255086245519694</v>
      </c>
      <c r="N23" s="86">
        <f t="shared" si="6"/>
        <v>-0.36297289426523377</v>
      </c>
      <c r="O23" s="85">
        <f t="shared" si="6"/>
        <v>6.4728494623655912</v>
      </c>
      <c r="P23" s="84">
        <f t="shared" si="6"/>
        <v>6.5397814038530493</v>
      </c>
      <c r="Q23" s="84">
        <f t="shared" si="6"/>
        <v>7.1075302419354838</v>
      </c>
      <c r="R23" s="83">
        <f t="shared" si="6"/>
        <v>6.5203793682795705</v>
      </c>
      <c r="S23" s="82">
        <f t="shared" si="6"/>
        <v>-0.58715087365591345</v>
      </c>
    </row>
    <row r="24" spans="1:19">
      <c r="A24" s="70" t="s">
        <v>25</v>
      </c>
      <c r="B24" s="69">
        <v>24</v>
      </c>
      <c r="C24" s="68"/>
      <c r="D24" s="67"/>
      <c r="E24" s="63">
        <f t="shared" ref="E24:S24" si="7">E8*43560/86400/28</f>
        <v>7.5129836309523812</v>
      </c>
      <c r="F24" s="62">
        <f t="shared" si="7"/>
        <v>9.6888042757043671</v>
      </c>
      <c r="G24" s="62">
        <f t="shared" si="7"/>
        <v>4.4494058779761909</v>
      </c>
      <c r="H24" s="61">
        <f t="shared" si="7"/>
        <v>7.5867180059523829</v>
      </c>
      <c r="I24" s="66">
        <f t="shared" si="7"/>
        <v>3.1373121279761911</v>
      </c>
      <c r="J24" s="65">
        <f t="shared" si="7"/>
        <v>6.7492311507936504</v>
      </c>
      <c r="K24" s="62">
        <f t="shared" si="7"/>
        <v>7.1707428690922637</v>
      </c>
      <c r="L24" s="62">
        <f t="shared" si="7"/>
        <v>6.1633174603174607</v>
      </c>
      <c r="M24" s="61">
        <f t="shared" si="7"/>
        <v>6.7665618799603182</v>
      </c>
      <c r="N24" s="64">
        <f t="shared" si="7"/>
        <v>0.60324441964285713</v>
      </c>
      <c r="O24" s="63">
        <f t="shared" si="7"/>
        <v>6.0725074404761896</v>
      </c>
      <c r="P24" s="62">
        <f t="shared" si="7"/>
        <v>5.5779731690724219</v>
      </c>
      <c r="Q24" s="62">
        <f t="shared" si="7"/>
        <v>6.7588493303571431</v>
      </c>
      <c r="R24" s="61">
        <f t="shared" si="7"/>
        <v>6.0283478422619057</v>
      </c>
      <c r="S24" s="60">
        <f t="shared" si="7"/>
        <v>-0.73050148809523807</v>
      </c>
    </row>
    <row r="25" spans="1:19">
      <c r="A25" s="81" t="s">
        <v>24</v>
      </c>
      <c r="B25" s="80">
        <v>24</v>
      </c>
      <c r="C25" s="79"/>
      <c r="D25" s="78"/>
      <c r="E25" s="74">
        <f t="shared" ref="E25:S25" si="8">E9*43560/86400/31</f>
        <v>8.8229166666666679</v>
      </c>
      <c r="F25" s="73">
        <f t="shared" si="8"/>
        <v>10.057736487540327</v>
      </c>
      <c r="G25" s="73">
        <f t="shared" si="8"/>
        <v>6.0748424059139792</v>
      </c>
      <c r="H25" s="72">
        <f t="shared" si="8"/>
        <v>8.8677224462365594</v>
      </c>
      <c r="I25" s="77">
        <f t="shared" si="8"/>
        <v>2.7928800403225802</v>
      </c>
      <c r="J25" s="76">
        <f t="shared" si="8"/>
        <v>7.8335573476702507</v>
      </c>
      <c r="K25" s="73">
        <f t="shared" si="8"/>
        <v>7.8879136159408585</v>
      </c>
      <c r="L25" s="73">
        <f t="shared" si="8"/>
        <v>6.9473760080645164</v>
      </c>
      <c r="M25" s="72">
        <f t="shared" si="8"/>
        <v>7.8979605734767011</v>
      </c>
      <c r="N25" s="75">
        <f t="shared" si="8"/>
        <v>0.95058456541218528</v>
      </c>
      <c r="O25" s="74">
        <f t="shared" si="8"/>
        <v>7.074596774193548</v>
      </c>
      <c r="P25" s="73">
        <f t="shared" si="8"/>
        <v>6.9816091215188187</v>
      </c>
      <c r="Q25" s="73">
        <f t="shared" si="8"/>
        <v>8.3538790322580674</v>
      </c>
      <c r="R25" s="72">
        <f t="shared" si="8"/>
        <v>7.1381868279569884</v>
      </c>
      <c r="S25" s="71">
        <f t="shared" si="8"/>
        <v>-1.2156922043010772</v>
      </c>
    </row>
    <row r="26" spans="1:19">
      <c r="A26" s="58" t="s">
        <v>23</v>
      </c>
      <c r="B26" s="57">
        <v>24</v>
      </c>
      <c r="C26" s="56"/>
      <c r="D26" s="55"/>
      <c r="E26" s="51">
        <f t="shared" ref="E26:S26" si="9">E10*43560/86400/30</f>
        <v>18.679375</v>
      </c>
      <c r="F26" s="50">
        <f t="shared" si="9"/>
        <v>21.856210383435187</v>
      </c>
      <c r="G26" s="50">
        <f t="shared" si="9"/>
        <v>15.649081249999998</v>
      </c>
      <c r="H26" s="49">
        <f t="shared" si="9"/>
        <v>21.851381597222218</v>
      </c>
      <c r="I26" s="54">
        <f t="shared" si="9"/>
        <v>6.2023003472222218</v>
      </c>
      <c r="J26" s="53">
        <f t="shared" si="9"/>
        <v>14.801493055555556</v>
      </c>
      <c r="K26" s="50">
        <f t="shared" si="9"/>
        <v>13.633216857761111</v>
      </c>
      <c r="L26" s="50">
        <f t="shared" si="9"/>
        <v>15.283266319444445</v>
      </c>
      <c r="M26" s="49">
        <f t="shared" si="9"/>
        <v>17.942213310185185</v>
      </c>
      <c r="N26" s="52">
        <f t="shared" si="9"/>
        <v>2.658946990740739</v>
      </c>
      <c r="O26" s="51">
        <f t="shared" si="9"/>
        <v>16.855972222222224</v>
      </c>
      <c r="P26" s="50">
        <f t="shared" si="9"/>
        <v>18.723434302578703</v>
      </c>
      <c r="Q26" s="50">
        <f t="shared" si="9"/>
        <v>16.957519791666666</v>
      </c>
      <c r="R26" s="49">
        <f t="shared" si="9"/>
        <v>21.177562847222227</v>
      </c>
      <c r="S26" s="48">
        <f t="shared" si="9"/>
        <v>4.2200430555555579</v>
      </c>
    </row>
    <row r="27" spans="1:19">
      <c r="A27" s="70" t="s">
        <v>22</v>
      </c>
      <c r="B27" s="69">
        <v>24</v>
      </c>
      <c r="C27" s="68"/>
      <c r="D27" s="67"/>
      <c r="E27" s="63">
        <f t="shared" ref="E27:S27" si="10">E11*43560/86400/31</f>
        <v>46.6760752688172</v>
      </c>
      <c r="F27" s="62">
        <f t="shared" si="10"/>
        <v>94.123604930331553</v>
      </c>
      <c r="G27" s="62">
        <f t="shared" si="10"/>
        <v>63.874176075268828</v>
      </c>
      <c r="H27" s="61">
        <f t="shared" si="10"/>
        <v>50.943968077956988</v>
      </c>
      <c r="I27" s="66">
        <f t="shared" si="10"/>
        <v>-12.930207997311836</v>
      </c>
      <c r="J27" s="65">
        <f t="shared" si="10"/>
        <v>45.089034498207887</v>
      </c>
      <c r="K27" s="62">
        <f t="shared" si="10"/>
        <v>63.51264279107383</v>
      </c>
      <c r="L27" s="62">
        <f t="shared" si="10"/>
        <v>54.511489359319008</v>
      </c>
      <c r="M27" s="61">
        <f t="shared" si="10"/>
        <v>50.138724462365602</v>
      </c>
      <c r="N27" s="64">
        <f t="shared" si="10"/>
        <v>-4.3727648969534059</v>
      </c>
      <c r="O27" s="63">
        <f t="shared" si="10"/>
        <v>44.134912634408607</v>
      </c>
      <c r="P27" s="62">
        <f t="shared" si="10"/>
        <v>36.815033821953406</v>
      </c>
      <c r="Q27" s="62">
        <f t="shared" si="10"/>
        <v>57.587136424731192</v>
      </c>
      <c r="R27" s="61">
        <f t="shared" si="10"/>
        <v>47.496809811827958</v>
      </c>
      <c r="S27" s="60">
        <f t="shared" si="10"/>
        <v>-10.090326612903231</v>
      </c>
    </row>
    <row r="28" spans="1:19">
      <c r="A28" s="70" t="s">
        <v>21</v>
      </c>
      <c r="B28" s="69">
        <v>24</v>
      </c>
      <c r="C28" s="68"/>
      <c r="D28" s="67"/>
      <c r="E28" s="63">
        <f t="shared" ref="E28:S28" si="11">E12*43560/86400/30</f>
        <v>93.89684027777777</v>
      </c>
      <c r="F28" s="62">
        <f t="shared" si="11"/>
        <v>130.31548496796299</v>
      </c>
      <c r="G28" s="62">
        <f t="shared" si="11"/>
        <v>142.58560173611107</v>
      </c>
      <c r="H28" s="61">
        <f t="shared" si="11"/>
        <v>94.574566319444457</v>
      </c>
      <c r="I28" s="66">
        <f t="shared" si="11"/>
        <v>-48.011035416666644</v>
      </c>
      <c r="J28" s="65">
        <f t="shared" si="11"/>
        <v>68.43082175925926</v>
      </c>
      <c r="K28" s="62">
        <f t="shared" si="11"/>
        <v>154.0280168012126</v>
      </c>
      <c r="L28" s="62">
        <f t="shared" si="11"/>
        <v>97.044408796296295</v>
      </c>
      <c r="M28" s="61">
        <f t="shared" si="11"/>
        <v>73.941307407407393</v>
      </c>
      <c r="N28" s="64">
        <f t="shared" si="11"/>
        <v>-23.103101388888909</v>
      </c>
      <c r="O28" s="63">
        <f t="shared" si="11"/>
        <v>42.492847222222217</v>
      </c>
      <c r="P28" s="62">
        <f t="shared" si="11"/>
        <v>108.81994105583335</v>
      </c>
      <c r="Q28" s="62">
        <f t="shared" si="11"/>
        <v>60.489832638888885</v>
      </c>
      <c r="R28" s="61">
        <f t="shared" si="11"/>
        <v>48.397395138888896</v>
      </c>
      <c r="S28" s="60">
        <f t="shared" si="11"/>
        <v>-12.092437499999996</v>
      </c>
    </row>
    <row r="29" spans="1:19">
      <c r="A29" s="70" t="s">
        <v>20</v>
      </c>
      <c r="B29" s="69">
        <v>24</v>
      </c>
      <c r="C29" s="68"/>
      <c r="D29" s="67"/>
      <c r="E29" s="63">
        <f t="shared" ref="E29:S29" si="12">E13*43560/86400/31</f>
        <v>59.780342741935485</v>
      </c>
      <c r="F29" s="62">
        <f t="shared" si="12"/>
        <v>40.850515507034054</v>
      </c>
      <c r="G29" s="62">
        <f t="shared" si="12"/>
        <v>29.214303427419356</v>
      </c>
      <c r="H29" s="61">
        <f t="shared" si="12"/>
        <v>60.535982862903218</v>
      </c>
      <c r="I29" s="66">
        <f t="shared" si="12"/>
        <v>31.321679435483865</v>
      </c>
      <c r="J29" s="65">
        <f t="shared" si="12"/>
        <v>35.938138440860214</v>
      </c>
      <c r="K29" s="62">
        <f t="shared" si="12"/>
        <v>49.087598044301082</v>
      </c>
      <c r="L29" s="62">
        <f t="shared" si="12"/>
        <v>47.456612007168452</v>
      </c>
      <c r="M29" s="61">
        <f t="shared" si="12"/>
        <v>36.286392921146948</v>
      </c>
      <c r="N29" s="64">
        <f t="shared" si="12"/>
        <v>-11.170219086021504</v>
      </c>
      <c r="O29" s="63">
        <f t="shared" si="12"/>
        <v>16.173991935483873</v>
      </c>
      <c r="P29" s="62">
        <f t="shared" si="12"/>
        <v>35.894604212992824</v>
      </c>
      <c r="Q29" s="62">
        <f t="shared" si="12"/>
        <v>40.974600806451619</v>
      </c>
      <c r="R29" s="61">
        <f t="shared" si="12"/>
        <v>15.1818000672043</v>
      </c>
      <c r="S29" s="60">
        <f t="shared" si="12"/>
        <v>-25.792800739247319</v>
      </c>
    </row>
    <row r="30" spans="1:19">
      <c r="A30" s="70" t="s">
        <v>19</v>
      </c>
      <c r="B30" s="69">
        <v>24</v>
      </c>
      <c r="C30" s="68"/>
      <c r="D30" s="67"/>
      <c r="E30" s="63">
        <f t="shared" ref="E30:S30" si="13">E14*43560/86400/31</f>
        <v>19.703158602150538</v>
      </c>
      <c r="F30" s="62">
        <f t="shared" si="13"/>
        <v>26.924716598566313</v>
      </c>
      <c r="G30" s="62">
        <f t="shared" si="13"/>
        <v>26.072409946236558</v>
      </c>
      <c r="H30" s="61">
        <f t="shared" si="13"/>
        <v>16.129633400537632</v>
      </c>
      <c r="I30" s="66">
        <f t="shared" si="13"/>
        <v>-9.9427765456989246</v>
      </c>
      <c r="J30" s="65">
        <f t="shared" si="13"/>
        <v>13.146281362007169</v>
      </c>
      <c r="K30" s="62">
        <f t="shared" si="13"/>
        <v>22.916380548830649</v>
      </c>
      <c r="L30" s="62">
        <f t="shared" si="13"/>
        <v>24.580700044802867</v>
      </c>
      <c r="M30" s="61">
        <f t="shared" si="13"/>
        <v>9.0263723118279593</v>
      </c>
      <c r="N30" s="64">
        <f t="shared" si="13"/>
        <v>-15.554327732974913</v>
      </c>
      <c r="O30" s="63">
        <f t="shared" si="13"/>
        <v>8.7944556451612907</v>
      </c>
      <c r="P30" s="62">
        <f t="shared" si="13"/>
        <v>16.51009858390681</v>
      </c>
      <c r="Q30" s="62">
        <f t="shared" si="13"/>
        <v>23.891970430107531</v>
      </c>
      <c r="R30" s="61">
        <f t="shared" si="13"/>
        <v>8.1263534946236557</v>
      </c>
      <c r="S30" s="60">
        <f t="shared" si="13"/>
        <v>-15.765616935483873</v>
      </c>
    </row>
    <row r="31" spans="1:19">
      <c r="A31" s="47" t="s">
        <v>18</v>
      </c>
      <c r="B31" s="46">
        <v>24</v>
      </c>
      <c r="C31" s="45"/>
      <c r="D31" s="44"/>
      <c r="E31" s="40">
        <f t="shared" ref="E31:S31" si="14">E15*43560/86400/30</f>
        <v>11.541215277777779</v>
      </c>
      <c r="F31" s="39">
        <f t="shared" si="14"/>
        <v>23.83776486564815</v>
      </c>
      <c r="G31" s="39">
        <f t="shared" si="14"/>
        <v>16.5936375</v>
      </c>
      <c r="H31" s="38">
        <f t="shared" si="14"/>
        <v>6.2983440972222233</v>
      </c>
      <c r="I31" s="43">
        <f t="shared" si="14"/>
        <v>-10.295293402777776</v>
      </c>
      <c r="J31" s="42">
        <f t="shared" si="14"/>
        <v>9.7528240740740753</v>
      </c>
      <c r="K31" s="39">
        <f t="shared" si="14"/>
        <v>18.729323188277775</v>
      </c>
      <c r="L31" s="39">
        <f t="shared" si="14"/>
        <v>21.347439004629628</v>
      </c>
      <c r="M31" s="38">
        <f t="shared" si="14"/>
        <v>7.6962162037037025</v>
      </c>
      <c r="N31" s="41">
        <f t="shared" si="14"/>
        <v>-13.651222800925924</v>
      </c>
      <c r="O31" s="40">
        <f t="shared" si="14"/>
        <v>7.1717708333333325</v>
      </c>
      <c r="P31" s="39">
        <f t="shared" si="14"/>
        <v>9.2046616808055557</v>
      </c>
      <c r="Q31" s="39">
        <f t="shared" si="14"/>
        <v>14.900981944444444</v>
      </c>
      <c r="R31" s="38">
        <f t="shared" si="14"/>
        <v>8.3805944444444442</v>
      </c>
      <c r="S31" s="37">
        <f t="shared" si="14"/>
        <v>-6.5203874999999991</v>
      </c>
    </row>
    <row r="32" spans="1:19">
      <c r="A32" s="59" t="s">
        <v>17</v>
      </c>
      <c r="B32" s="24">
        <v>24</v>
      </c>
      <c r="C32" s="23"/>
      <c r="D32" s="22"/>
      <c r="E32" s="18">
        <f t="shared" ref="E32:S32" si="15">E16*43560/86400/31</f>
        <v>9.9328965053763429</v>
      </c>
      <c r="F32" s="17">
        <f t="shared" si="15"/>
        <v>15.544830289556453</v>
      </c>
      <c r="G32" s="17">
        <f t="shared" si="15"/>
        <v>12.867512432795698</v>
      </c>
      <c r="H32" s="16">
        <f t="shared" si="15"/>
        <v>5.77547311827957</v>
      </c>
      <c r="I32" s="21">
        <f t="shared" si="15"/>
        <v>-7.0920393145161276</v>
      </c>
      <c r="J32" s="20">
        <f t="shared" si="15"/>
        <v>9.0289202508960589</v>
      </c>
      <c r="K32" s="17">
        <f t="shared" si="15"/>
        <v>15.535416804919352</v>
      </c>
      <c r="L32" s="17">
        <f t="shared" si="15"/>
        <v>14.257602934587814</v>
      </c>
      <c r="M32" s="16">
        <f t="shared" si="15"/>
        <v>7.151265344982078</v>
      </c>
      <c r="N32" s="19">
        <f t="shared" si="15"/>
        <v>-7.1063375896057357</v>
      </c>
      <c r="O32" s="18">
        <f t="shared" si="15"/>
        <v>7.0502016129032263</v>
      </c>
      <c r="P32" s="17">
        <f t="shared" si="15"/>
        <v>9.4606400367741941</v>
      </c>
      <c r="Q32" s="17">
        <f t="shared" si="15"/>
        <v>13.072350470430104</v>
      </c>
      <c r="R32" s="16">
        <f t="shared" si="15"/>
        <v>8.2609741263440846</v>
      </c>
      <c r="S32" s="15">
        <f t="shared" si="15"/>
        <v>-4.8113763440860202</v>
      </c>
    </row>
    <row r="33" spans="1:19">
      <c r="A33" s="58" t="s">
        <v>16</v>
      </c>
      <c r="B33" s="57">
        <v>24</v>
      </c>
      <c r="C33" s="56"/>
      <c r="D33" s="55"/>
      <c r="E33" s="51">
        <f t="shared" ref="E33:S33" si="16">E17*43560/86400/30</f>
        <v>10.768159722222221</v>
      </c>
      <c r="F33" s="50">
        <f t="shared" si="16"/>
        <v>19.963766964064813</v>
      </c>
      <c r="G33" s="50">
        <f t="shared" si="16"/>
        <v>14.203425347222224</v>
      </c>
      <c r="H33" s="49">
        <f t="shared" si="16"/>
        <v>9.3266211805555539</v>
      </c>
      <c r="I33" s="54">
        <f t="shared" si="16"/>
        <v>-4.8768041666666679</v>
      </c>
      <c r="J33" s="53">
        <f t="shared" si="16"/>
        <v>9.5385532407407414</v>
      </c>
      <c r="K33" s="50">
        <f t="shared" si="16"/>
        <v>20.032170967416665</v>
      </c>
      <c r="L33" s="50">
        <f t="shared" si="16"/>
        <v>11.522645138888889</v>
      </c>
      <c r="M33" s="49">
        <f t="shared" si="16"/>
        <v>8.6260255787037057</v>
      </c>
      <c r="N33" s="52">
        <f t="shared" si="16"/>
        <v>-2.8966195601851847</v>
      </c>
      <c r="O33" s="51">
        <f t="shared" si="16"/>
        <v>7.2137847222222229</v>
      </c>
      <c r="P33" s="50">
        <f t="shared" si="16"/>
        <v>8.7113286146944464</v>
      </c>
      <c r="Q33" s="50">
        <f t="shared" si="16"/>
        <v>7.9851597222222219</v>
      </c>
      <c r="R33" s="49">
        <f t="shared" si="16"/>
        <v>6.7256253472222225</v>
      </c>
      <c r="S33" s="48">
        <f t="shared" si="16"/>
        <v>-1.259534374999999</v>
      </c>
    </row>
    <row r="34" spans="1:19" ht="13.5" thickBot="1">
      <c r="A34" s="47" t="s">
        <v>15</v>
      </c>
      <c r="B34" s="46">
        <v>24</v>
      </c>
      <c r="C34" s="45"/>
      <c r="D34" s="44"/>
      <c r="E34" s="40">
        <f t="shared" ref="E34:S34" si="17">E18*43560/86400/31</f>
        <v>8.1601814516129032</v>
      </c>
      <c r="F34" s="39">
        <f t="shared" si="17"/>
        <v>9.3868766358691769</v>
      </c>
      <c r="G34" s="39">
        <f t="shared" si="17"/>
        <v>5.0909042338709671</v>
      </c>
      <c r="H34" s="38">
        <f t="shared" si="17"/>
        <v>8.3295651881720438</v>
      </c>
      <c r="I34" s="43">
        <f t="shared" si="17"/>
        <v>3.2386609543010754</v>
      </c>
      <c r="J34" s="42">
        <f t="shared" si="17"/>
        <v>8.1005488351254478</v>
      </c>
      <c r="K34" s="39">
        <f t="shared" si="17"/>
        <v>9.514422998844088</v>
      </c>
      <c r="L34" s="39">
        <f t="shared" si="17"/>
        <v>8.0219693100358427</v>
      </c>
      <c r="M34" s="38">
        <f t="shared" si="17"/>
        <v>8.1072575044802857</v>
      </c>
      <c r="N34" s="41">
        <f t="shared" si="17"/>
        <v>8.5288194444443605E-2</v>
      </c>
      <c r="O34" s="40">
        <f t="shared" si="17"/>
        <v>6.4321908602150542</v>
      </c>
      <c r="P34" s="39">
        <f t="shared" si="17"/>
        <v>7.618167916500898</v>
      </c>
      <c r="Q34" s="39">
        <f t="shared" si="17"/>
        <v>7.1165157930107528</v>
      </c>
      <c r="R34" s="38">
        <f t="shared" si="17"/>
        <v>6.2416239919354846</v>
      </c>
      <c r="S34" s="37">
        <f t="shared" si="17"/>
        <v>-0.87489180107526821</v>
      </c>
    </row>
    <row r="35" spans="1:19">
      <c r="A35" s="36" t="s">
        <v>14</v>
      </c>
      <c r="B35" s="35">
        <f>AVERAGE(B23:B34)</f>
        <v>24</v>
      </c>
      <c r="C35" s="34" t="e">
        <f>AVERAGE(C23:C34)</f>
        <v>#DIV/0!</v>
      </c>
      <c r="D35" s="33"/>
      <c r="E35" s="29">
        <f t="shared" ref="E35:S35" si="18">E19*43560/86400/365</f>
        <v>25.442114726027398</v>
      </c>
      <c r="F35" s="28">
        <f t="shared" si="18"/>
        <v>34.353177739050608</v>
      </c>
      <c r="G35" s="28">
        <f t="shared" si="18"/>
        <v>28.745107391552505</v>
      </c>
      <c r="H35" s="27">
        <f t="shared" si="18"/>
        <v>25.010651655251138</v>
      </c>
      <c r="I35" s="32">
        <f t="shared" si="18"/>
        <v>-3.7344557363013697</v>
      </c>
      <c r="J35" s="31">
        <f t="shared" si="18"/>
        <v>19.634414003044139</v>
      </c>
      <c r="K35" s="28">
        <f t="shared" si="18"/>
        <v>32.500059606252286</v>
      </c>
      <c r="L35" s="28">
        <f t="shared" si="18"/>
        <v>26.247662557077621</v>
      </c>
      <c r="M35" s="27">
        <f t="shared" si="18"/>
        <v>20.065957648401824</v>
      </c>
      <c r="N35" s="30">
        <f t="shared" si="18"/>
        <v>-6.181704908675802</v>
      </c>
      <c r="O35" s="29">
        <f t="shared" si="18"/>
        <v>14.690933219178083</v>
      </c>
      <c r="P35" s="28">
        <f t="shared" si="18"/>
        <v>22.559951250339424</v>
      </c>
      <c r="Q35" s="28">
        <f t="shared" si="18"/>
        <v>22.193085159817354</v>
      </c>
      <c r="R35" s="27">
        <f t="shared" si="18"/>
        <v>15.827887756849314</v>
      </c>
      <c r="S35" s="26">
        <f t="shared" si="18"/>
        <v>-6.3651974029680378</v>
      </c>
    </row>
    <row r="36" spans="1:19">
      <c r="A36" s="25" t="s">
        <v>13</v>
      </c>
      <c r="B36" s="24">
        <f>AVERAGE(B26:B31)</f>
        <v>24</v>
      </c>
      <c r="C36" s="23" t="e">
        <f>AVERAGE(C26:C31)</f>
        <v>#DIV/0!</v>
      </c>
      <c r="D36" s="22"/>
      <c r="E36" s="18">
        <f t="shared" ref="E36:S36" si="19">E20*43560/86400/183</f>
        <v>41.718414162112929</v>
      </c>
      <c r="F36" s="17">
        <f t="shared" si="19"/>
        <v>56.279495926914095</v>
      </c>
      <c r="G36" s="17">
        <f t="shared" si="19"/>
        <v>48.846104849726771</v>
      </c>
      <c r="H36" s="16">
        <f t="shared" si="19"/>
        <v>41.735660519125688</v>
      </c>
      <c r="I36" s="21">
        <f t="shared" si="19"/>
        <v>-7.1104443306010907</v>
      </c>
      <c r="J36" s="20">
        <f t="shared" si="19"/>
        <v>31.196345628415298</v>
      </c>
      <c r="K36" s="17">
        <f t="shared" si="19"/>
        <v>53.512196548239984</v>
      </c>
      <c r="L36" s="17">
        <f t="shared" si="19"/>
        <v>43.351181788858533</v>
      </c>
      <c r="M36" s="16">
        <f t="shared" si="19"/>
        <v>32.493925072100787</v>
      </c>
      <c r="N36" s="19">
        <f t="shared" si="19"/>
        <v>-10.857256716757746</v>
      </c>
      <c r="O36" s="18">
        <f t="shared" si="19"/>
        <v>22.611048497267756</v>
      </c>
      <c r="P36" s="17">
        <f t="shared" si="19"/>
        <v>37.531436865360504</v>
      </c>
      <c r="Q36" s="17">
        <f t="shared" si="19"/>
        <v>35.882595457650275</v>
      </c>
      <c r="R36" s="16">
        <f t="shared" si="19"/>
        <v>24.773882172131145</v>
      </c>
      <c r="S36" s="15">
        <f t="shared" si="19"/>
        <v>-11.108713285519128</v>
      </c>
    </row>
    <row r="37" spans="1:19" ht="13.5" thickBot="1">
      <c r="A37" s="14" t="s">
        <v>12</v>
      </c>
      <c r="B37" s="13">
        <f>AVERAGE(B32:B34,B23:B25)</f>
        <v>24</v>
      </c>
      <c r="C37" s="12" t="e">
        <f>AVERAGE(C32:C34,C23:C25)</f>
        <v>#DIV/0!</v>
      </c>
      <c r="D37" s="11"/>
      <c r="E37" s="7">
        <f t="shared" ref="E37:S37" si="20">E21*43560/86400/182</f>
        <v>9.0763850732600737</v>
      </c>
      <c r="F37" s="6">
        <f t="shared" si="20"/>
        <v>12.306385275429641</v>
      </c>
      <c r="G37" s="6">
        <f t="shared" si="20"/>
        <v>8.5336648923992691</v>
      </c>
      <c r="H37" s="5">
        <f t="shared" si="20"/>
        <v>8.193747138278388</v>
      </c>
      <c r="I37" s="10">
        <f t="shared" si="20"/>
        <v>-0.33991775412087971</v>
      </c>
      <c r="J37" s="9">
        <f t="shared" si="20"/>
        <v>8.008955280830282</v>
      </c>
      <c r="K37" s="6">
        <f t="shared" si="20"/>
        <v>11.372471362385532</v>
      </c>
      <c r="L37" s="6">
        <f t="shared" si="20"/>
        <v>9.05016794490232</v>
      </c>
      <c r="M37" s="5">
        <f t="shared" si="20"/>
        <v>7.5697046894078142</v>
      </c>
      <c r="N37" s="8">
        <f t="shared" si="20"/>
        <v>-1.4804632554945059</v>
      </c>
      <c r="O37" s="7">
        <f t="shared" si="20"/>
        <v>6.727300824175825</v>
      </c>
      <c r="P37" s="6">
        <f t="shared" si="20"/>
        <v>7.5062047253456967</v>
      </c>
      <c r="Q37" s="6">
        <f t="shared" si="20"/>
        <v>8.4283577724358985</v>
      </c>
      <c r="R37" s="5">
        <f t="shared" si="20"/>
        <v>6.8327395260989015</v>
      </c>
      <c r="S37" s="4">
        <f t="shared" si="20"/>
        <v>-1.5956182463369959</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1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'352200'!$A$1</f>
        <v>&lt;SITE CATEGORY: PRIMARY/SECONDARY&gt;</v>
      </c>
      <c r="C1" s="124"/>
      <c r="D1" s="124"/>
      <c r="E1" s="124"/>
      <c r="F1" s="124"/>
      <c r="G1" s="124"/>
      <c r="H1" s="124"/>
      <c r="I1" s="124"/>
      <c r="J1" s="124"/>
      <c r="K1" s="124"/>
      <c r="L1" s="124"/>
      <c r="M1" s="124"/>
      <c r="N1" s="124"/>
      <c r="O1" s="124"/>
    </row>
    <row r="2" spans="2:15" ht="46.5">
      <c r="B2" s="128" t="str">
        <f>'352200'!A2</f>
        <v>HYDROSS MODEL NODE — South Crow Creek bl Pablo Feeder Canal (#352200)</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19.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62</v>
      </c>
      <c r="B2" s="121"/>
      <c r="C2" s="121"/>
      <c r="D2" s="121"/>
      <c r="E2" s="121"/>
      <c r="F2" s="121"/>
      <c r="G2" s="121"/>
      <c r="H2" s="121"/>
      <c r="I2" s="121"/>
      <c r="J2" s="121"/>
      <c r="K2" s="121"/>
      <c r="L2" s="121"/>
      <c r="M2" s="121"/>
      <c r="N2" s="121"/>
      <c r="O2" s="121"/>
      <c r="P2" s="121"/>
      <c r="Q2" s="121"/>
      <c r="R2" s="121"/>
      <c r="S2" s="121"/>
    </row>
    <row r="3" spans="1:20" ht="16.5" thickTop="1" thickBot="1">
      <c r="A3" s="120" t="s">
        <v>61</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584.1322314049587</v>
      </c>
      <c r="C7" s="90">
        <f>C23/43560*86400*31</f>
        <v>362.77685950413229</v>
      </c>
      <c r="D7" s="89"/>
      <c r="E7" s="85">
        <v>563.5</v>
      </c>
      <c r="F7" s="84">
        <v>487.82122336666663</v>
      </c>
      <c r="G7" s="84">
        <v>448.46499999999997</v>
      </c>
      <c r="H7" s="83">
        <v>569.01749999999993</v>
      </c>
      <c r="I7" s="88">
        <f t="shared" ref="I7:I18" si="0">H7-G7</f>
        <v>120.55249999999995</v>
      </c>
      <c r="J7" s="87">
        <v>413.83333333333331</v>
      </c>
      <c r="K7" s="84">
        <v>373.01858081818187</v>
      </c>
      <c r="L7" s="84">
        <v>400.60083333333336</v>
      </c>
      <c r="M7" s="83">
        <v>419.68416666666661</v>
      </c>
      <c r="N7" s="86">
        <f t="shared" ref="N7:N18" si="1">M7-L7</f>
        <v>19.083333333333258</v>
      </c>
      <c r="O7" s="85">
        <v>398</v>
      </c>
      <c r="P7" s="84">
        <v>342.21469066666668</v>
      </c>
      <c r="Q7" s="84">
        <v>405.97500000000002</v>
      </c>
      <c r="R7" s="83">
        <v>400.92250000000001</v>
      </c>
      <c r="S7" s="82">
        <f t="shared" ref="S7:S18" si="2">R7-Q7</f>
        <v>-5.0525000000000091</v>
      </c>
    </row>
    <row r="8" spans="1:20">
      <c r="A8" s="70" t="s">
        <v>25</v>
      </c>
      <c r="B8" s="69">
        <f>B24/43560*86400*28</f>
        <v>527.60330578512389</v>
      </c>
      <c r="C8" s="68">
        <f>C24/43560*86400*28</f>
        <v>327.66942148760336</v>
      </c>
      <c r="D8" s="67"/>
      <c r="E8" s="63">
        <v>417.25</v>
      </c>
      <c r="F8" s="62">
        <v>419.08076473333335</v>
      </c>
      <c r="G8" s="62">
        <v>204.3475</v>
      </c>
      <c r="H8" s="61">
        <v>421.34500000000003</v>
      </c>
      <c r="I8" s="66">
        <f t="shared" si="0"/>
        <v>216.99750000000003</v>
      </c>
      <c r="J8" s="65">
        <v>374.83333333333331</v>
      </c>
      <c r="K8" s="62">
        <v>294.51644452727282</v>
      </c>
      <c r="L8" s="62">
        <v>303.09333333333331</v>
      </c>
      <c r="M8" s="61">
        <v>375.79583333333335</v>
      </c>
      <c r="N8" s="64">
        <f t="shared" si="1"/>
        <v>72.702500000000043</v>
      </c>
      <c r="O8" s="63">
        <v>337.25</v>
      </c>
      <c r="P8" s="62">
        <v>255.98663820000002</v>
      </c>
      <c r="Q8" s="62">
        <v>343.29250000000002</v>
      </c>
      <c r="R8" s="61">
        <v>334.79750000000001</v>
      </c>
      <c r="S8" s="60">
        <f t="shared" si="2"/>
        <v>-8.4950000000000045</v>
      </c>
    </row>
    <row r="9" spans="1:20">
      <c r="A9" s="81" t="s">
        <v>24</v>
      </c>
      <c r="B9" s="80">
        <f>B25/43560*86400*31</f>
        <v>584.1322314049587</v>
      </c>
      <c r="C9" s="79">
        <f>C25/43560*86400*31</f>
        <v>436.56198347107437</v>
      </c>
      <c r="D9" s="78"/>
      <c r="E9" s="74">
        <v>542.5</v>
      </c>
      <c r="F9" s="73">
        <v>510.86914476666675</v>
      </c>
      <c r="G9" s="73">
        <v>259.8075</v>
      </c>
      <c r="H9" s="72">
        <v>545.255</v>
      </c>
      <c r="I9" s="77">
        <f t="shared" si="0"/>
        <v>285.44749999999999</v>
      </c>
      <c r="J9" s="76">
        <v>481.66666666666669</v>
      </c>
      <c r="K9" s="73">
        <v>365.26501627272734</v>
      </c>
      <c r="L9" s="73">
        <v>393.08</v>
      </c>
      <c r="M9" s="72">
        <v>485.62666666666661</v>
      </c>
      <c r="N9" s="75">
        <f t="shared" si="1"/>
        <v>92.546666666666624</v>
      </c>
      <c r="O9" s="74">
        <v>435</v>
      </c>
      <c r="P9" s="73">
        <v>301.47421686666672</v>
      </c>
      <c r="Q9" s="73">
        <v>444.79500000000002</v>
      </c>
      <c r="R9" s="72">
        <v>438.90999999999997</v>
      </c>
      <c r="S9" s="71">
        <f t="shared" si="2"/>
        <v>-5.8850000000000477</v>
      </c>
    </row>
    <row r="10" spans="1:20">
      <c r="A10" s="58" t="s">
        <v>23</v>
      </c>
      <c r="B10" s="57">
        <f>B26/43560*86400*30</f>
        <v>565.28925619834706</v>
      </c>
      <c r="C10" s="56">
        <f>C26/43560*86400*30</f>
        <v>714.04958677685943</v>
      </c>
      <c r="D10" s="55"/>
      <c r="E10" s="51">
        <v>1111.5</v>
      </c>
      <c r="F10" s="50">
        <v>858.77639433333331</v>
      </c>
      <c r="G10" s="50">
        <v>291.71249999999998</v>
      </c>
      <c r="H10" s="49">
        <v>814.37</v>
      </c>
      <c r="I10" s="54">
        <f t="shared" si="0"/>
        <v>522.65750000000003</v>
      </c>
      <c r="J10" s="53">
        <v>880.75</v>
      </c>
      <c r="K10" s="50">
        <v>552.3855760727273</v>
      </c>
      <c r="L10" s="50">
        <v>468.13249999999994</v>
      </c>
      <c r="M10" s="49">
        <v>764.80833333333339</v>
      </c>
      <c r="N10" s="52">
        <f t="shared" si="1"/>
        <v>296.67583333333346</v>
      </c>
      <c r="O10" s="51">
        <v>1003</v>
      </c>
      <c r="P10" s="50">
        <v>621.81123343333354</v>
      </c>
      <c r="Q10" s="50">
        <v>862.73</v>
      </c>
      <c r="R10" s="49">
        <v>714.58750000000009</v>
      </c>
      <c r="S10" s="48">
        <f t="shared" si="2"/>
        <v>-148.14249999999993</v>
      </c>
    </row>
    <row r="11" spans="1:20">
      <c r="A11" s="70" t="s">
        <v>22</v>
      </c>
      <c r="B11" s="69">
        <f>B27/43560*86400*31</f>
        <v>584.1322314049587</v>
      </c>
      <c r="C11" s="68">
        <f>C27/43560*86400*31</f>
        <v>1352.7272727272725</v>
      </c>
      <c r="D11" s="67"/>
      <c r="E11" s="63">
        <v>2870</v>
      </c>
      <c r="F11" s="62">
        <v>1167.5894501999999</v>
      </c>
      <c r="G11" s="62">
        <v>300.75</v>
      </c>
      <c r="H11" s="61">
        <v>1506.5549999999998</v>
      </c>
      <c r="I11" s="66">
        <f t="shared" si="0"/>
        <v>1205.8049999999998</v>
      </c>
      <c r="J11" s="65">
        <v>2772.4166666666665</v>
      </c>
      <c r="K11" s="62">
        <v>890.19035177272713</v>
      </c>
      <c r="L11" s="62">
        <v>499.78666666666669</v>
      </c>
      <c r="M11" s="61">
        <v>1421.1125</v>
      </c>
      <c r="N11" s="64">
        <f t="shared" si="1"/>
        <v>921.32583333333332</v>
      </c>
      <c r="O11" s="63">
        <v>2713.75</v>
      </c>
      <c r="P11" s="62">
        <v>753.05744333333314</v>
      </c>
      <c r="Q11" s="62">
        <v>632.29250000000002</v>
      </c>
      <c r="R11" s="61">
        <v>1352.73</v>
      </c>
      <c r="S11" s="60">
        <f t="shared" si="2"/>
        <v>720.4375</v>
      </c>
    </row>
    <row r="12" spans="1:20">
      <c r="A12" s="70" t="s">
        <v>21</v>
      </c>
      <c r="B12" s="69">
        <f>B28/43560*86400*30</f>
        <v>565.28925619834706</v>
      </c>
      <c r="C12" s="68">
        <f>C28/43560*86400*30</f>
        <v>1428.0991735537189</v>
      </c>
      <c r="D12" s="67"/>
      <c r="E12" s="63">
        <v>5587.25</v>
      </c>
      <c r="F12" s="62">
        <v>3529.505526200001</v>
      </c>
      <c r="G12" s="62">
        <v>4210.8374999999996</v>
      </c>
      <c r="H12" s="61">
        <v>1428.1</v>
      </c>
      <c r="I12" s="66">
        <f t="shared" si="0"/>
        <v>-2782.7374999999997</v>
      </c>
      <c r="J12" s="65">
        <v>4071.9166666666665</v>
      </c>
      <c r="K12" s="62">
        <v>1815.4250121363634</v>
      </c>
      <c r="L12" s="62">
        <v>978.27750000000015</v>
      </c>
      <c r="M12" s="61">
        <v>1428.1000000000001</v>
      </c>
      <c r="N12" s="64">
        <f t="shared" si="1"/>
        <v>449.82249999999999</v>
      </c>
      <c r="O12" s="63">
        <v>2528.5</v>
      </c>
      <c r="P12" s="62">
        <v>774.8359439333334</v>
      </c>
      <c r="Q12" s="62">
        <v>668.98749999999995</v>
      </c>
      <c r="R12" s="61">
        <v>1473.9225000000001</v>
      </c>
      <c r="S12" s="60">
        <f t="shared" si="2"/>
        <v>804.93500000000017</v>
      </c>
    </row>
    <row r="13" spans="1:20">
      <c r="A13" s="70" t="s">
        <v>20</v>
      </c>
      <c r="B13" s="69">
        <f>B29/43560*86400*31</f>
        <v>584.1322314049587</v>
      </c>
      <c r="C13" s="68">
        <f>C29/43560*86400*31</f>
        <v>922.31404958677683</v>
      </c>
      <c r="D13" s="67"/>
      <c r="E13" s="63">
        <v>3675.75</v>
      </c>
      <c r="F13" s="62">
        <v>1703.1395733333338</v>
      </c>
      <c r="G13" s="62">
        <v>708.94499999999994</v>
      </c>
      <c r="H13" s="61">
        <v>1257.3125</v>
      </c>
      <c r="I13" s="66">
        <f t="shared" si="0"/>
        <v>548.36750000000006</v>
      </c>
      <c r="J13" s="65">
        <v>2209.75</v>
      </c>
      <c r="K13" s="62">
        <v>1287.4397233727273</v>
      </c>
      <c r="L13" s="62">
        <v>1132.7141666666669</v>
      </c>
      <c r="M13" s="61">
        <v>1118.2916666666663</v>
      </c>
      <c r="N13" s="64">
        <f t="shared" si="1"/>
        <v>-14.422500000000582</v>
      </c>
      <c r="O13" s="63">
        <v>994.5</v>
      </c>
      <c r="P13" s="62">
        <v>642.39304046666655</v>
      </c>
      <c r="Q13" s="62">
        <v>1128.4125000000001</v>
      </c>
      <c r="R13" s="61">
        <v>933.49249999999995</v>
      </c>
      <c r="S13" s="60">
        <f t="shared" si="2"/>
        <v>-194.92000000000019</v>
      </c>
    </row>
    <row r="14" spans="1:20">
      <c r="A14" s="70" t="s">
        <v>19</v>
      </c>
      <c r="B14" s="69">
        <f>B30/43560*86400*31</f>
        <v>584.1322314049587</v>
      </c>
      <c r="C14" s="68">
        <f>C30/43560*86400*31</f>
        <v>516.49586776859508</v>
      </c>
      <c r="D14" s="67"/>
      <c r="E14" s="63">
        <v>1211.5</v>
      </c>
      <c r="F14" s="62">
        <v>1081.2423895333332</v>
      </c>
      <c r="G14" s="62">
        <v>1633.9949999999999</v>
      </c>
      <c r="H14" s="61">
        <v>986.36749999999995</v>
      </c>
      <c r="I14" s="66">
        <f t="shared" si="0"/>
        <v>-647.62749999999994</v>
      </c>
      <c r="J14" s="65">
        <v>808.33333333333337</v>
      </c>
      <c r="K14" s="62">
        <v>745.56112883636354</v>
      </c>
      <c r="L14" s="62">
        <v>1229.6516666666664</v>
      </c>
      <c r="M14" s="61">
        <v>586.96333333333325</v>
      </c>
      <c r="N14" s="64">
        <f t="shared" si="1"/>
        <v>-642.68833333333316</v>
      </c>
      <c r="O14" s="63">
        <v>540.75</v>
      </c>
      <c r="P14" s="62">
        <v>528.88566393333338</v>
      </c>
      <c r="Q14" s="62">
        <v>699.53</v>
      </c>
      <c r="R14" s="61">
        <v>516.5</v>
      </c>
      <c r="S14" s="60">
        <f t="shared" si="2"/>
        <v>-183.02999999999997</v>
      </c>
    </row>
    <row r="15" spans="1:20">
      <c r="A15" s="47" t="s">
        <v>18</v>
      </c>
      <c r="B15" s="46">
        <f>B31/43560*86400*30</f>
        <v>565.28925619834706</v>
      </c>
      <c r="C15" s="45">
        <f>C31/43560*86400*30</f>
        <v>428.42975206611573</v>
      </c>
      <c r="D15" s="44"/>
      <c r="E15" s="40">
        <v>686.75</v>
      </c>
      <c r="F15" s="39">
        <v>758.12851496666656</v>
      </c>
      <c r="G15" s="39">
        <v>742.59749999999997</v>
      </c>
      <c r="H15" s="38">
        <v>428.43</v>
      </c>
      <c r="I15" s="43">
        <f t="shared" si="0"/>
        <v>-314.16749999999996</v>
      </c>
      <c r="J15" s="42">
        <v>580.33333333333337</v>
      </c>
      <c r="K15" s="39">
        <v>607.66308181818181</v>
      </c>
      <c r="L15" s="39">
        <v>981.4174999999999</v>
      </c>
      <c r="M15" s="38">
        <v>505.48250000000007</v>
      </c>
      <c r="N15" s="41">
        <f t="shared" si="1"/>
        <v>-475.93499999999983</v>
      </c>
      <c r="O15" s="40">
        <v>426.75</v>
      </c>
      <c r="P15" s="39">
        <v>421.62621789999986</v>
      </c>
      <c r="Q15" s="39">
        <v>452.02</v>
      </c>
      <c r="R15" s="38">
        <v>437.34499999999997</v>
      </c>
      <c r="S15" s="37">
        <f t="shared" si="2"/>
        <v>-14.675000000000011</v>
      </c>
    </row>
    <row r="16" spans="1:20">
      <c r="A16" s="59" t="s">
        <v>17</v>
      </c>
      <c r="B16" s="24">
        <f>B32/43560*86400*31</f>
        <v>584.1322314049587</v>
      </c>
      <c r="C16" s="23">
        <f>C32/43560*86400*31</f>
        <v>411.96694214876032</v>
      </c>
      <c r="D16" s="22"/>
      <c r="E16" s="18">
        <v>610.75</v>
      </c>
      <c r="F16" s="17">
        <v>653.26245606666669</v>
      </c>
      <c r="G16" s="17">
        <v>292.065</v>
      </c>
      <c r="H16" s="16">
        <v>411.97</v>
      </c>
      <c r="I16" s="21">
        <f t="shared" si="0"/>
        <v>119.90500000000003</v>
      </c>
      <c r="J16" s="20">
        <v>555.16666666666663</v>
      </c>
      <c r="K16" s="17">
        <v>553.26371233636371</v>
      </c>
      <c r="L16" s="17">
        <v>465.14083333333338</v>
      </c>
      <c r="M16" s="16">
        <v>411.9700000000002</v>
      </c>
      <c r="N16" s="19">
        <f t="shared" si="1"/>
        <v>-53.170833333333178</v>
      </c>
      <c r="O16" s="18">
        <v>433.5</v>
      </c>
      <c r="P16" s="17">
        <v>485.85097650000006</v>
      </c>
      <c r="Q16" s="17">
        <v>465.61250000000001</v>
      </c>
      <c r="R16" s="16">
        <v>411.97</v>
      </c>
      <c r="S16" s="15">
        <f t="shared" si="2"/>
        <v>-53.642499999999984</v>
      </c>
    </row>
    <row r="17" spans="1:19">
      <c r="A17" s="58" t="s">
        <v>16</v>
      </c>
      <c r="B17" s="57">
        <f>B33/43560*86400*30</f>
        <v>565.28925619834706</v>
      </c>
      <c r="C17" s="56">
        <f>C33/43560*86400*30</f>
        <v>398.67768595041321</v>
      </c>
      <c r="D17" s="55"/>
      <c r="E17" s="51">
        <v>640.75</v>
      </c>
      <c r="F17" s="50">
        <v>581.11704060000011</v>
      </c>
      <c r="G17" s="50">
        <v>282.64499999999998</v>
      </c>
      <c r="H17" s="49">
        <v>554.97249999999997</v>
      </c>
      <c r="I17" s="54">
        <f t="shared" si="0"/>
        <v>272.32749999999999</v>
      </c>
      <c r="J17" s="53">
        <v>567.58333333333337</v>
      </c>
      <c r="K17" s="50">
        <v>515.90415330909082</v>
      </c>
      <c r="L17" s="50">
        <v>431.58249999999998</v>
      </c>
      <c r="M17" s="49">
        <v>513.28416666666669</v>
      </c>
      <c r="N17" s="52">
        <f t="shared" si="1"/>
        <v>81.701666666666711</v>
      </c>
      <c r="O17" s="51">
        <v>429.25</v>
      </c>
      <c r="P17" s="50">
        <v>431.45100596666657</v>
      </c>
      <c r="Q17" s="50">
        <v>459.97750000000002</v>
      </c>
      <c r="R17" s="49">
        <v>400.20250000000004</v>
      </c>
      <c r="S17" s="48">
        <f t="shared" si="2"/>
        <v>-59.774999999999977</v>
      </c>
    </row>
    <row r="18" spans="1:19" ht="13.5" thickBot="1">
      <c r="A18" s="47" t="s">
        <v>15</v>
      </c>
      <c r="B18" s="46">
        <f>B34/43560*86400*31</f>
        <v>584.1322314049587</v>
      </c>
      <c r="C18" s="45">
        <f>C34/43560*86400*31</f>
        <v>375.0743801652892</v>
      </c>
      <c r="D18" s="44"/>
      <c r="E18" s="40">
        <v>501.75</v>
      </c>
      <c r="F18" s="39">
        <v>548.35011619999989</v>
      </c>
      <c r="G18" s="39">
        <v>232.48249999999999</v>
      </c>
      <c r="H18" s="38">
        <v>512.16499999999996</v>
      </c>
      <c r="I18" s="43">
        <f t="shared" si="0"/>
        <v>279.6825</v>
      </c>
      <c r="J18" s="42">
        <v>498.08333333333331</v>
      </c>
      <c r="K18" s="39">
        <v>405.68813487272729</v>
      </c>
      <c r="L18" s="39">
        <v>407.81583333333333</v>
      </c>
      <c r="M18" s="38">
        <v>498.49583333333334</v>
      </c>
      <c r="N18" s="41">
        <f t="shared" si="1"/>
        <v>90.68</v>
      </c>
      <c r="O18" s="40">
        <v>395.5</v>
      </c>
      <c r="P18" s="39">
        <v>360.42955683333327</v>
      </c>
      <c r="Q18" s="39">
        <v>407.16750000000002</v>
      </c>
      <c r="R18" s="38">
        <v>383.78250000000003</v>
      </c>
      <c r="S18" s="37">
        <f t="shared" si="2"/>
        <v>-23.384999999999991</v>
      </c>
    </row>
    <row r="19" spans="1:19">
      <c r="A19" s="36" t="s">
        <v>14</v>
      </c>
      <c r="B19" s="35">
        <f>SUM(B7:B18)</f>
        <v>6877.6859504132226</v>
      </c>
      <c r="C19" s="34">
        <f>SUM(C7:C18)</f>
        <v>7674.8429752066113</v>
      </c>
      <c r="D19" s="33"/>
      <c r="E19" s="29">
        <f t="shared" ref="E19:S19" si="3">SUM(E7:E18)</f>
        <v>18419.25</v>
      </c>
      <c r="F19" s="28">
        <f t="shared" si="3"/>
        <v>12298.882594300001</v>
      </c>
      <c r="G19" s="28">
        <f t="shared" si="3"/>
        <v>9608.6500000000015</v>
      </c>
      <c r="H19" s="27">
        <f t="shared" si="3"/>
        <v>9435.86</v>
      </c>
      <c r="I19" s="32">
        <f t="shared" si="3"/>
        <v>-172.78999999999951</v>
      </c>
      <c r="J19" s="31">
        <f t="shared" si="3"/>
        <v>14214.666666666668</v>
      </c>
      <c r="K19" s="28">
        <f t="shared" si="3"/>
        <v>8406.3209161454542</v>
      </c>
      <c r="L19" s="28">
        <f t="shared" si="3"/>
        <v>7691.293333333334</v>
      </c>
      <c r="M19" s="27">
        <f t="shared" si="3"/>
        <v>8529.6149999999998</v>
      </c>
      <c r="N19" s="30">
        <f t="shared" si="3"/>
        <v>838.32166666666672</v>
      </c>
      <c r="O19" s="29">
        <f t="shared" si="3"/>
        <v>10635.75</v>
      </c>
      <c r="P19" s="28">
        <f t="shared" si="3"/>
        <v>5920.0166280333333</v>
      </c>
      <c r="Q19" s="28">
        <f t="shared" si="3"/>
        <v>6970.7924999999996</v>
      </c>
      <c r="R19" s="27">
        <f t="shared" si="3"/>
        <v>7799.1625000000022</v>
      </c>
      <c r="S19" s="26">
        <f t="shared" si="3"/>
        <v>828.37000000000023</v>
      </c>
    </row>
    <row r="20" spans="1:19">
      <c r="A20" s="25" t="s">
        <v>13</v>
      </c>
      <c r="B20" s="24">
        <f>SUM(B10:B15)</f>
        <v>3448.2644628099169</v>
      </c>
      <c r="C20" s="23">
        <f>SUM(C10:C15)</f>
        <v>5362.1157024793383</v>
      </c>
      <c r="D20" s="22"/>
      <c r="E20" s="18">
        <f t="shared" ref="E20:S20" si="4">SUM(E10:E15)</f>
        <v>15142.75</v>
      </c>
      <c r="F20" s="17">
        <f t="shared" si="4"/>
        <v>9098.3818485666689</v>
      </c>
      <c r="G20" s="17">
        <f t="shared" si="4"/>
        <v>7888.8374999999987</v>
      </c>
      <c r="H20" s="16">
        <f t="shared" si="4"/>
        <v>6421.1350000000002</v>
      </c>
      <c r="I20" s="21">
        <f t="shared" si="4"/>
        <v>-1467.7024999999999</v>
      </c>
      <c r="J20" s="20">
        <f t="shared" si="4"/>
        <v>11323.5</v>
      </c>
      <c r="K20" s="17">
        <f t="shared" si="4"/>
        <v>5898.6648740090905</v>
      </c>
      <c r="L20" s="17">
        <f t="shared" si="4"/>
        <v>5289.98</v>
      </c>
      <c r="M20" s="16">
        <f t="shared" si="4"/>
        <v>5824.7583333333332</v>
      </c>
      <c r="N20" s="19">
        <f t="shared" si="4"/>
        <v>534.77833333333319</v>
      </c>
      <c r="O20" s="18">
        <f t="shared" si="4"/>
        <v>8207.25</v>
      </c>
      <c r="P20" s="17">
        <f t="shared" si="4"/>
        <v>3742.6095430000005</v>
      </c>
      <c r="Q20" s="17">
        <f t="shared" si="4"/>
        <v>4443.9724999999999</v>
      </c>
      <c r="R20" s="16">
        <f t="shared" si="4"/>
        <v>5428.5775000000003</v>
      </c>
      <c r="S20" s="15">
        <f t="shared" si="4"/>
        <v>984.60500000000002</v>
      </c>
    </row>
    <row r="21" spans="1:19" ht="13.5" thickBot="1">
      <c r="A21" s="14" t="s">
        <v>12</v>
      </c>
      <c r="B21" s="13">
        <f>SUM(B7:B9,B16:B18)</f>
        <v>3429.4214876033056</v>
      </c>
      <c r="C21" s="12">
        <f>SUM(C7:C9,C16:C18)</f>
        <v>2312.727272727273</v>
      </c>
      <c r="D21" s="11"/>
      <c r="E21" s="7">
        <f t="shared" ref="E21:S21" si="5">SUM(E7:E9,E16:E18)</f>
        <v>3276.5</v>
      </c>
      <c r="F21" s="6">
        <f t="shared" si="5"/>
        <v>3200.5007457333331</v>
      </c>
      <c r="G21" s="6">
        <f t="shared" si="5"/>
        <v>1719.8125</v>
      </c>
      <c r="H21" s="5">
        <f t="shared" si="5"/>
        <v>3014.7249999999999</v>
      </c>
      <c r="I21" s="10">
        <f t="shared" si="5"/>
        <v>1294.9124999999999</v>
      </c>
      <c r="J21" s="9">
        <f t="shared" si="5"/>
        <v>2891.166666666667</v>
      </c>
      <c r="K21" s="6">
        <f t="shared" si="5"/>
        <v>2507.6560421363638</v>
      </c>
      <c r="L21" s="6">
        <f t="shared" si="5"/>
        <v>2401.3133333333335</v>
      </c>
      <c r="M21" s="5">
        <f t="shared" si="5"/>
        <v>2704.856666666667</v>
      </c>
      <c r="N21" s="8">
        <f t="shared" si="5"/>
        <v>303.54333333333346</v>
      </c>
      <c r="O21" s="7">
        <f t="shared" si="5"/>
        <v>2428.5</v>
      </c>
      <c r="P21" s="6">
        <f t="shared" si="5"/>
        <v>2177.4070850333333</v>
      </c>
      <c r="Q21" s="6">
        <f t="shared" si="5"/>
        <v>2526.8200000000002</v>
      </c>
      <c r="R21" s="5">
        <f t="shared" si="5"/>
        <v>2370.585</v>
      </c>
      <c r="S21" s="4">
        <f t="shared" si="5"/>
        <v>-156.23500000000001</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9.5</v>
      </c>
      <c r="C23" s="90">
        <v>5.9</v>
      </c>
      <c r="D23" s="89"/>
      <c r="E23" s="85">
        <f t="shared" ref="E23:S23" si="6">E7*43560/86400/31</f>
        <v>9.1644489247311824</v>
      </c>
      <c r="F23" s="84">
        <f t="shared" si="6"/>
        <v>7.9336516165815407</v>
      </c>
      <c r="G23" s="84">
        <f t="shared" si="6"/>
        <v>7.2935840053763439</v>
      </c>
      <c r="H23" s="83">
        <f t="shared" si="6"/>
        <v>9.254182459677418</v>
      </c>
      <c r="I23" s="88">
        <f t="shared" si="6"/>
        <v>1.9605984543010744</v>
      </c>
      <c r="J23" s="87">
        <f t="shared" si="6"/>
        <v>6.7303539426523296</v>
      </c>
      <c r="K23" s="84">
        <f t="shared" si="6"/>
        <v>6.06656562889785</v>
      </c>
      <c r="L23" s="84">
        <f t="shared" si="6"/>
        <v>6.515147961469534</v>
      </c>
      <c r="M23" s="83">
        <f t="shared" si="6"/>
        <v>6.8255086245519694</v>
      </c>
      <c r="N23" s="86">
        <f t="shared" si="6"/>
        <v>0.31036066308243604</v>
      </c>
      <c r="O23" s="85">
        <f t="shared" si="6"/>
        <v>6.4728494623655912</v>
      </c>
      <c r="P23" s="84">
        <f t="shared" si="6"/>
        <v>5.5655883831541226</v>
      </c>
      <c r="Q23" s="84">
        <f t="shared" si="6"/>
        <v>6.6025504032258064</v>
      </c>
      <c r="R23" s="83">
        <f t="shared" si="6"/>
        <v>6.5203793682795705</v>
      </c>
      <c r="S23" s="82">
        <f t="shared" si="6"/>
        <v>-8.2171034946236718E-2</v>
      </c>
    </row>
    <row r="24" spans="1:19">
      <c r="A24" s="70" t="s">
        <v>25</v>
      </c>
      <c r="B24" s="69">
        <v>9.5</v>
      </c>
      <c r="C24" s="68">
        <v>5.9</v>
      </c>
      <c r="D24" s="67"/>
      <c r="E24" s="63">
        <f t="shared" ref="E24:S24" si="7">E8*43560/86400/28</f>
        <v>7.5129836309523812</v>
      </c>
      <c r="F24" s="62">
        <f t="shared" si="7"/>
        <v>7.5459482935615076</v>
      </c>
      <c r="G24" s="62">
        <f t="shared" si="7"/>
        <v>3.6794713541666662</v>
      </c>
      <c r="H24" s="61">
        <f t="shared" si="7"/>
        <v>7.5867180059523829</v>
      </c>
      <c r="I24" s="66">
        <f t="shared" si="7"/>
        <v>3.907246651785715</v>
      </c>
      <c r="J24" s="65">
        <f t="shared" si="7"/>
        <v>6.7492311507936504</v>
      </c>
      <c r="K24" s="62">
        <f t="shared" si="7"/>
        <v>5.3030490755654771</v>
      </c>
      <c r="L24" s="62">
        <f t="shared" si="7"/>
        <v>5.4574841269841272</v>
      </c>
      <c r="M24" s="61">
        <f t="shared" si="7"/>
        <v>6.7665618799603182</v>
      </c>
      <c r="N24" s="64">
        <f t="shared" si="7"/>
        <v>1.3090777529761912</v>
      </c>
      <c r="O24" s="63">
        <f t="shared" si="7"/>
        <v>6.0725074404761896</v>
      </c>
      <c r="P24" s="62">
        <f t="shared" si="7"/>
        <v>4.6092832175892857</v>
      </c>
      <c r="Q24" s="62">
        <f t="shared" si="7"/>
        <v>6.1813084077380953</v>
      </c>
      <c r="R24" s="61">
        <f t="shared" si="7"/>
        <v>6.0283478422619057</v>
      </c>
      <c r="S24" s="60">
        <f t="shared" si="7"/>
        <v>-0.15296056547619055</v>
      </c>
    </row>
    <row r="25" spans="1:19">
      <c r="A25" s="81" t="s">
        <v>24</v>
      </c>
      <c r="B25" s="80">
        <v>9.5</v>
      </c>
      <c r="C25" s="79">
        <v>7.1</v>
      </c>
      <c r="D25" s="78"/>
      <c r="E25" s="74">
        <f t="shared" ref="E25:S25" si="8">E9*43560/86400/31</f>
        <v>8.8229166666666679</v>
      </c>
      <c r="F25" s="73">
        <f t="shared" si="8"/>
        <v>8.3084901232213273</v>
      </c>
      <c r="G25" s="73">
        <f t="shared" si="8"/>
        <v>4.225363911290323</v>
      </c>
      <c r="H25" s="72">
        <f t="shared" si="8"/>
        <v>8.8677224462365594</v>
      </c>
      <c r="I25" s="77">
        <f t="shared" si="8"/>
        <v>4.6423585349462364</v>
      </c>
      <c r="J25" s="76">
        <f t="shared" si="8"/>
        <v>7.8335573476702507</v>
      </c>
      <c r="K25" s="73">
        <f t="shared" si="8"/>
        <v>5.9404659904569908</v>
      </c>
      <c r="L25" s="73">
        <f t="shared" si="8"/>
        <v>6.3928333333333338</v>
      </c>
      <c r="M25" s="72">
        <f t="shared" si="8"/>
        <v>7.8979605734767011</v>
      </c>
      <c r="N25" s="75">
        <f t="shared" si="8"/>
        <v>1.5051272401433684</v>
      </c>
      <c r="O25" s="74">
        <f t="shared" si="8"/>
        <v>7.074596774193548</v>
      </c>
      <c r="P25" s="73">
        <f t="shared" si="8"/>
        <v>4.903008096890682</v>
      </c>
      <c r="Q25" s="73">
        <f t="shared" si="8"/>
        <v>7.2338971774193546</v>
      </c>
      <c r="R25" s="72">
        <f t="shared" si="8"/>
        <v>7.1381868279569884</v>
      </c>
      <c r="S25" s="71">
        <f t="shared" si="8"/>
        <v>-9.5710349462366368E-2</v>
      </c>
    </row>
    <row r="26" spans="1:19">
      <c r="A26" s="58" t="s">
        <v>23</v>
      </c>
      <c r="B26" s="57">
        <v>9.5</v>
      </c>
      <c r="C26" s="56">
        <v>12</v>
      </c>
      <c r="D26" s="55"/>
      <c r="E26" s="51">
        <f t="shared" ref="E26:S26" si="9">E10*43560/86400/30</f>
        <v>18.679375</v>
      </c>
      <c r="F26" s="50">
        <f t="shared" si="9"/>
        <v>14.432214404768517</v>
      </c>
      <c r="G26" s="50">
        <f t="shared" si="9"/>
        <v>4.9023906249999989</v>
      </c>
      <c r="H26" s="49">
        <f t="shared" si="9"/>
        <v>13.685940277777778</v>
      </c>
      <c r="I26" s="54">
        <f t="shared" si="9"/>
        <v>8.7835496527777774</v>
      </c>
      <c r="J26" s="53">
        <f t="shared" si="9"/>
        <v>14.801493055555556</v>
      </c>
      <c r="K26" s="50">
        <f t="shared" si="9"/>
        <v>9.2831464867777775</v>
      </c>
      <c r="L26" s="50">
        <f t="shared" si="9"/>
        <v>7.8672267361111095</v>
      </c>
      <c r="M26" s="49">
        <f t="shared" si="9"/>
        <v>12.853028935185186</v>
      </c>
      <c r="N26" s="52">
        <f t="shared" si="9"/>
        <v>4.985802199074076</v>
      </c>
      <c r="O26" s="51">
        <f t="shared" si="9"/>
        <v>16.855972222222224</v>
      </c>
      <c r="P26" s="50">
        <f t="shared" si="9"/>
        <v>10.449883228532411</v>
      </c>
      <c r="Q26" s="50">
        <f t="shared" si="9"/>
        <v>14.498656944444445</v>
      </c>
      <c r="R26" s="49">
        <f t="shared" si="9"/>
        <v>12.009039930555558</v>
      </c>
      <c r="S26" s="48">
        <f t="shared" si="9"/>
        <v>-2.4896170138888878</v>
      </c>
    </row>
    <row r="27" spans="1:19">
      <c r="A27" s="70" t="s">
        <v>22</v>
      </c>
      <c r="B27" s="69">
        <v>9.5</v>
      </c>
      <c r="C27" s="68">
        <v>22</v>
      </c>
      <c r="D27" s="67"/>
      <c r="E27" s="63">
        <f t="shared" ref="E27:S27" si="10">E11*43560/86400/31</f>
        <v>46.6760752688172</v>
      </c>
      <c r="F27" s="62">
        <f t="shared" si="10"/>
        <v>18.989021972338708</v>
      </c>
      <c r="G27" s="62">
        <f t="shared" si="10"/>
        <v>4.8912298387096778</v>
      </c>
      <c r="H27" s="61">
        <f t="shared" si="10"/>
        <v>24.501768145161286</v>
      </c>
      <c r="I27" s="66">
        <f t="shared" si="10"/>
        <v>19.610538306451609</v>
      </c>
      <c r="J27" s="65">
        <f t="shared" si="10"/>
        <v>45.089034498207887</v>
      </c>
      <c r="K27" s="62">
        <f t="shared" si="10"/>
        <v>14.47755814038978</v>
      </c>
      <c r="L27" s="62">
        <f t="shared" si="10"/>
        <v>8.128250896057347</v>
      </c>
      <c r="M27" s="61">
        <f t="shared" si="10"/>
        <v>23.112179099462363</v>
      </c>
      <c r="N27" s="64">
        <f t="shared" si="10"/>
        <v>14.983928203405016</v>
      </c>
      <c r="O27" s="63">
        <f t="shared" si="10"/>
        <v>44.134912634408607</v>
      </c>
      <c r="P27" s="62">
        <f t="shared" si="10"/>
        <v>12.247305193996411</v>
      </c>
      <c r="Q27" s="62">
        <f t="shared" si="10"/>
        <v>10.283251680107528</v>
      </c>
      <c r="R27" s="61">
        <f t="shared" si="10"/>
        <v>22.00004435483871</v>
      </c>
      <c r="S27" s="60">
        <f t="shared" si="10"/>
        <v>11.716792674731183</v>
      </c>
    </row>
    <row r="28" spans="1:19">
      <c r="A28" s="70" t="s">
        <v>21</v>
      </c>
      <c r="B28" s="69">
        <v>9.5</v>
      </c>
      <c r="C28" s="68">
        <v>24</v>
      </c>
      <c r="D28" s="67"/>
      <c r="E28" s="63">
        <f t="shared" ref="E28:S28" si="11">E12*43560/86400/30</f>
        <v>93.89684027777777</v>
      </c>
      <c r="F28" s="62">
        <f t="shared" si="11"/>
        <v>59.315301204194469</v>
      </c>
      <c r="G28" s="62">
        <f t="shared" si="11"/>
        <v>70.765463541666648</v>
      </c>
      <c r="H28" s="61">
        <f t="shared" si="11"/>
        <v>24.000013888888883</v>
      </c>
      <c r="I28" s="66">
        <f t="shared" si="11"/>
        <v>-46.765449652777768</v>
      </c>
      <c r="J28" s="65">
        <f t="shared" si="11"/>
        <v>68.43082175925926</v>
      </c>
      <c r="K28" s="62">
        <f t="shared" si="11"/>
        <v>30.509225898402772</v>
      </c>
      <c r="L28" s="62">
        <f t="shared" si="11"/>
        <v>16.440496875000001</v>
      </c>
      <c r="M28" s="61">
        <f t="shared" si="11"/>
        <v>24.000013888888891</v>
      </c>
      <c r="N28" s="64">
        <f t="shared" si="11"/>
        <v>7.5595170138888887</v>
      </c>
      <c r="O28" s="63">
        <f t="shared" si="11"/>
        <v>42.492847222222217</v>
      </c>
      <c r="P28" s="62">
        <f t="shared" si="11"/>
        <v>13.021548502212966</v>
      </c>
      <c r="Q28" s="62">
        <f t="shared" si="11"/>
        <v>11.24270659722222</v>
      </c>
      <c r="R28" s="61">
        <f t="shared" si="11"/>
        <v>24.770086458333335</v>
      </c>
      <c r="S28" s="60">
        <f t="shared" si="11"/>
        <v>13.527379861111115</v>
      </c>
    </row>
    <row r="29" spans="1:19">
      <c r="A29" s="70" t="s">
        <v>20</v>
      </c>
      <c r="B29" s="69">
        <v>9.5</v>
      </c>
      <c r="C29" s="68">
        <v>15</v>
      </c>
      <c r="D29" s="67"/>
      <c r="E29" s="63">
        <f t="shared" ref="E29:S29" si="12">E13*43560/86400/31</f>
        <v>59.780342741935485</v>
      </c>
      <c r="F29" s="62">
        <f t="shared" si="12"/>
        <v>27.698909727598572</v>
      </c>
      <c r="G29" s="62">
        <f t="shared" si="12"/>
        <v>11.52988508064516</v>
      </c>
      <c r="H29" s="61">
        <f t="shared" si="12"/>
        <v>20.448227486559141</v>
      </c>
      <c r="I29" s="66">
        <f t="shared" si="12"/>
        <v>8.9183424059139789</v>
      </c>
      <c r="J29" s="65">
        <f t="shared" si="12"/>
        <v>35.938138440860214</v>
      </c>
      <c r="K29" s="62">
        <f t="shared" si="12"/>
        <v>20.938199802163975</v>
      </c>
      <c r="L29" s="62">
        <f t="shared" si="12"/>
        <v>18.421829861111114</v>
      </c>
      <c r="M29" s="61">
        <f t="shared" si="12"/>
        <v>18.187270385304654</v>
      </c>
      <c r="N29" s="64">
        <f t="shared" si="12"/>
        <v>-0.23455947580646108</v>
      </c>
      <c r="O29" s="63">
        <f t="shared" si="12"/>
        <v>16.173991935483873</v>
      </c>
      <c r="P29" s="62">
        <f t="shared" si="12"/>
        <v>10.447521222643369</v>
      </c>
      <c r="Q29" s="62">
        <f t="shared" si="12"/>
        <v>18.351869959677423</v>
      </c>
      <c r="R29" s="61">
        <f t="shared" si="12"/>
        <v>15.1818000672043</v>
      </c>
      <c r="S29" s="60">
        <f t="shared" si="12"/>
        <v>-3.1700698924731214</v>
      </c>
    </row>
    <row r="30" spans="1:19">
      <c r="A30" s="70" t="s">
        <v>19</v>
      </c>
      <c r="B30" s="69">
        <v>9.5</v>
      </c>
      <c r="C30" s="68">
        <v>8.4</v>
      </c>
      <c r="D30" s="67"/>
      <c r="E30" s="63">
        <f t="shared" ref="E30:S30" si="13">E14*43560/86400/31</f>
        <v>19.703158602150538</v>
      </c>
      <c r="F30" s="62">
        <f t="shared" si="13"/>
        <v>17.584721657732974</v>
      </c>
      <c r="G30" s="62">
        <f t="shared" si="13"/>
        <v>26.574381048387092</v>
      </c>
      <c r="H30" s="61">
        <f t="shared" si="13"/>
        <v>16.04172950268817</v>
      </c>
      <c r="I30" s="66">
        <f t="shared" si="13"/>
        <v>-10.532651545698924</v>
      </c>
      <c r="J30" s="65">
        <f t="shared" si="13"/>
        <v>13.146281362007169</v>
      </c>
      <c r="K30" s="62">
        <f t="shared" si="13"/>
        <v>12.125389326505376</v>
      </c>
      <c r="L30" s="62">
        <f t="shared" si="13"/>
        <v>19.998367159498205</v>
      </c>
      <c r="M30" s="61">
        <f t="shared" si="13"/>
        <v>9.5460434587813605</v>
      </c>
      <c r="N30" s="64">
        <f t="shared" si="13"/>
        <v>-10.452323700716843</v>
      </c>
      <c r="O30" s="63">
        <f t="shared" si="13"/>
        <v>8.7944556451612907</v>
      </c>
      <c r="P30" s="62">
        <f t="shared" si="13"/>
        <v>8.601500717195341</v>
      </c>
      <c r="Q30" s="62">
        <f t="shared" si="13"/>
        <v>11.376764784946236</v>
      </c>
      <c r="R30" s="61">
        <f t="shared" si="13"/>
        <v>8.4000672043010756</v>
      </c>
      <c r="S30" s="60">
        <f t="shared" si="13"/>
        <v>-2.976697580645161</v>
      </c>
    </row>
    <row r="31" spans="1:19">
      <c r="A31" s="47" t="s">
        <v>18</v>
      </c>
      <c r="B31" s="46">
        <v>9.5</v>
      </c>
      <c r="C31" s="45">
        <v>7.2</v>
      </c>
      <c r="D31" s="44"/>
      <c r="E31" s="40">
        <f t="shared" ref="E31:S31" si="14">E15*43560/86400/30</f>
        <v>11.541215277777779</v>
      </c>
      <c r="F31" s="39">
        <f t="shared" si="14"/>
        <v>12.740770876523147</v>
      </c>
      <c r="G31" s="39">
        <f t="shared" si="14"/>
        <v>12.479763541666665</v>
      </c>
      <c r="H31" s="38">
        <f t="shared" si="14"/>
        <v>7.200004166666667</v>
      </c>
      <c r="I31" s="43">
        <f t="shared" si="14"/>
        <v>-5.2797593749999994</v>
      </c>
      <c r="J31" s="42">
        <f t="shared" si="14"/>
        <v>9.7528240740740753</v>
      </c>
      <c r="K31" s="39">
        <f t="shared" si="14"/>
        <v>10.212115680555558</v>
      </c>
      <c r="L31" s="39">
        <f t="shared" si="14"/>
        <v>16.493266319444441</v>
      </c>
      <c r="M31" s="38">
        <f t="shared" si="14"/>
        <v>8.4949142361111125</v>
      </c>
      <c r="N31" s="41">
        <f t="shared" si="14"/>
        <v>-7.998352083333331</v>
      </c>
      <c r="O31" s="40">
        <f t="shared" si="14"/>
        <v>7.1717708333333325</v>
      </c>
      <c r="P31" s="39">
        <f t="shared" si="14"/>
        <v>7.0856628285972203</v>
      </c>
      <c r="Q31" s="39">
        <f t="shared" si="14"/>
        <v>7.5964472222222224</v>
      </c>
      <c r="R31" s="38">
        <f t="shared" si="14"/>
        <v>7.3498256944444442</v>
      </c>
      <c r="S31" s="37">
        <f t="shared" si="14"/>
        <v>-0.24662152777777796</v>
      </c>
    </row>
    <row r="32" spans="1:19">
      <c r="A32" s="59" t="s">
        <v>17</v>
      </c>
      <c r="B32" s="24">
        <v>9.5</v>
      </c>
      <c r="C32" s="23">
        <v>6.7</v>
      </c>
      <c r="D32" s="22"/>
      <c r="E32" s="18">
        <f t="shared" ref="E32:S32" si="15">E16*43560/86400/31</f>
        <v>9.9328965053763429</v>
      </c>
      <c r="F32" s="17">
        <f t="shared" si="15"/>
        <v>10.624295320439067</v>
      </c>
      <c r="G32" s="17">
        <f t="shared" si="15"/>
        <v>4.74998185483871</v>
      </c>
      <c r="H32" s="16">
        <f t="shared" si="15"/>
        <v>6.7000497311827969</v>
      </c>
      <c r="I32" s="21">
        <f t="shared" si="15"/>
        <v>1.9500678763440866</v>
      </c>
      <c r="J32" s="20">
        <f t="shared" si="15"/>
        <v>9.0289202508960589</v>
      </c>
      <c r="K32" s="17">
        <f t="shared" si="15"/>
        <v>8.9979716656854851</v>
      </c>
      <c r="L32" s="17">
        <f t="shared" si="15"/>
        <v>7.564790434587815</v>
      </c>
      <c r="M32" s="16">
        <f t="shared" si="15"/>
        <v>6.7000497311827996</v>
      </c>
      <c r="N32" s="19">
        <f t="shared" si="15"/>
        <v>-0.8647407034050153</v>
      </c>
      <c r="O32" s="18">
        <f t="shared" si="15"/>
        <v>7.0502016129032263</v>
      </c>
      <c r="P32" s="17">
        <f t="shared" si="15"/>
        <v>7.901608623185485</v>
      </c>
      <c r="Q32" s="17">
        <f t="shared" si="15"/>
        <v>7.5724613575268824</v>
      </c>
      <c r="R32" s="16">
        <f t="shared" si="15"/>
        <v>6.7000497311827969</v>
      </c>
      <c r="S32" s="15">
        <f t="shared" si="15"/>
        <v>-0.87241162634408576</v>
      </c>
    </row>
    <row r="33" spans="1:19">
      <c r="A33" s="58" t="s">
        <v>16</v>
      </c>
      <c r="B33" s="57">
        <v>9.5</v>
      </c>
      <c r="C33" s="56">
        <v>6.7</v>
      </c>
      <c r="D33" s="55"/>
      <c r="E33" s="51">
        <f t="shared" ref="E33:S33" si="16">E17*43560/86400/30</f>
        <v>10.768159722222221</v>
      </c>
      <c r="F33" s="50">
        <f t="shared" si="16"/>
        <v>9.7659947100833353</v>
      </c>
      <c r="G33" s="50">
        <f t="shared" si="16"/>
        <v>4.7500062499999993</v>
      </c>
      <c r="H33" s="49">
        <f t="shared" si="16"/>
        <v>9.3266211805555539</v>
      </c>
      <c r="I33" s="54">
        <f t="shared" si="16"/>
        <v>4.5766149305555546</v>
      </c>
      <c r="J33" s="53">
        <f t="shared" si="16"/>
        <v>9.5385532407407414</v>
      </c>
      <c r="K33" s="50">
        <f t="shared" si="16"/>
        <v>8.6700559097777763</v>
      </c>
      <c r="L33" s="50">
        <f t="shared" si="16"/>
        <v>7.2529836805555554</v>
      </c>
      <c r="M33" s="49">
        <f t="shared" si="16"/>
        <v>8.6260255787037057</v>
      </c>
      <c r="N33" s="52">
        <f t="shared" si="16"/>
        <v>1.3730418981481489</v>
      </c>
      <c r="O33" s="51">
        <f t="shared" si="16"/>
        <v>7.2137847222222229</v>
      </c>
      <c r="P33" s="50">
        <f t="shared" si="16"/>
        <v>7.2507738502731467</v>
      </c>
      <c r="Q33" s="50">
        <f t="shared" si="16"/>
        <v>7.7301774305555568</v>
      </c>
      <c r="R33" s="49">
        <f t="shared" si="16"/>
        <v>6.7256253472222225</v>
      </c>
      <c r="S33" s="48">
        <f t="shared" si="16"/>
        <v>-1.004552083333333</v>
      </c>
    </row>
    <row r="34" spans="1:19" ht="13.5" thickBot="1">
      <c r="A34" s="47" t="s">
        <v>15</v>
      </c>
      <c r="B34" s="46">
        <v>9.5</v>
      </c>
      <c r="C34" s="45">
        <v>6.1</v>
      </c>
      <c r="D34" s="44"/>
      <c r="E34" s="40">
        <f t="shared" ref="E34:S34" si="17">E18*43560/86400/31</f>
        <v>8.1601814516129032</v>
      </c>
      <c r="F34" s="39">
        <f t="shared" si="17"/>
        <v>8.9180596855107499</v>
      </c>
      <c r="G34" s="39">
        <f t="shared" si="17"/>
        <v>3.7809653897849462</v>
      </c>
      <c r="H34" s="38">
        <f t="shared" si="17"/>
        <v>8.3295651881720438</v>
      </c>
      <c r="I34" s="43">
        <f t="shared" si="17"/>
        <v>4.5485997983870972</v>
      </c>
      <c r="J34" s="42">
        <f t="shared" si="17"/>
        <v>8.1005488351254478</v>
      </c>
      <c r="K34" s="39">
        <f t="shared" si="17"/>
        <v>6.597884989193548</v>
      </c>
      <c r="L34" s="39">
        <f t="shared" si="17"/>
        <v>6.632488687275985</v>
      </c>
      <c r="M34" s="38">
        <f t="shared" si="17"/>
        <v>8.1072575044802857</v>
      </c>
      <c r="N34" s="41">
        <f t="shared" si="17"/>
        <v>1.4747688172043012</v>
      </c>
      <c r="O34" s="40">
        <f t="shared" si="17"/>
        <v>6.4321908602150542</v>
      </c>
      <c r="P34" s="39">
        <f t="shared" si="17"/>
        <v>5.8618247818324365</v>
      </c>
      <c r="Q34" s="39">
        <f t="shared" si="17"/>
        <v>6.6219445564516128</v>
      </c>
      <c r="R34" s="38">
        <f t="shared" si="17"/>
        <v>6.2416239919354846</v>
      </c>
      <c r="S34" s="37">
        <f t="shared" si="17"/>
        <v>-0.38032056451612889</v>
      </c>
    </row>
    <row r="35" spans="1:19">
      <c r="A35" s="36" t="s">
        <v>14</v>
      </c>
      <c r="B35" s="35">
        <f>AVERAGE(B23:B34)</f>
        <v>9.5</v>
      </c>
      <c r="C35" s="34">
        <f>AVERAGE(C23:C34)</f>
        <v>10.583333333333334</v>
      </c>
      <c r="D35" s="33"/>
      <c r="E35" s="29">
        <f t="shared" ref="E35:S35" si="18">E19*43560/86400/365</f>
        <v>25.442114726027398</v>
      </c>
      <c r="F35" s="28">
        <f t="shared" si="18"/>
        <v>16.988182578884704</v>
      </c>
      <c r="G35" s="28">
        <f t="shared" si="18"/>
        <v>13.272222031963471</v>
      </c>
      <c r="H35" s="27">
        <f t="shared" si="18"/>
        <v>13.03355091324201</v>
      </c>
      <c r="I35" s="32">
        <f t="shared" si="18"/>
        <v>-0.23867111872146052</v>
      </c>
      <c r="J35" s="31">
        <f t="shared" si="18"/>
        <v>19.634414003044139</v>
      </c>
      <c r="K35" s="28">
        <f t="shared" si="18"/>
        <v>11.611470671844749</v>
      </c>
      <c r="L35" s="28">
        <f t="shared" si="18"/>
        <v>10.623818417047184</v>
      </c>
      <c r="M35" s="27">
        <f t="shared" si="18"/>
        <v>11.781774143835616</v>
      </c>
      <c r="N35" s="30">
        <f t="shared" si="18"/>
        <v>1.1579557267884324</v>
      </c>
      <c r="O35" s="29">
        <f t="shared" si="18"/>
        <v>14.690933219178083</v>
      </c>
      <c r="P35" s="28">
        <f t="shared" si="18"/>
        <v>8.1771919177172752</v>
      </c>
      <c r="Q35" s="28">
        <f t="shared" si="18"/>
        <v>9.6286060787671222</v>
      </c>
      <c r="R35" s="27">
        <f t="shared" si="18"/>
        <v>10.772815781963473</v>
      </c>
      <c r="S35" s="26">
        <f t="shared" si="18"/>
        <v>1.1442097031963474</v>
      </c>
    </row>
    <row r="36" spans="1:19">
      <c r="A36" s="25" t="s">
        <v>13</v>
      </c>
      <c r="B36" s="24">
        <f>AVERAGE(B26:B31)</f>
        <v>9.5</v>
      </c>
      <c r="C36" s="23">
        <f>AVERAGE(C26:C31)</f>
        <v>14.766666666666667</v>
      </c>
      <c r="D36" s="22"/>
      <c r="E36" s="18">
        <f t="shared" ref="E36:S36" si="19">E20*43560/86400/183</f>
        <v>41.718414162112929</v>
      </c>
      <c r="F36" s="17">
        <f t="shared" si="19"/>
        <v>25.066124856023837</v>
      </c>
      <c r="G36" s="17">
        <f t="shared" si="19"/>
        <v>21.733819159836063</v>
      </c>
      <c r="H36" s="16">
        <f t="shared" si="19"/>
        <v>17.690285405282335</v>
      </c>
      <c r="I36" s="21">
        <f t="shared" si="19"/>
        <v>-4.0435337545537333</v>
      </c>
      <c r="J36" s="20">
        <f t="shared" si="19"/>
        <v>31.196345628415298</v>
      </c>
      <c r="K36" s="17">
        <f t="shared" si="19"/>
        <v>16.250875449797356</v>
      </c>
      <c r="L36" s="17">
        <f t="shared" si="19"/>
        <v>14.573943078324223</v>
      </c>
      <c r="M36" s="16">
        <f t="shared" si="19"/>
        <v>16.047262257134182</v>
      </c>
      <c r="N36" s="19">
        <f t="shared" si="19"/>
        <v>1.4733191788099573</v>
      </c>
      <c r="O36" s="18">
        <f t="shared" si="19"/>
        <v>22.611048497267756</v>
      </c>
      <c r="P36" s="17">
        <f t="shared" si="19"/>
        <v>10.310923376662114</v>
      </c>
      <c r="Q36" s="17">
        <f t="shared" si="19"/>
        <v>12.243184710837888</v>
      </c>
      <c r="R36" s="16">
        <f t="shared" si="19"/>
        <v>14.955780453096539</v>
      </c>
      <c r="S36" s="15">
        <f t="shared" si="19"/>
        <v>2.7125957422586522</v>
      </c>
    </row>
    <row r="37" spans="1:19" ht="13.5" thickBot="1">
      <c r="A37" s="14" t="s">
        <v>12</v>
      </c>
      <c r="B37" s="13">
        <f>AVERAGE(B32:B34,B23:B25)</f>
        <v>9.5</v>
      </c>
      <c r="C37" s="12">
        <f>AVERAGE(C32:C34,C23:C25)</f>
        <v>6.3999999999999995</v>
      </c>
      <c r="D37" s="11"/>
      <c r="E37" s="7">
        <f t="shared" ref="E37:S37" si="20">E21*43560/86400/182</f>
        <v>9.0763850732600737</v>
      </c>
      <c r="F37" s="6">
        <f t="shared" si="20"/>
        <v>8.8658560035195357</v>
      </c>
      <c r="G37" s="6">
        <f t="shared" si="20"/>
        <v>4.7641326121794876</v>
      </c>
      <c r="H37" s="5">
        <f t="shared" si="20"/>
        <v>8.3512299679487185</v>
      </c>
      <c r="I37" s="10">
        <f t="shared" si="20"/>
        <v>3.5870973557692305</v>
      </c>
      <c r="J37" s="9">
        <f t="shared" si="20"/>
        <v>8.008955280830282</v>
      </c>
      <c r="K37" s="6">
        <f t="shared" si="20"/>
        <v>6.9465746588484434</v>
      </c>
      <c r="L37" s="6">
        <f t="shared" si="20"/>
        <v>6.6519897741147753</v>
      </c>
      <c r="M37" s="5">
        <f t="shared" si="20"/>
        <v>7.4928492826617843</v>
      </c>
      <c r="N37" s="8">
        <f t="shared" si="20"/>
        <v>0.84085950854700897</v>
      </c>
      <c r="O37" s="7">
        <f t="shared" si="20"/>
        <v>6.727300824175825</v>
      </c>
      <c r="P37" s="6">
        <f t="shared" si="20"/>
        <v>6.031736659547466</v>
      </c>
      <c r="Q37" s="6">
        <f t="shared" si="20"/>
        <v>6.9996616300366297</v>
      </c>
      <c r="R37" s="5">
        <f t="shared" si="20"/>
        <v>6.566867788461539</v>
      </c>
      <c r="S37" s="4">
        <f t="shared" si="20"/>
        <v>-0.43279384157509165</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'999411'!$A$1</f>
        <v>&lt;SITE CATEGORY: PRIMARY/SECONDARY&gt;</v>
      </c>
      <c r="C1" s="124"/>
      <c r="D1" s="124"/>
      <c r="E1" s="124"/>
      <c r="F1" s="124"/>
      <c r="G1" s="124"/>
      <c r="H1" s="124"/>
      <c r="I1" s="124"/>
      <c r="J1" s="124"/>
      <c r="K1" s="124"/>
      <c r="L1" s="124"/>
      <c r="M1" s="124"/>
      <c r="N1" s="124"/>
      <c r="O1" s="124"/>
    </row>
    <row r="2" spans="2:15" ht="23.25">
      <c r="B2" s="125" t="str">
        <f>'999411'!A2</f>
        <v>HYDROSS MODEL NODE — Sabine Cr ab Pistol Cr (#999411)</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2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'353000'!$A$1</f>
        <v>&lt;SITE CATEGORY: PRIMARY/SECONDARY&gt;</v>
      </c>
      <c r="C1" s="124"/>
      <c r="D1" s="124"/>
      <c r="E1" s="124"/>
      <c r="F1" s="124"/>
      <c r="G1" s="124"/>
      <c r="H1" s="124"/>
      <c r="I1" s="124"/>
      <c r="J1" s="124"/>
      <c r="K1" s="124"/>
      <c r="L1" s="124"/>
      <c r="M1" s="124"/>
      <c r="N1" s="124"/>
      <c r="O1" s="124"/>
    </row>
    <row r="2" spans="2:15" ht="46.5">
      <c r="B2" s="128" t="str">
        <f>'353000'!A2</f>
        <v>HYDROSS MODEL NODE — South Crow Creek bl South Crow Feeder Canal (#353000)</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21.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64</v>
      </c>
      <c r="B2" s="121"/>
      <c r="C2" s="121"/>
      <c r="D2" s="121"/>
      <c r="E2" s="121"/>
      <c r="F2" s="121"/>
      <c r="G2" s="121"/>
      <c r="H2" s="121"/>
      <c r="I2" s="121"/>
      <c r="J2" s="121"/>
      <c r="K2" s="121"/>
      <c r="L2" s="121"/>
      <c r="M2" s="121"/>
      <c r="N2" s="121"/>
      <c r="O2" s="121"/>
      <c r="P2" s="121"/>
      <c r="Q2" s="121"/>
      <c r="R2" s="121"/>
      <c r="S2" s="121"/>
    </row>
    <row r="3" spans="1:20" ht="16.5" thickTop="1" thickBot="1">
      <c r="A3" s="120" t="s">
        <v>63</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61.487603305785122</v>
      </c>
      <c r="C7" s="90">
        <f>C23/43560*86400*31</f>
        <v>116.82644628099173</v>
      </c>
      <c r="D7" s="89"/>
      <c r="E7" s="85">
        <v>182.5</v>
      </c>
      <c r="F7" s="84">
        <v>105.32886856666671</v>
      </c>
      <c r="G7" s="84">
        <v>74.112500000000011</v>
      </c>
      <c r="H7" s="83">
        <v>183.595</v>
      </c>
      <c r="I7" s="88">
        <f t="shared" ref="I7:I18" si="0">H7-G7</f>
        <v>109.48249999999999</v>
      </c>
      <c r="J7" s="87">
        <v>126.25</v>
      </c>
      <c r="K7" s="84">
        <v>125.57168254545454</v>
      </c>
      <c r="L7" s="84">
        <v>69.17583333333333</v>
      </c>
      <c r="M7" s="83">
        <v>128.00916666666669</v>
      </c>
      <c r="N7" s="86">
        <f t="shared" ref="N7:N18" si="1">M7-L7</f>
        <v>58.833333333333357</v>
      </c>
      <c r="O7" s="85">
        <v>125</v>
      </c>
      <c r="P7" s="84">
        <v>96.409865133333298</v>
      </c>
      <c r="Q7" s="84">
        <v>81.83</v>
      </c>
      <c r="R7" s="83">
        <v>126.62</v>
      </c>
      <c r="S7" s="82">
        <f t="shared" ref="S7:S18" si="2">R7-Q7</f>
        <v>44.790000000000006</v>
      </c>
    </row>
    <row r="8" spans="1:20">
      <c r="A8" s="70" t="s">
        <v>25</v>
      </c>
      <c r="B8" s="69">
        <f>B24/43560*86400*28</f>
        <v>55.537190082644621</v>
      </c>
      <c r="C8" s="68">
        <f>C24/43560*86400*28</f>
        <v>105.52066115702479</v>
      </c>
      <c r="D8" s="67"/>
      <c r="E8" s="63">
        <v>134.75</v>
      </c>
      <c r="F8" s="62">
        <v>93.203255299999967</v>
      </c>
      <c r="G8" s="62">
        <v>91.64</v>
      </c>
      <c r="H8" s="61">
        <v>135.57</v>
      </c>
      <c r="I8" s="66">
        <f t="shared" si="0"/>
        <v>43.929999999999993</v>
      </c>
      <c r="J8" s="65">
        <v>117.83333333333333</v>
      </c>
      <c r="K8" s="62">
        <v>115.57499374545455</v>
      </c>
      <c r="L8" s="62">
        <v>115.70666666666666</v>
      </c>
      <c r="M8" s="61">
        <v>119.16249999999998</v>
      </c>
      <c r="N8" s="64">
        <f t="shared" si="1"/>
        <v>3.4558333333333167</v>
      </c>
      <c r="O8" s="63">
        <v>107.75</v>
      </c>
      <c r="P8" s="62">
        <v>90.803256599999997</v>
      </c>
      <c r="Q8" s="62">
        <v>127.74</v>
      </c>
      <c r="R8" s="61">
        <v>108.9825</v>
      </c>
      <c r="S8" s="60">
        <f t="shared" si="2"/>
        <v>-18.757499999999993</v>
      </c>
    </row>
    <row r="9" spans="1:20">
      <c r="A9" s="81" t="s">
        <v>24</v>
      </c>
      <c r="B9" s="80">
        <f>B25/43560*86400*31</f>
        <v>61.487603305785122</v>
      </c>
      <c r="C9" s="79">
        <f>C25/43560*86400*31</f>
        <v>141.42148760330579</v>
      </c>
      <c r="D9" s="78"/>
      <c r="E9" s="74">
        <v>177.25</v>
      </c>
      <c r="F9" s="73">
        <v>103.11399373333334</v>
      </c>
      <c r="G9" s="73">
        <v>78.397499999999994</v>
      </c>
      <c r="H9" s="72">
        <v>177.8125</v>
      </c>
      <c r="I9" s="77">
        <f t="shared" si="0"/>
        <v>99.415000000000006</v>
      </c>
      <c r="J9" s="76">
        <v>150.25</v>
      </c>
      <c r="K9" s="73">
        <v>123.79016585454546</v>
      </c>
      <c r="L9" s="73">
        <v>68.619166666666672</v>
      </c>
      <c r="M9" s="72">
        <v>151.17250000000001</v>
      </c>
      <c r="N9" s="75">
        <f t="shared" si="1"/>
        <v>82.553333333333342</v>
      </c>
      <c r="O9" s="74">
        <v>144</v>
      </c>
      <c r="P9" s="73">
        <v>93.844577266666661</v>
      </c>
      <c r="Q9" s="73">
        <v>101.45499999999998</v>
      </c>
      <c r="R9" s="72">
        <v>144.9075</v>
      </c>
      <c r="S9" s="71">
        <f t="shared" si="2"/>
        <v>43.452500000000015</v>
      </c>
    </row>
    <row r="10" spans="1:20">
      <c r="A10" s="58" t="s">
        <v>23</v>
      </c>
      <c r="B10" s="57">
        <f>B26/43560*86400*30</f>
        <v>59.504132231404952</v>
      </c>
      <c r="C10" s="56">
        <f>C26/43560*86400*30</f>
        <v>232.06611570247935</v>
      </c>
      <c r="D10" s="55"/>
      <c r="E10" s="51">
        <v>353</v>
      </c>
      <c r="F10" s="50">
        <v>103.47762990000001</v>
      </c>
      <c r="G10" s="50">
        <v>50.577500000000001</v>
      </c>
      <c r="H10" s="49">
        <v>296.63749999999999</v>
      </c>
      <c r="I10" s="54">
        <f t="shared" si="0"/>
        <v>246.06</v>
      </c>
      <c r="J10" s="53">
        <v>295.66666666666669</v>
      </c>
      <c r="K10" s="50">
        <v>102.72571445454547</v>
      </c>
      <c r="L10" s="50">
        <v>60.493333333333339</v>
      </c>
      <c r="M10" s="49">
        <v>234.61</v>
      </c>
      <c r="N10" s="52">
        <f t="shared" si="1"/>
        <v>174.11666666666667</v>
      </c>
      <c r="O10" s="51">
        <v>408.5</v>
      </c>
      <c r="P10" s="50">
        <v>78.27103198333333</v>
      </c>
      <c r="Q10" s="50">
        <v>83.305000000000007</v>
      </c>
      <c r="R10" s="49">
        <v>349.32749999999999</v>
      </c>
      <c r="S10" s="48">
        <f t="shared" si="2"/>
        <v>266.02249999999998</v>
      </c>
    </row>
    <row r="11" spans="1:20">
      <c r="A11" s="70" t="s">
        <v>22</v>
      </c>
      <c r="B11" s="69">
        <f>B27/43560*86400*31</f>
        <v>61.487603305785122</v>
      </c>
      <c r="C11" s="68">
        <f>C27/43560*86400*31</f>
        <v>737.85123966942149</v>
      </c>
      <c r="D11" s="67"/>
      <c r="E11" s="63">
        <v>945.5</v>
      </c>
      <c r="F11" s="62">
        <v>157.37512136666666</v>
      </c>
      <c r="G11" s="62">
        <v>30.745000000000001</v>
      </c>
      <c r="H11" s="61">
        <v>858.23249999999996</v>
      </c>
      <c r="I11" s="66">
        <f t="shared" si="0"/>
        <v>827.48749999999995</v>
      </c>
      <c r="J11" s="65">
        <v>981.41666666666663</v>
      </c>
      <c r="K11" s="62">
        <v>110.5982872</v>
      </c>
      <c r="L11" s="62">
        <v>51.241666666666667</v>
      </c>
      <c r="M11" s="61">
        <v>861.15749999999991</v>
      </c>
      <c r="N11" s="64">
        <f t="shared" si="1"/>
        <v>809.91583333333324</v>
      </c>
      <c r="O11" s="63">
        <v>863.5</v>
      </c>
      <c r="P11" s="62">
        <v>95.239617833333341</v>
      </c>
      <c r="Q11" s="62">
        <v>61.49</v>
      </c>
      <c r="R11" s="61">
        <v>768.01250000000005</v>
      </c>
      <c r="S11" s="60">
        <f t="shared" si="2"/>
        <v>706.52250000000004</v>
      </c>
    </row>
    <row r="12" spans="1:20">
      <c r="A12" s="70" t="s">
        <v>21</v>
      </c>
      <c r="B12" s="69">
        <f>B28/43560*86400*30</f>
        <v>59.504132231404952</v>
      </c>
      <c r="C12" s="68">
        <f>C28/43560*86400*30</f>
        <v>654.5454545454545</v>
      </c>
      <c r="D12" s="67"/>
      <c r="E12" s="63">
        <v>1638.5</v>
      </c>
      <c r="F12" s="62">
        <v>232.88582426666665</v>
      </c>
      <c r="G12" s="62">
        <v>164.69749999999999</v>
      </c>
      <c r="H12" s="61">
        <v>1355.7399999999998</v>
      </c>
      <c r="I12" s="66">
        <f t="shared" si="0"/>
        <v>1191.0424999999998</v>
      </c>
      <c r="J12" s="65">
        <v>1289.0833333333333</v>
      </c>
      <c r="K12" s="62">
        <v>156.41103473636366</v>
      </c>
      <c r="L12" s="62">
        <v>151.73333333333335</v>
      </c>
      <c r="M12" s="61">
        <v>856.08</v>
      </c>
      <c r="N12" s="64">
        <f t="shared" si="1"/>
        <v>704.34666666666669</v>
      </c>
      <c r="O12" s="63">
        <v>737.75</v>
      </c>
      <c r="P12" s="62">
        <v>114.43960743333332</v>
      </c>
      <c r="Q12" s="62">
        <v>59.5</v>
      </c>
      <c r="R12" s="61">
        <v>670.29750000000001</v>
      </c>
      <c r="S12" s="60">
        <f t="shared" si="2"/>
        <v>610.79750000000001</v>
      </c>
    </row>
    <row r="13" spans="1:20">
      <c r="A13" s="70" t="s">
        <v>20</v>
      </c>
      <c r="B13" s="69">
        <f>B29/43560*86400*31</f>
        <v>61.487603305785122</v>
      </c>
      <c r="C13" s="68">
        <f>C29/43560*86400*31</f>
        <v>73.785123966942137</v>
      </c>
      <c r="D13" s="67"/>
      <c r="E13" s="63">
        <v>1091</v>
      </c>
      <c r="F13" s="62">
        <v>176.28420203333334</v>
      </c>
      <c r="G13" s="62">
        <v>30.745000000000001</v>
      </c>
      <c r="H13" s="61">
        <v>974.99749999999995</v>
      </c>
      <c r="I13" s="66">
        <f t="shared" si="0"/>
        <v>944.25249999999994</v>
      </c>
      <c r="J13" s="65">
        <v>649.75</v>
      </c>
      <c r="K13" s="62">
        <v>175.56594547272726</v>
      </c>
      <c r="L13" s="62">
        <v>94.270833333333329</v>
      </c>
      <c r="M13" s="61">
        <v>404.98666666666668</v>
      </c>
      <c r="N13" s="64">
        <f t="shared" si="1"/>
        <v>310.71583333333336</v>
      </c>
      <c r="O13" s="63">
        <v>330.5</v>
      </c>
      <c r="P13" s="62">
        <v>112.97183963333335</v>
      </c>
      <c r="Q13" s="62">
        <v>61.49</v>
      </c>
      <c r="R13" s="61">
        <v>73.790000000000006</v>
      </c>
      <c r="S13" s="60">
        <f t="shared" si="2"/>
        <v>12.300000000000004</v>
      </c>
    </row>
    <row r="14" spans="1:20">
      <c r="A14" s="70" t="s">
        <v>19</v>
      </c>
      <c r="B14" s="69">
        <f>B30/43560*86400*31</f>
        <v>61.487603305785122</v>
      </c>
      <c r="C14" s="68">
        <f>C30/43560*86400*31</f>
        <v>61.487603305785122</v>
      </c>
      <c r="D14" s="67"/>
      <c r="E14" s="63">
        <v>390.5</v>
      </c>
      <c r="F14" s="62">
        <v>105.28919916666665</v>
      </c>
      <c r="G14" s="62">
        <v>30.745000000000001</v>
      </c>
      <c r="H14" s="61">
        <v>134.31</v>
      </c>
      <c r="I14" s="66">
        <f t="shared" si="0"/>
        <v>103.565</v>
      </c>
      <c r="J14" s="65">
        <v>275.16666666666669</v>
      </c>
      <c r="K14" s="62">
        <v>130.00563957272726</v>
      </c>
      <c r="L14" s="62">
        <v>51.241666666666667</v>
      </c>
      <c r="M14" s="61">
        <v>89.780833333333348</v>
      </c>
      <c r="N14" s="64">
        <f t="shared" si="1"/>
        <v>38.539166666666681</v>
      </c>
      <c r="O14" s="63">
        <v>185.5</v>
      </c>
      <c r="P14" s="62">
        <v>87.980117633333336</v>
      </c>
      <c r="Q14" s="62">
        <v>61.49</v>
      </c>
      <c r="R14" s="61">
        <v>61.49</v>
      </c>
      <c r="S14" s="60">
        <f t="shared" si="2"/>
        <v>0</v>
      </c>
    </row>
    <row r="15" spans="1:20">
      <c r="A15" s="47" t="s">
        <v>18</v>
      </c>
      <c r="B15" s="46">
        <f>B31/43560*86400*30</f>
        <v>59.504132231404952</v>
      </c>
      <c r="C15" s="45">
        <f>C31/43560*86400*30</f>
        <v>29.752066115702476</v>
      </c>
      <c r="D15" s="44"/>
      <c r="E15" s="40">
        <v>235.25</v>
      </c>
      <c r="F15" s="39">
        <v>88.502431399999978</v>
      </c>
      <c r="G15" s="39">
        <v>29.75</v>
      </c>
      <c r="H15" s="38">
        <v>29.75</v>
      </c>
      <c r="I15" s="43">
        <f t="shared" si="0"/>
        <v>0</v>
      </c>
      <c r="J15" s="42">
        <v>208.75</v>
      </c>
      <c r="K15" s="39">
        <v>79.904990527272716</v>
      </c>
      <c r="L15" s="39">
        <v>52.0625</v>
      </c>
      <c r="M15" s="38">
        <v>62.615000000000002</v>
      </c>
      <c r="N15" s="41">
        <f t="shared" si="1"/>
        <v>10.552500000000002</v>
      </c>
      <c r="O15" s="40">
        <v>147</v>
      </c>
      <c r="P15" s="39">
        <v>83.50408699999997</v>
      </c>
      <c r="Q15" s="39">
        <v>59.5</v>
      </c>
      <c r="R15" s="38">
        <v>29.75</v>
      </c>
      <c r="S15" s="37">
        <f t="shared" si="2"/>
        <v>-29.75</v>
      </c>
    </row>
    <row r="16" spans="1:20">
      <c r="A16" s="59" t="s">
        <v>17</v>
      </c>
      <c r="B16" s="24">
        <f>B32/43560*86400*31</f>
        <v>61.487603305785122</v>
      </c>
      <c r="C16" s="23">
        <f>C32/43560*86400*31</f>
        <v>30.743801652892561</v>
      </c>
      <c r="D16" s="22"/>
      <c r="E16" s="18">
        <v>203.5</v>
      </c>
      <c r="F16" s="17">
        <v>87.590035200000003</v>
      </c>
      <c r="G16" s="17">
        <v>30.745000000000001</v>
      </c>
      <c r="H16" s="16">
        <v>30.74</v>
      </c>
      <c r="I16" s="21">
        <f t="shared" si="0"/>
        <v>-5.000000000002558E-3</v>
      </c>
      <c r="J16" s="20">
        <v>191.83333333333334</v>
      </c>
      <c r="K16" s="17">
        <v>114.9925748272727</v>
      </c>
      <c r="L16" s="17">
        <v>51.241666666666667</v>
      </c>
      <c r="M16" s="16">
        <v>34.570833333333333</v>
      </c>
      <c r="N16" s="19">
        <f t="shared" si="1"/>
        <v>-16.670833333333334</v>
      </c>
      <c r="O16" s="18">
        <v>147.5</v>
      </c>
      <c r="P16" s="17">
        <v>83.008219499999996</v>
      </c>
      <c r="Q16" s="17">
        <v>61.49</v>
      </c>
      <c r="R16" s="16">
        <v>38.314999999999998</v>
      </c>
      <c r="S16" s="15">
        <f t="shared" si="2"/>
        <v>-23.175000000000004</v>
      </c>
    </row>
    <row r="17" spans="1:19">
      <c r="A17" s="58" t="s">
        <v>16</v>
      </c>
      <c r="B17" s="57">
        <f>B33/43560*86400*30</f>
        <v>59.504132231404952</v>
      </c>
      <c r="C17" s="56">
        <f>C33/43560*86400*30</f>
        <v>29.752066115702476</v>
      </c>
      <c r="D17" s="55"/>
      <c r="E17" s="51">
        <v>211.75</v>
      </c>
      <c r="F17" s="50">
        <v>106.6577934666667</v>
      </c>
      <c r="G17" s="50">
        <v>29.75</v>
      </c>
      <c r="H17" s="49">
        <v>114.79</v>
      </c>
      <c r="I17" s="54">
        <f t="shared" si="0"/>
        <v>85.04</v>
      </c>
      <c r="J17" s="53">
        <v>192.33333333333334</v>
      </c>
      <c r="K17" s="50">
        <v>125.10105920909091</v>
      </c>
      <c r="L17" s="50">
        <v>49.583333333333336</v>
      </c>
      <c r="M17" s="49">
        <v>104.23416666666667</v>
      </c>
      <c r="N17" s="52">
        <f t="shared" si="1"/>
        <v>54.650833333333331</v>
      </c>
      <c r="O17" s="51">
        <v>142.5</v>
      </c>
      <c r="P17" s="50">
        <v>100.42308609999996</v>
      </c>
      <c r="Q17" s="50">
        <v>59.5</v>
      </c>
      <c r="R17" s="49">
        <v>70.767499999999984</v>
      </c>
      <c r="S17" s="48">
        <f t="shared" si="2"/>
        <v>11.267499999999984</v>
      </c>
    </row>
    <row r="18" spans="1:19" ht="13.5" thickBot="1">
      <c r="A18" s="47" t="s">
        <v>15</v>
      </c>
      <c r="B18" s="46">
        <f>B34/43560*86400*31</f>
        <v>61.487603305785122</v>
      </c>
      <c r="C18" s="45">
        <f>C34/43560*86400*31</f>
        <v>30.743801652892561</v>
      </c>
      <c r="D18" s="44"/>
      <c r="E18" s="40">
        <v>165.75</v>
      </c>
      <c r="F18" s="39">
        <v>107.86109860000003</v>
      </c>
      <c r="G18" s="39">
        <v>61.49</v>
      </c>
      <c r="H18" s="38">
        <v>167.80499999999998</v>
      </c>
      <c r="I18" s="43">
        <f t="shared" si="0"/>
        <v>106.31499999999997</v>
      </c>
      <c r="J18" s="42">
        <v>165.08333333333334</v>
      </c>
      <c r="K18" s="39">
        <v>111.28168277272727</v>
      </c>
      <c r="L18" s="39">
        <v>66.838333333333338</v>
      </c>
      <c r="M18" s="38">
        <v>166.76416666666668</v>
      </c>
      <c r="N18" s="41">
        <f t="shared" si="1"/>
        <v>99.925833333333344</v>
      </c>
      <c r="O18" s="40">
        <v>130</v>
      </c>
      <c r="P18" s="39">
        <v>99.10077276666668</v>
      </c>
      <c r="Q18" s="39">
        <v>61.49</v>
      </c>
      <c r="R18" s="38">
        <v>132.08249999999998</v>
      </c>
      <c r="S18" s="37">
        <f t="shared" si="2"/>
        <v>70.592499999999973</v>
      </c>
    </row>
    <row r="19" spans="1:19">
      <c r="A19" s="36" t="s">
        <v>14</v>
      </c>
      <c r="B19" s="35">
        <f>SUM(B7:B18)</f>
        <v>723.96694214876015</v>
      </c>
      <c r="C19" s="34">
        <f>SUM(C7:C18)</f>
        <v>2244.495867768595</v>
      </c>
      <c r="D19" s="33"/>
      <c r="E19" s="29">
        <f t="shared" ref="E19:S19" si="3">SUM(E7:E18)</f>
        <v>5729.25</v>
      </c>
      <c r="F19" s="28">
        <f t="shared" si="3"/>
        <v>1467.5694530000003</v>
      </c>
      <c r="G19" s="28">
        <f t="shared" si="3"/>
        <v>703.39499999999998</v>
      </c>
      <c r="H19" s="27">
        <f t="shared" si="3"/>
        <v>4459.9799999999996</v>
      </c>
      <c r="I19" s="32">
        <f t="shared" si="3"/>
        <v>3756.5849999999996</v>
      </c>
      <c r="J19" s="31">
        <f t="shared" si="3"/>
        <v>4643.4166666666661</v>
      </c>
      <c r="K19" s="28">
        <f t="shared" si="3"/>
        <v>1471.5237709181815</v>
      </c>
      <c r="L19" s="28">
        <f t="shared" si="3"/>
        <v>882.20833333333348</v>
      </c>
      <c r="M19" s="27">
        <f t="shared" si="3"/>
        <v>3213.143333333333</v>
      </c>
      <c r="N19" s="30">
        <f t="shared" si="3"/>
        <v>2330.9349999999995</v>
      </c>
      <c r="O19" s="29">
        <f t="shared" si="3"/>
        <v>3469.5</v>
      </c>
      <c r="P19" s="28">
        <f t="shared" si="3"/>
        <v>1135.9960788833332</v>
      </c>
      <c r="Q19" s="28">
        <f t="shared" si="3"/>
        <v>880.28</v>
      </c>
      <c r="R19" s="27">
        <f t="shared" si="3"/>
        <v>2574.3424999999997</v>
      </c>
      <c r="S19" s="26">
        <f t="shared" si="3"/>
        <v>1694.0624999999998</v>
      </c>
    </row>
    <row r="20" spans="1:19">
      <c r="A20" s="25" t="s">
        <v>13</v>
      </c>
      <c r="B20" s="24">
        <f>SUM(B10:B15)</f>
        <v>362.97520661157023</v>
      </c>
      <c r="C20" s="23">
        <f>SUM(C10:C15)</f>
        <v>1789.4876033057851</v>
      </c>
      <c r="D20" s="22"/>
      <c r="E20" s="18">
        <f t="shared" ref="E20:S20" si="4">SUM(E10:E15)</f>
        <v>4653.75</v>
      </c>
      <c r="F20" s="17">
        <f t="shared" si="4"/>
        <v>863.81440813333336</v>
      </c>
      <c r="G20" s="17">
        <f t="shared" si="4"/>
        <v>337.26</v>
      </c>
      <c r="H20" s="16">
        <f t="shared" si="4"/>
        <v>3649.6674999999996</v>
      </c>
      <c r="I20" s="21">
        <f t="shared" si="4"/>
        <v>3312.4074999999998</v>
      </c>
      <c r="J20" s="20">
        <f t="shared" si="4"/>
        <v>3699.833333333333</v>
      </c>
      <c r="K20" s="17">
        <f t="shared" si="4"/>
        <v>755.21161196363641</v>
      </c>
      <c r="L20" s="17">
        <f t="shared" si="4"/>
        <v>461.04333333333335</v>
      </c>
      <c r="M20" s="16">
        <f t="shared" si="4"/>
        <v>2509.2299999999996</v>
      </c>
      <c r="N20" s="19">
        <f t="shared" si="4"/>
        <v>2048.1866666666665</v>
      </c>
      <c r="O20" s="18">
        <f t="shared" si="4"/>
        <v>2672.75</v>
      </c>
      <c r="P20" s="17">
        <f t="shared" si="4"/>
        <v>572.40630151666664</v>
      </c>
      <c r="Q20" s="17">
        <f t="shared" si="4"/>
        <v>386.77500000000003</v>
      </c>
      <c r="R20" s="16">
        <f t="shared" si="4"/>
        <v>1952.6675000000002</v>
      </c>
      <c r="S20" s="15">
        <f t="shared" si="4"/>
        <v>1565.8925000000002</v>
      </c>
    </row>
    <row r="21" spans="1:19" ht="13.5" thickBot="1">
      <c r="A21" s="14" t="s">
        <v>12</v>
      </c>
      <c r="B21" s="13">
        <f>SUM(B7:B9,B16:B18)</f>
        <v>360.99173553719004</v>
      </c>
      <c r="C21" s="12">
        <f>SUM(C7:C9,C16:C18)</f>
        <v>455.0082644628099</v>
      </c>
      <c r="D21" s="11"/>
      <c r="E21" s="7">
        <f t="shared" ref="E21:S21" si="5">SUM(E7:E9,E16:E18)</f>
        <v>1075.5</v>
      </c>
      <c r="F21" s="6">
        <f t="shared" si="5"/>
        <v>603.75504486666671</v>
      </c>
      <c r="G21" s="6">
        <f t="shared" si="5"/>
        <v>366.13499999999999</v>
      </c>
      <c r="H21" s="5">
        <f t="shared" si="5"/>
        <v>810.31249999999989</v>
      </c>
      <c r="I21" s="10">
        <f t="shared" si="5"/>
        <v>444.17750000000001</v>
      </c>
      <c r="J21" s="9">
        <f t="shared" si="5"/>
        <v>943.58333333333337</v>
      </c>
      <c r="K21" s="6">
        <f t="shared" si="5"/>
        <v>716.31215895454534</v>
      </c>
      <c r="L21" s="6">
        <f t="shared" si="5"/>
        <v>421.16499999999996</v>
      </c>
      <c r="M21" s="5">
        <f t="shared" si="5"/>
        <v>703.91333333333341</v>
      </c>
      <c r="N21" s="8">
        <f t="shared" si="5"/>
        <v>282.74833333333333</v>
      </c>
      <c r="O21" s="7">
        <f t="shared" si="5"/>
        <v>796.75</v>
      </c>
      <c r="P21" s="6">
        <f t="shared" si="5"/>
        <v>563.58977736666657</v>
      </c>
      <c r="Q21" s="6">
        <f t="shared" si="5"/>
        <v>493.505</v>
      </c>
      <c r="R21" s="5">
        <f t="shared" si="5"/>
        <v>621.67499999999995</v>
      </c>
      <c r="S21" s="4">
        <f t="shared" si="5"/>
        <v>128.16999999999999</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1</v>
      </c>
      <c r="C23" s="90">
        <v>1.9</v>
      </c>
      <c r="D23" s="89"/>
      <c r="E23" s="85">
        <f t="shared" ref="E23:S23" si="6">E7*43560/86400/31</f>
        <v>2.9680779569892475</v>
      </c>
      <c r="F23" s="84">
        <f t="shared" si="6"/>
        <v>1.7130098248073484</v>
      </c>
      <c r="G23" s="84">
        <f t="shared" si="6"/>
        <v>1.2053242607526884</v>
      </c>
      <c r="H23" s="83">
        <f t="shared" si="6"/>
        <v>2.9858864247311825</v>
      </c>
      <c r="I23" s="88">
        <f t="shared" si="6"/>
        <v>1.7805621639784943</v>
      </c>
      <c r="J23" s="87">
        <f t="shared" si="6"/>
        <v>2.0532594086021505</v>
      </c>
      <c r="K23" s="84">
        <f t="shared" si="6"/>
        <v>2.042227632795699</v>
      </c>
      <c r="L23" s="84">
        <f t="shared" si="6"/>
        <v>1.1250370743727598</v>
      </c>
      <c r="M23" s="83">
        <f t="shared" si="6"/>
        <v>2.0818695116487458</v>
      </c>
      <c r="N23" s="86">
        <f t="shared" si="6"/>
        <v>0.95683243727598599</v>
      </c>
      <c r="O23" s="85">
        <f t="shared" si="6"/>
        <v>2.032930107526882</v>
      </c>
      <c r="P23" s="84">
        <f t="shared" si="6"/>
        <v>1.5679561399372752</v>
      </c>
      <c r="Q23" s="84">
        <f t="shared" si="6"/>
        <v>1.3308373655913979</v>
      </c>
      <c r="R23" s="83">
        <f t="shared" si="6"/>
        <v>2.0592768817204301</v>
      </c>
      <c r="S23" s="82">
        <f t="shared" si="6"/>
        <v>0.72843951612903246</v>
      </c>
    </row>
    <row r="24" spans="1:19">
      <c r="A24" s="70" t="s">
        <v>25</v>
      </c>
      <c r="B24" s="69">
        <v>1</v>
      </c>
      <c r="C24" s="68">
        <v>1.9</v>
      </c>
      <c r="D24" s="67"/>
      <c r="E24" s="63">
        <f t="shared" ref="E24:S24" si="7">E8*43560/86400/28</f>
        <v>2.4263020833333333</v>
      </c>
      <c r="F24" s="62">
        <f t="shared" si="7"/>
        <v>1.678213376681547</v>
      </c>
      <c r="G24" s="62">
        <f t="shared" si="7"/>
        <v>1.6500654761904763</v>
      </c>
      <c r="H24" s="61">
        <f t="shared" si="7"/>
        <v>2.4410669642857141</v>
      </c>
      <c r="I24" s="66">
        <f t="shared" si="7"/>
        <v>0.79100148809523785</v>
      </c>
      <c r="J24" s="65">
        <f t="shared" si="7"/>
        <v>2.1217013888888889</v>
      </c>
      <c r="K24" s="62">
        <f t="shared" si="7"/>
        <v>2.0810378338095239</v>
      </c>
      <c r="L24" s="62">
        <f t="shared" si="7"/>
        <v>2.0834087301587298</v>
      </c>
      <c r="M24" s="61">
        <f t="shared" si="7"/>
        <v>2.1456343005952379</v>
      </c>
      <c r="N24" s="64">
        <f t="shared" si="7"/>
        <v>6.2225570436507636E-2</v>
      </c>
      <c r="O24" s="63">
        <f t="shared" si="7"/>
        <v>1.940141369047619</v>
      </c>
      <c r="P24" s="62">
        <f t="shared" si="7"/>
        <v>1.634999114375</v>
      </c>
      <c r="Q24" s="62">
        <f t="shared" si="7"/>
        <v>2.300080357142857</v>
      </c>
      <c r="R24" s="61">
        <f t="shared" si="7"/>
        <v>1.9623337053571428</v>
      </c>
      <c r="S24" s="60">
        <f t="shared" si="7"/>
        <v>-0.33774665178571422</v>
      </c>
    </row>
    <row r="25" spans="1:19">
      <c r="A25" s="81" t="s">
        <v>24</v>
      </c>
      <c r="B25" s="80">
        <v>1</v>
      </c>
      <c r="C25" s="79">
        <v>2.2999999999999998</v>
      </c>
      <c r="D25" s="78"/>
      <c r="E25" s="74">
        <f t="shared" ref="E25:S25" si="8">E9*43560/86400/31</f>
        <v>2.8826948924731179</v>
      </c>
      <c r="F25" s="73">
        <f t="shared" si="8"/>
        <v>1.6769883389426525</v>
      </c>
      <c r="G25" s="73">
        <f t="shared" si="8"/>
        <v>1.2750131048387094</v>
      </c>
      <c r="H25" s="72">
        <f t="shared" si="8"/>
        <v>2.8918430779569895</v>
      </c>
      <c r="I25" s="77">
        <f t="shared" si="8"/>
        <v>1.6168299731182796</v>
      </c>
      <c r="J25" s="76">
        <f t="shared" si="8"/>
        <v>2.4435819892473116</v>
      </c>
      <c r="K25" s="73">
        <f t="shared" si="8"/>
        <v>2.0132540414516131</v>
      </c>
      <c r="L25" s="73">
        <f t="shared" si="8"/>
        <v>1.1159837589605737</v>
      </c>
      <c r="M25" s="72">
        <f t="shared" si="8"/>
        <v>2.4585850134408607</v>
      </c>
      <c r="N25" s="75">
        <f t="shared" si="8"/>
        <v>1.3426012544802868</v>
      </c>
      <c r="O25" s="74">
        <f t="shared" si="8"/>
        <v>2.3419354838709676</v>
      </c>
      <c r="P25" s="73">
        <f t="shared" si="8"/>
        <v>1.5262357324283153</v>
      </c>
      <c r="Q25" s="73">
        <f t="shared" si="8"/>
        <v>1.650007392473118</v>
      </c>
      <c r="R25" s="72">
        <f t="shared" si="8"/>
        <v>2.3566945564516129</v>
      </c>
      <c r="S25" s="71">
        <f t="shared" si="8"/>
        <v>0.70668716397849485</v>
      </c>
    </row>
    <row r="26" spans="1:19">
      <c r="A26" s="58" t="s">
        <v>23</v>
      </c>
      <c r="B26" s="57">
        <v>1</v>
      </c>
      <c r="C26" s="56">
        <v>3.9</v>
      </c>
      <c r="D26" s="55"/>
      <c r="E26" s="51">
        <f t="shared" ref="E26:S26" si="9">E10*43560/86400/30</f>
        <v>5.9323611111111108</v>
      </c>
      <c r="F26" s="50">
        <f t="shared" si="9"/>
        <v>1.738999058041667</v>
      </c>
      <c r="G26" s="50">
        <f t="shared" si="9"/>
        <v>0.84998298611111112</v>
      </c>
      <c r="H26" s="49">
        <f t="shared" si="9"/>
        <v>4.9851579861111111</v>
      </c>
      <c r="I26" s="54">
        <f t="shared" si="9"/>
        <v>4.1351750000000003</v>
      </c>
      <c r="J26" s="53">
        <f t="shared" si="9"/>
        <v>4.9688425925925923</v>
      </c>
      <c r="K26" s="50">
        <f t="shared" si="9"/>
        <v>1.7263627012500002</v>
      </c>
      <c r="L26" s="50">
        <f t="shared" si="9"/>
        <v>1.0166240740740742</v>
      </c>
      <c r="M26" s="49">
        <f t="shared" si="9"/>
        <v>3.9427513888888894</v>
      </c>
      <c r="N26" s="52">
        <f t="shared" si="9"/>
        <v>2.9261273148148148</v>
      </c>
      <c r="O26" s="51">
        <f t="shared" si="9"/>
        <v>6.865069444444444</v>
      </c>
      <c r="P26" s="50">
        <f t="shared" si="9"/>
        <v>1.315388176386574</v>
      </c>
      <c r="Q26" s="50">
        <f t="shared" si="9"/>
        <v>1.3999868055555558</v>
      </c>
      <c r="R26" s="49">
        <f t="shared" si="9"/>
        <v>5.8706427083333326</v>
      </c>
      <c r="S26" s="48">
        <f t="shared" si="9"/>
        <v>4.4706559027777777</v>
      </c>
    </row>
    <row r="27" spans="1:19">
      <c r="A27" s="70" t="s">
        <v>22</v>
      </c>
      <c r="B27" s="69">
        <v>1</v>
      </c>
      <c r="C27" s="68">
        <v>12</v>
      </c>
      <c r="D27" s="67"/>
      <c r="E27" s="63">
        <f t="shared" ref="E27:S27" si="10">E11*43560/86400/31</f>
        <v>15.377083333333335</v>
      </c>
      <c r="F27" s="62">
        <f t="shared" si="10"/>
        <v>2.5594609792159497</v>
      </c>
      <c r="G27" s="62">
        <f t="shared" si="10"/>
        <v>0.50001948924731177</v>
      </c>
      <c r="H27" s="61">
        <f t="shared" si="10"/>
        <v>13.957813508064515</v>
      </c>
      <c r="I27" s="66">
        <f t="shared" si="10"/>
        <v>13.457794018817204</v>
      </c>
      <c r="J27" s="65">
        <f t="shared" si="10"/>
        <v>15.961211917562723</v>
      </c>
      <c r="K27" s="62">
        <f t="shared" si="10"/>
        <v>1.7987087031182796</v>
      </c>
      <c r="L27" s="62">
        <f t="shared" si="10"/>
        <v>0.83336581541218635</v>
      </c>
      <c r="M27" s="61">
        <f t="shared" si="10"/>
        <v>14.005384072580643</v>
      </c>
      <c r="N27" s="64">
        <f t="shared" si="10"/>
        <v>13.172018257168459</v>
      </c>
      <c r="O27" s="63">
        <f t="shared" si="10"/>
        <v>14.043481182795698</v>
      </c>
      <c r="P27" s="62">
        <f t="shared" si="10"/>
        <v>1.5489238921818997</v>
      </c>
      <c r="Q27" s="62">
        <f t="shared" si="10"/>
        <v>1.0000389784946235</v>
      </c>
      <c r="R27" s="61">
        <f t="shared" si="10"/>
        <v>12.490525873655915</v>
      </c>
      <c r="S27" s="60">
        <f t="shared" si="10"/>
        <v>11.49048689516129</v>
      </c>
    </row>
    <row r="28" spans="1:19">
      <c r="A28" s="70" t="s">
        <v>21</v>
      </c>
      <c r="B28" s="69">
        <v>1</v>
      </c>
      <c r="C28" s="68">
        <v>11</v>
      </c>
      <c r="D28" s="67"/>
      <c r="E28" s="63">
        <f t="shared" ref="E28:S28" si="11">E12*43560/86400/30</f>
        <v>27.535902777777778</v>
      </c>
      <c r="F28" s="62">
        <f t="shared" si="11"/>
        <v>3.9137756578148148</v>
      </c>
      <c r="G28" s="62">
        <f t="shared" si="11"/>
        <v>2.7678329861111108</v>
      </c>
      <c r="H28" s="61">
        <f t="shared" si="11"/>
        <v>22.783963888888884</v>
      </c>
      <c r="I28" s="66">
        <f t="shared" si="11"/>
        <v>20.016130902777775</v>
      </c>
      <c r="J28" s="65">
        <f t="shared" si="11"/>
        <v>21.663761574074076</v>
      </c>
      <c r="K28" s="62">
        <f t="shared" si="11"/>
        <v>2.6285743337638894</v>
      </c>
      <c r="L28" s="62">
        <f t="shared" si="11"/>
        <v>2.5499629629629634</v>
      </c>
      <c r="M28" s="61">
        <f t="shared" si="11"/>
        <v>14.386900000000001</v>
      </c>
      <c r="N28" s="64">
        <f t="shared" si="11"/>
        <v>11.836937037037037</v>
      </c>
      <c r="O28" s="63">
        <f t="shared" si="11"/>
        <v>12.398298611111111</v>
      </c>
      <c r="P28" s="62">
        <f t="shared" si="11"/>
        <v>1.9232211804768515</v>
      </c>
      <c r="Q28" s="62">
        <f t="shared" si="11"/>
        <v>0.99993055555555554</v>
      </c>
      <c r="R28" s="61">
        <f t="shared" si="11"/>
        <v>11.264721874999999</v>
      </c>
      <c r="S28" s="60">
        <f t="shared" si="11"/>
        <v>10.264791319444445</v>
      </c>
    </row>
    <row r="29" spans="1:19">
      <c r="A29" s="70" t="s">
        <v>20</v>
      </c>
      <c r="B29" s="69">
        <v>1</v>
      </c>
      <c r="C29" s="68">
        <v>1.2</v>
      </c>
      <c r="D29" s="67"/>
      <c r="E29" s="63">
        <f t="shared" ref="E29:S29" si="12">E13*43560/86400/31</f>
        <v>17.743413978494623</v>
      </c>
      <c r="F29" s="62">
        <f t="shared" si="12"/>
        <v>2.8669876943593193</v>
      </c>
      <c r="G29" s="62">
        <f t="shared" si="12"/>
        <v>0.50001948924731177</v>
      </c>
      <c r="H29" s="61">
        <f t="shared" si="12"/>
        <v>15.856814180107524</v>
      </c>
      <c r="I29" s="66">
        <f t="shared" si="12"/>
        <v>15.356794690860214</v>
      </c>
      <c r="J29" s="65">
        <f t="shared" si="12"/>
        <v>10.56717069892473</v>
      </c>
      <c r="K29" s="62">
        <f t="shared" si="12"/>
        <v>2.8553063712634406</v>
      </c>
      <c r="L29" s="62">
        <f t="shared" si="12"/>
        <v>1.5331681227598566</v>
      </c>
      <c r="M29" s="61">
        <f t="shared" si="12"/>
        <v>6.5864767025089597</v>
      </c>
      <c r="N29" s="64">
        <f t="shared" si="12"/>
        <v>5.0533085797491051</v>
      </c>
      <c r="O29" s="63">
        <f t="shared" si="12"/>
        <v>5.3750672043010752</v>
      </c>
      <c r="P29" s="62">
        <f t="shared" si="12"/>
        <v>1.837310832746416</v>
      </c>
      <c r="Q29" s="62">
        <f t="shared" si="12"/>
        <v>1.0000389784946235</v>
      </c>
      <c r="R29" s="61">
        <f t="shared" si="12"/>
        <v>1.2000793010752691</v>
      </c>
      <c r="S29" s="60">
        <f t="shared" si="12"/>
        <v>0.20004032258064525</v>
      </c>
    </row>
    <row r="30" spans="1:19">
      <c r="A30" s="70" t="s">
        <v>19</v>
      </c>
      <c r="B30" s="69">
        <v>1</v>
      </c>
      <c r="C30" s="68">
        <v>1</v>
      </c>
      <c r="D30" s="67"/>
      <c r="E30" s="63">
        <f t="shared" ref="E30:S30" si="13">E14*43560/86400/31</f>
        <v>6.3508736559139782</v>
      </c>
      <c r="F30" s="62">
        <f t="shared" si="13"/>
        <v>1.7123646638664873</v>
      </c>
      <c r="G30" s="62">
        <f t="shared" si="13"/>
        <v>0.50001948924731177</v>
      </c>
      <c r="H30" s="61">
        <f t="shared" si="13"/>
        <v>2.1843427419354842</v>
      </c>
      <c r="I30" s="66">
        <f t="shared" si="13"/>
        <v>1.684323252688172</v>
      </c>
      <c r="J30" s="65">
        <f t="shared" si="13"/>
        <v>4.475156810035843</v>
      </c>
      <c r="K30" s="62">
        <f t="shared" si="13"/>
        <v>2.1143390306854837</v>
      </c>
      <c r="L30" s="62">
        <f t="shared" si="13"/>
        <v>0.83336581541218635</v>
      </c>
      <c r="M30" s="61">
        <f t="shared" si="13"/>
        <v>1.4601452732974913</v>
      </c>
      <c r="N30" s="64">
        <f t="shared" si="13"/>
        <v>0.62677945788530487</v>
      </c>
      <c r="O30" s="63">
        <f t="shared" si="13"/>
        <v>3.0168682795698922</v>
      </c>
      <c r="P30" s="62">
        <f t="shared" si="13"/>
        <v>1.4308594400044803</v>
      </c>
      <c r="Q30" s="62">
        <f t="shared" si="13"/>
        <v>1.0000389784946235</v>
      </c>
      <c r="R30" s="61">
        <f t="shared" si="13"/>
        <v>1.0000389784946235</v>
      </c>
      <c r="S30" s="60">
        <f t="shared" si="13"/>
        <v>0</v>
      </c>
    </row>
    <row r="31" spans="1:19">
      <c r="A31" s="47" t="s">
        <v>18</v>
      </c>
      <c r="B31" s="46">
        <v>1</v>
      </c>
      <c r="C31" s="45">
        <v>0.5</v>
      </c>
      <c r="D31" s="44"/>
      <c r="E31" s="40">
        <f t="shared" ref="E31:S31" si="14">E15*43560/86400/30</f>
        <v>3.9535069444444444</v>
      </c>
      <c r="F31" s="39">
        <f t="shared" si="14"/>
        <v>1.487332527694444</v>
      </c>
      <c r="G31" s="39">
        <f t="shared" si="14"/>
        <v>0.49996527777777777</v>
      </c>
      <c r="H31" s="38">
        <f t="shared" si="14"/>
        <v>0.49996527777777777</v>
      </c>
      <c r="I31" s="43">
        <f t="shared" si="14"/>
        <v>0</v>
      </c>
      <c r="J31" s="42">
        <f t="shared" si="14"/>
        <v>3.5081597222222225</v>
      </c>
      <c r="K31" s="39">
        <f t="shared" si="14"/>
        <v>1.342847757472222</v>
      </c>
      <c r="L31" s="39">
        <f t="shared" si="14"/>
        <v>0.87493923611111113</v>
      </c>
      <c r="M31" s="38">
        <f t="shared" si="14"/>
        <v>1.052279861111111</v>
      </c>
      <c r="N31" s="41">
        <f t="shared" si="14"/>
        <v>0.17734062500000006</v>
      </c>
      <c r="O31" s="40">
        <f t="shared" si="14"/>
        <v>2.4704166666666665</v>
      </c>
      <c r="P31" s="39">
        <f t="shared" si="14"/>
        <v>1.4033325731944439</v>
      </c>
      <c r="Q31" s="39">
        <f t="shared" si="14"/>
        <v>0.99993055555555554</v>
      </c>
      <c r="R31" s="38">
        <f t="shared" si="14"/>
        <v>0.49996527777777777</v>
      </c>
      <c r="S31" s="37">
        <f t="shared" si="14"/>
        <v>-0.49996527777777777</v>
      </c>
    </row>
    <row r="32" spans="1:19">
      <c r="A32" s="59" t="s">
        <v>17</v>
      </c>
      <c r="B32" s="24">
        <v>1</v>
      </c>
      <c r="C32" s="23">
        <v>0.5</v>
      </c>
      <c r="D32" s="22"/>
      <c r="E32" s="18">
        <f t="shared" ref="E32:S32" si="15">E16*43560/86400/31</f>
        <v>3.3096102150537634</v>
      </c>
      <c r="F32" s="17">
        <f t="shared" si="15"/>
        <v>1.4245153574193548</v>
      </c>
      <c r="G32" s="17">
        <f t="shared" si="15"/>
        <v>0.50001948924731177</v>
      </c>
      <c r="H32" s="16">
        <f t="shared" si="15"/>
        <v>0.49993817204301072</v>
      </c>
      <c r="I32" s="21">
        <f t="shared" si="15"/>
        <v>-8.1317204301116871E-5</v>
      </c>
      <c r="J32" s="20">
        <f t="shared" si="15"/>
        <v>3.1198700716845877</v>
      </c>
      <c r="K32" s="17">
        <f t="shared" si="15"/>
        <v>1.8701749400672039</v>
      </c>
      <c r="L32" s="17">
        <f t="shared" si="15"/>
        <v>0.83336581541218635</v>
      </c>
      <c r="M32" s="16">
        <f t="shared" si="15"/>
        <v>0.56224070340501786</v>
      </c>
      <c r="N32" s="19">
        <f t="shared" si="15"/>
        <v>-0.27112511200716843</v>
      </c>
      <c r="O32" s="18">
        <f t="shared" si="15"/>
        <v>2.3988575268817205</v>
      </c>
      <c r="P32" s="17">
        <f t="shared" si="15"/>
        <v>1.3499992687499998</v>
      </c>
      <c r="Q32" s="17">
        <f t="shared" si="15"/>
        <v>1.0000389784946235</v>
      </c>
      <c r="R32" s="16">
        <f t="shared" si="15"/>
        <v>0.62313373655913973</v>
      </c>
      <c r="S32" s="15">
        <f t="shared" si="15"/>
        <v>-0.37690524193548397</v>
      </c>
    </row>
    <row r="33" spans="1:19">
      <c r="A33" s="58" t="s">
        <v>16</v>
      </c>
      <c r="B33" s="57">
        <v>1</v>
      </c>
      <c r="C33" s="56">
        <v>0.5</v>
      </c>
      <c r="D33" s="55"/>
      <c r="E33" s="51">
        <f t="shared" ref="E33:S33" si="16">E17*43560/86400/30</f>
        <v>3.5585763888888886</v>
      </c>
      <c r="F33" s="50">
        <f t="shared" si="16"/>
        <v>1.7924434735370376</v>
      </c>
      <c r="G33" s="50">
        <f t="shared" si="16"/>
        <v>0.49996527777777777</v>
      </c>
      <c r="H33" s="49">
        <f t="shared" si="16"/>
        <v>1.9291097222222224</v>
      </c>
      <c r="I33" s="54">
        <f t="shared" si="16"/>
        <v>1.4291444444444446</v>
      </c>
      <c r="J33" s="53">
        <f t="shared" si="16"/>
        <v>3.2322685185185183</v>
      </c>
      <c r="K33" s="50">
        <f t="shared" si="16"/>
        <v>2.1023928005972219</v>
      </c>
      <c r="L33" s="50">
        <f t="shared" si="16"/>
        <v>0.83327546296296295</v>
      </c>
      <c r="M33" s="49">
        <f t="shared" si="16"/>
        <v>1.7517130787037039</v>
      </c>
      <c r="N33" s="52">
        <f t="shared" si="16"/>
        <v>0.91843761574074068</v>
      </c>
      <c r="O33" s="51">
        <f t="shared" si="16"/>
        <v>2.3947916666666669</v>
      </c>
      <c r="P33" s="50">
        <f t="shared" si="16"/>
        <v>1.6876657525138881</v>
      </c>
      <c r="Q33" s="50">
        <f t="shared" si="16"/>
        <v>0.99993055555555554</v>
      </c>
      <c r="R33" s="49">
        <f t="shared" si="16"/>
        <v>1.1892871527777775</v>
      </c>
      <c r="S33" s="48">
        <f t="shared" si="16"/>
        <v>0.18935659722222195</v>
      </c>
    </row>
    <row r="34" spans="1:19" ht="13.5" thickBot="1">
      <c r="A34" s="47" t="s">
        <v>15</v>
      </c>
      <c r="B34" s="46">
        <v>1</v>
      </c>
      <c r="C34" s="45">
        <v>0.5</v>
      </c>
      <c r="D34" s="44"/>
      <c r="E34" s="40">
        <f t="shared" ref="E34:S34" si="17">E18*43560/86400/31</f>
        <v>2.6956653225806453</v>
      </c>
      <c r="F34" s="39">
        <f t="shared" si="17"/>
        <v>1.7541925981989253</v>
      </c>
      <c r="G34" s="39">
        <f t="shared" si="17"/>
        <v>1.0000389784946235</v>
      </c>
      <c r="H34" s="38">
        <f t="shared" si="17"/>
        <v>2.7290866935483864</v>
      </c>
      <c r="I34" s="43">
        <f t="shared" si="17"/>
        <v>1.7290477150537629</v>
      </c>
      <c r="J34" s="42">
        <f t="shared" si="17"/>
        <v>2.684823028673835</v>
      </c>
      <c r="K34" s="39">
        <f t="shared" si="17"/>
        <v>1.8098230665994621</v>
      </c>
      <c r="L34" s="39">
        <f t="shared" si="17"/>
        <v>1.0870212813620073</v>
      </c>
      <c r="M34" s="38">
        <f t="shared" si="17"/>
        <v>2.7121591621863801</v>
      </c>
      <c r="N34" s="41">
        <f t="shared" si="17"/>
        <v>1.625137880824373</v>
      </c>
      <c r="O34" s="40">
        <f t="shared" si="17"/>
        <v>2.114247311827957</v>
      </c>
      <c r="P34" s="39">
        <f t="shared" si="17"/>
        <v>1.611719557092294</v>
      </c>
      <c r="Q34" s="39">
        <f t="shared" si="17"/>
        <v>1.0000389784946235</v>
      </c>
      <c r="R34" s="38">
        <f t="shared" si="17"/>
        <v>2.1481159274193544</v>
      </c>
      <c r="S34" s="37">
        <f t="shared" si="17"/>
        <v>1.1480769489247309</v>
      </c>
    </row>
    <row r="35" spans="1:19">
      <c r="A35" s="36" t="s">
        <v>14</v>
      </c>
      <c r="B35" s="35">
        <f>AVERAGE(B23:B34)</f>
        <v>1</v>
      </c>
      <c r="C35" s="34">
        <f>AVERAGE(C23:C34)</f>
        <v>3.1</v>
      </c>
      <c r="D35" s="33"/>
      <c r="E35" s="29">
        <f t="shared" ref="E35:S35" si="18">E19*43560/86400/365</f>
        <v>7.9136900684931506</v>
      </c>
      <c r="F35" s="28">
        <f t="shared" si="18"/>
        <v>2.0271221896461191</v>
      </c>
      <c r="G35" s="28">
        <f t="shared" si="18"/>
        <v>0.97158441780821914</v>
      </c>
      <c r="H35" s="27">
        <f t="shared" si="18"/>
        <v>6.1604746575342464</v>
      </c>
      <c r="I35" s="32">
        <f t="shared" si="18"/>
        <v>5.1888902397260273</v>
      </c>
      <c r="J35" s="31">
        <f t="shared" si="18"/>
        <v>6.4138517884322672</v>
      </c>
      <c r="K35" s="28">
        <f t="shared" si="18"/>
        <v>2.0325842041221458</v>
      </c>
      <c r="L35" s="28">
        <f t="shared" si="18"/>
        <v>1.2185754375951297</v>
      </c>
      <c r="M35" s="27">
        <f t="shared" si="18"/>
        <v>4.4382459284627087</v>
      </c>
      <c r="N35" s="30">
        <f t="shared" si="18"/>
        <v>3.2196704908675793</v>
      </c>
      <c r="O35" s="29">
        <f t="shared" si="18"/>
        <v>4.7923458904109584</v>
      </c>
      <c r="P35" s="28">
        <f t="shared" si="18"/>
        <v>1.5691270039370242</v>
      </c>
      <c r="Q35" s="28">
        <f t="shared" si="18"/>
        <v>1.2159118721461186</v>
      </c>
      <c r="R35" s="27">
        <f t="shared" si="18"/>
        <v>3.5558840468036523</v>
      </c>
      <c r="S35" s="26">
        <f t="shared" si="18"/>
        <v>2.3399721746575337</v>
      </c>
    </row>
    <row r="36" spans="1:19">
      <c r="A36" s="25" t="s">
        <v>13</v>
      </c>
      <c r="B36" s="24">
        <f>AVERAGE(B26:B31)</f>
        <v>1</v>
      </c>
      <c r="C36" s="23">
        <f>AVERAGE(C26:C31)</f>
        <v>4.9333333333333327</v>
      </c>
      <c r="D36" s="22"/>
      <c r="E36" s="18">
        <f t="shared" ref="E36:S36" si="19">E20*43560/86400/183</f>
        <v>12.821123633879781</v>
      </c>
      <c r="F36" s="17">
        <f t="shared" si="19"/>
        <v>2.3798165615695206</v>
      </c>
      <c r="G36" s="17">
        <f t="shared" si="19"/>
        <v>0.92915437158469938</v>
      </c>
      <c r="H36" s="16">
        <f t="shared" si="19"/>
        <v>10.054867201730417</v>
      </c>
      <c r="I36" s="21">
        <f t="shared" si="19"/>
        <v>9.1257128301457193</v>
      </c>
      <c r="J36" s="20">
        <f t="shared" si="19"/>
        <v>10.193074529447481</v>
      </c>
      <c r="K36" s="17">
        <f t="shared" si="19"/>
        <v>2.0806148690255011</v>
      </c>
      <c r="L36" s="17">
        <f t="shared" si="19"/>
        <v>1.2701785822707954</v>
      </c>
      <c r="M36" s="16">
        <f t="shared" si="19"/>
        <v>6.9129515027322386</v>
      </c>
      <c r="N36" s="19">
        <f t="shared" si="19"/>
        <v>5.6427729204614447</v>
      </c>
      <c r="O36" s="18">
        <f t="shared" si="19"/>
        <v>7.3634505919854281</v>
      </c>
      <c r="P36" s="17">
        <f t="shared" si="19"/>
        <v>1.5769845738505617</v>
      </c>
      <c r="Q36" s="17">
        <f t="shared" si="19"/>
        <v>1.0655686475409836</v>
      </c>
      <c r="R36" s="16">
        <f t="shared" si="19"/>
        <v>5.379616746357013</v>
      </c>
      <c r="S36" s="15">
        <f t="shared" si="19"/>
        <v>4.3140480988160306</v>
      </c>
    </row>
    <row r="37" spans="1:19" ht="13.5" thickBot="1">
      <c r="A37" s="14" t="s">
        <v>12</v>
      </c>
      <c r="B37" s="13">
        <f>AVERAGE(B32:B34,B23:B25)</f>
        <v>1</v>
      </c>
      <c r="C37" s="12">
        <f>AVERAGE(C32:C34,C23:C25)</f>
        <v>1.2666666666666666</v>
      </c>
      <c r="D37" s="11"/>
      <c r="E37" s="7">
        <f t="shared" ref="E37:S37" si="20">E21*43560/86400/182</f>
        <v>2.9792925824175827</v>
      </c>
      <c r="F37" s="6">
        <f t="shared" si="20"/>
        <v>1.6724899365583028</v>
      </c>
      <c r="G37" s="6">
        <f t="shared" si="20"/>
        <v>1.0142475961538462</v>
      </c>
      <c r="H37" s="5">
        <f t="shared" si="20"/>
        <v>2.2446843521062267</v>
      </c>
      <c r="I37" s="10">
        <f t="shared" si="20"/>
        <v>1.2304367559523812</v>
      </c>
      <c r="J37" s="9">
        <f t="shared" si="20"/>
        <v>2.6138640873015873</v>
      </c>
      <c r="K37" s="6">
        <f t="shared" si="20"/>
        <v>1.9842896344665748</v>
      </c>
      <c r="L37" s="6">
        <f t="shared" si="20"/>
        <v>1.166688759157509</v>
      </c>
      <c r="M37" s="5">
        <f t="shared" si="20"/>
        <v>1.9499430708180712</v>
      </c>
      <c r="N37" s="8">
        <f t="shared" si="20"/>
        <v>0.7832543116605617</v>
      </c>
      <c r="O37" s="7">
        <f t="shared" si="20"/>
        <v>2.2071142399267401</v>
      </c>
      <c r="P37" s="6">
        <f t="shared" si="20"/>
        <v>1.5612262605624234</v>
      </c>
      <c r="Q37" s="6">
        <f t="shared" si="20"/>
        <v>1.3670811584249085</v>
      </c>
      <c r="R37" s="5">
        <f t="shared" si="20"/>
        <v>1.7221308379120877</v>
      </c>
      <c r="S37" s="4">
        <f t="shared" si="20"/>
        <v>0.35504967948717947</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2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'351900'!$A$1</f>
        <v>&lt;SITE CATEGORY: PRIMARY/SECONDARY&gt;</v>
      </c>
      <c r="C1" s="124"/>
      <c r="D1" s="124"/>
      <c r="E1" s="124"/>
      <c r="F1" s="124"/>
      <c r="G1" s="124"/>
      <c r="H1" s="124"/>
      <c r="I1" s="124"/>
      <c r="J1" s="124"/>
      <c r="K1" s="124"/>
      <c r="L1" s="124"/>
      <c r="M1" s="124"/>
      <c r="N1" s="124"/>
      <c r="O1" s="124"/>
    </row>
    <row r="2" spans="2:15" ht="46.5">
      <c r="B2" s="128" t="str">
        <f>'351900'!A2</f>
        <v>HYDROSS MODEL NODE — Middle Crow Creek bl Pablo Feeder Canal (#351900)</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23.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66</v>
      </c>
      <c r="B2" s="121"/>
      <c r="C2" s="121"/>
      <c r="D2" s="121"/>
      <c r="E2" s="121"/>
      <c r="F2" s="121"/>
      <c r="G2" s="121"/>
      <c r="H2" s="121"/>
      <c r="I2" s="121"/>
      <c r="J2" s="121"/>
      <c r="K2" s="121"/>
      <c r="L2" s="121"/>
      <c r="M2" s="121"/>
      <c r="N2" s="121"/>
      <c r="O2" s="121"/>
      <c r="P2" s="121"/>
      <c r="Q2" s="121"/>
      <c r="R2" s="121"/>
      <c r="S2" s="121"/>
    </row>
    <row r="3" spans="1:20" ht="16.5" thickTop="1" thickBot="1">
      <c r="A3" s="120" t="s">
        <v>65</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614.87603305785126</v>
      </c>
      <c r="C7" s="90">
        <f>C23/43560*86400*31</f>
        <v>676.36363636363626</v>
      </c>
      <c r="D7" s="89">
        <f>D23/43560*86400*31</f>
        <v>362.77685950413229</v>
      </c>
      <c r="E7" s="85">
        <v>1063</v>
      </c>
      <c r="F7" s="84">
        <v>582.95505613333341</v>
      </c>
      <c r="G7" s="84">
        <v>997.86</v>
      </c>
      <c r="H7" s="83">
        <v>1063.7950000000001</v>
      </c>
      <c r="I7" s="88">
        <f t="shared" ref="I7:I18" si="0">H7-G7</f>
        <v>65.935000000000059</v>
      </c>
      <c r="J7" s="87">
        <v>736</v>
      </c>
      <c r="K7" s="84">
        <v>434.75859245454552</v>
      </c>
      <c r="L7" s="84">
        <v>735.93</v>
      </c>
      <c r="M7" s="83">
        <v>737.24583333333339</v>
      </c>
      <c r="N7" s="86">
        <f t="shared" ref="N7:N18" si="1">M7-L7</f>
        <v>1.315833333333444</v>
      </c>
      <c r="O7" s="85">
        <v>728</v>
      </c>
      <c r="P7" s="84">
        <v>296.84612020000003</v>
      </c>
      <c r="Q7" s="84">
        <v>716.82</v>
      </c>
      <c r="R7" s="83">
        <v>729.14</v>
      </c>
      <c r="S7" s="82">
        <f t="shared" ref="S7:S18" si="2">R7-Q7</f>
        <v>12.319999999999936</v>
      </c>
    </row>
    <row r="8" spans="1:20">
      <c r="A8" s="70" t="s">
        <v>25</v>
      </c>
      <c r="B8" s="69">
        <f>B24/43560*86400*28</f>
        <v>555.37190082644634</v>
      </c>
      <c r="C8" s="68">
        <f>C24/43560*86400*28</f>
        <v>610.90909090909088</v>
      </c>
      <c r="D8" s="67">
        <f>D24/43560*86400*28</f>
        <v>322.11570247933884</v>
      </c>
      <c r="E8" s="63">
        <v>784.75</v>
      </c>
      <c r="F8" s="62">
        <v>565.20961120000004</v>
      </c>
      <c r="G8" s="62">
        <v>1376.7</v>
      </c>
      <c r="H8" s="61">
        <v>785.35</v>
      </c>
      <c r="I8" s="66">
        <f t="shared" si="0"/>
        <v>-591.35</v>
      </c>
      <c r="J8" s="65">
        <v>686.25</v>
      </c>
      <c r="K8" s="62">
        <v>376.91159148181816</v>
      </c>
      <c r="L8" s="62">
        <v>1114.0433333333333</v>
      </c>
      <c r="M8" s="61">
        <v>687.19583333333321</v>
      </c>
      <c r="N8" s="64">
        <f t="shared" si="1"/>
        <v>-426.84750000000008</v>
      </c>
      <c r="O8" s="63">
        <v>627.5</v>
      </c>
      <c r="P8" s="62">
        <v>284.8659614</v>
      </c>
      <c r="Q8" s="62">
        <v>1058.9749999999999</v>
      </c>
      <c r="R8" s="61">
        <v>628.38499999999999</v>
      </c>
      <c r="S8" s="60">
        <f t="shared" si="2"/>
        <v>-430.58999999999992</v>
      </c>
    </row>
    <row r="9" spans="1:20">
      <c r="A9" s="81" t="s">
        <v>24</v>
      </c>
      <c r="B9" s="80">
        <f>B25/43560*86400*31</f>
        <v>614.87603305785126</v>
      </c>
      <c r="C9" s="79">
        <f>C25/43560*86400*31</f>
        <v>799.3388429752066</v>
      </c>
      <c r="D9" s="78">
        <f>D25/43560*86400*31</f>
        <v>448.85950413223134</v>
      </c>
      <c r="E9" s="74">
        <v>1033.5</v>
      </c>
      <c r="F9" s="73">
        <v>861.87060753333333</v>
      </c>
      <c r="G9" s="73">
        <v>1203.01</v>
      </c>
      <c r="H9" s="72">
        <v>1033.92</v>
      </c>
      <c r="I9" s="77">
        <f t="shared" si="0"/>
        <v>-169.08999999999992</v>
      </c>
      <c r="J9" s="76">
        <v>875.41666666666663</v>
      </c>
      <c r="K9" s="73">
        <v>508.7672676181819</v>
      </c>
      <c r="L9" s="73">
        <v>834.57833333333326</v>
      </c>
      <c r="M9" s="72">
        <v>876.07999999999993</v>
      </c>
      <c r="N9" s="75">
        <f t="shared" si="1"/>
        <v>41.501666666666665</v>
      </c>
      <c r="O9" s="74">
        <v>837.5</v>
      </c>
      <c r="P9" s="73">
        <v>466.59809436666654</v>
      </c>
      <c r="Q9" s="73">
        <v>791.1724999999999</v>
      </c>
      <c r="R9" s="72">
        <v>838.15</v>
      </c>
      <c r="S9" s="71">
        <f t="shared" si="2"/>
        <v>46.977500000000077</v>
      </c>
    </row>
    <row r="10" spans="1:20">
      <c r="A10" s="58" t="s">
        <v>23</v>
      </c>
      <c r="B10" s="57">
        <f>B26/43560*86400*30</f>
        <v>595.04132231404958</v>
      </c>
      <c r="C10" s="56">
        <f>C26/43560*86400*30</f>
        <v>1368.595041322314</v>
      </c>
      <c r="D10" s="55">
        <f>D26/43560*86400*30</f>
        <v>731.90082644628092</v>
      </c>
      <c r="E10" s="51">
        <v>2057.25</v>
      </c>
      <c r="F10" s="50">
        <v>1178.5051467666665</v>
      </c>
      <c r="G10" s="50">
        <v>1342.7649999999999</v>
      </c>
      <c r="H10" s="49">
        <v>1656.5925</v>
      </c>
      <c r="I10" s="54">
        <f t="shared" si="0"/>
        <v>313.8275000000001</v>
      </c>
      <c r="J10" s="53">
        <v>1722.8333333333333</v>
      </c>
      <c r="K10" s="50">
        <v>905.89041839999982</v>
      </c>
      <c r="L10" s="50">
        <v>682.21666666666658</v>
      </c>
      <c r="M10" s="49">
        <v>1406.6233333333332</v>
      </c>
      <c r="N10" s="52">
        <f t="shared" si="1"/>
        <v>724.40666666666664</v>
      </c>
      <c r="O10" s="51">
        <v>2380.5</v>
      </c>
      <c r="P10" s="50">
        <v>1024.3101889666668</v>
      </c>
      <c r="Q10" s="50">
        <v>856.00749999999994</v>
      </c>
      <c r="R10" s="49">
        <v>2058.88</v>
      </c>
      <c r="S10" s="48">
        <f t="shared" si="2"/>
        <v>1202.8725000000002</v>
      </c>
    </row>
    <row r="11" spans="1:20">
      <c r="A11" s="70" t="s">
        <v>22</v>
      </c>
      <c r="B11" s="69">
        <f>B27/43560*86400*31</f>
        <v>614.87603305785126</v>
      </c>
      <c r="C11" s="68">
        <f>C27/43560*86400*31</f>
        <v>4365.6198347107429</v>
      </c>
      <c r="D11" s="67">
        <f>D27/43560*86400*31</f>
        <v>1979.9008264462811</v>
      </c>
      <c r="E11" s="63">
        <v>5509.5</v>
      </c>
      <c r="F11" s="62">
        <v>4353.2538403333338</v>
      </c>
      <c r="G11" s="62">
        <v>307.44</v>
      </c>
      <c r="H11" s="61">
        <v>5142.8050000000003</v>
      </c>
      <c r="I11" s="66">
        <f t="shared" si="0"/>
        <v>4835.3650000000007</v>
      </c>
      <c r="J11" s="65">
        <v>5719.083333333333</v>
      </c>
      <c r="K11" s="62">
        <v>1449.9021447636362</v>
      </c>
      <c r="L11" s="62">
        <v>512.4</v>
      </c>
      <c r="M11" s="61">
        <v>4860.9375000000009</v>
      </c>
      <c r="N11" s="64">
        <f t="shared" si="1"/>
        <v>4348.5375000000013</v>
      </c>
      <c r="O11" s="63">
        <v>5031</v>
      </c>
      <c r="P11" s="62">
        <v>1066.6704966</v>
      </c>
      <c r="Q11" s="62">
        <v>614.88</v>
      </c>
      <c r="R11" s="61">
        <v>4478.5225</v>
      </c>
      <c r="S11" s="60">
        <f t="shared" si="2"/>
        <v>3863.6424999999999</v>
      </c>
    </row>
    <row r="12" spans="1:20">
      <c r="A12" s="70" t="s">
        <v>21</v>
      </c>
      <c r="B12" s="69">
        <f>B28/43560*86400*30</f>
        <v>595.04132231404958</v>
      </c>
      <c r="C12" s="68">
        <f>C28/43560*86400*30</f>
        <v>3391.7355371900826</v>
      </c>
      <c r="D12" s="67">
        <f>D28/43560*86400*30</f>
        <v>1434.0495867768598</v>
      </c>
      <c r="E12" s="63">
        <v>9547.5</v>
      </c>
      <c r="F12" s="62">
        <v>4534.0801886666668</v>
      </c>
      <c r="G12" s="62">
        <v>2068.0950000000003</v>
      </c>
      <c r="H12" s="61">
        <v>3593.5549999999998</v>
      </c>
      <c r="I12" s="66">
        <f t="shared" si="0"/>
        <v>1525.4599999999996</v>
      </c>
      <c r="J12" s="65">
        <v>7512</v>
      </c>
      <c r="K12" s="62">
        <v>1846.1597813636363</v>
      </c>
      <c r="L12" s="62">
        <v>799.24333333333334</v>
      </c>
      <c r="M12" s="61">
        <v>4074.3658333333333</v>
      </c>
      <c r="N12" s="64">
        <f t="shared" si="1"/>
        <v>3275.1224999999999</v>
      </c>
      <c r="O12" s="63">
        <v>4299.5</v>
      </c>
      <c r="P12" s="62">
        <v>940.24411879999991</v>
      </c>
      <c r="Q12" s="62">
        <v>595.04</v>
      </c>
      <c r="R12" s="61">
        <v>3540.7374999999997</v>
      </c>
      <c r="S12" s="60">
        <f t="shared" si="2"/>
        <v>2945.6974999999998</v>
      </c>
    </row>
    <row r="13" spans="1:20">
      <c r="A13" s="70" t="s">
        <v>20</v>
      </c>
      <c r="B13" s="69">
        <f t="shared" ref="B13:D14" si="3">B29/43560*86400*31</f>
        <v>614.87603305785126</v>
      </c>
      <c r="C13" s="68">
        <f t="shared" si="3"/>
        <v>860.82644628099172</v>
      </c>
      <c r="D13" s="67">
        <f t="shared" si="3"/>
        <v>1174.413223140496</v>
      </c>
      <c r="E13" s="63">
        <v>6357.5</v>
      </c>
      <c r="F13" s="62">
        <v>2584.0316581666666</v>
      </c>
      <c r="G13" s="62">
        <v>307.44</v>
      </c>
      <c r="H13" s="61">
        <v>3625.3424999999997</v>
      </c>
      <c r="I13" s="66">
        <f t="shared" si="0"/>
        <v>3317.9024999999997</v>
      </c>
      <c r="J13" s="65">
        <v>3786.9166666666665</v>
      </c>
      <c r="K13" s="62">
        <v>999.42365098181835</v>
      </c>
      <c r="L13" s="62">
        <v>537.31583333333344</v>
      </c>
      <c r="M13" s="61">
        <v>1688.6925000000003</v>
      </c>
      <c r="N13" s="64">
        <f t="shared" si="1"/>
        <v>1151.376666666667</v>
      </c>
      <c r="O13" s="63">
        <v>1925.25</v>
      </c>
      <c r="P13" s="62">
        <v>1330.9083700000003</v>
      </c>
      <c r="Q13" s="62">
        <v>614.88</v>
      </c>
      <c r="R13" s="61">
        <v>860.83</v>
      </c>
      <c r="S13" s="60">
        <f t="shared" si="2"/>
        <v>245.95000000000005</v>
      </c>
    </row>
    <row r="14" spans="1:20">
      <c r="A14" s="70" t="s">
        <v>19</v>
      </c>
      <c r="B14" s="69">
        <f t="shared" si="3"/>
        <v>614.87603305785126</v>
      </c>
      <c r="C14" s="68">
        <f t="shared" si="3"/>
        <v>614.87603305785126</v>
      </c>
      <c r="D14" s="67">
        <f t="shared" si="3"/>
        <v>700.95867768595042</v>
      </c>
      <c r="E14" s="63">
        <v>2274.75</v>
      </c>
      <c r="F14" s="62">
        <v>961.81766083333332</v>
      </c>
      <c r="G14" s="62">
        <v>307.44</v>
      </c>
      <c r="H14" s="61">
        <v>614.88</v>
      </c>
      <c r="I14" s="66">
        <f t="shared" si="0"/>
        <v>307.44</v>
      </c>
      <c r="J14" s="65">
        <v>1603.5</v>
      </c>
      <c r="K14" s="62">
        <v>746.7439982181819</v>
      </c>
      <c r="L14" s="62">
        <v>512.4</v>
      </c>
      <c r="M14" s="61">
        <v>653.4041666666667</v>
      </c>
      <c r="N14" s="64">
        <f t="shared" si="1"/>
        <v>141.00416666666672</v>
      </c>
      <c r="O14" s="63">
        <v>1081.25</v>
      </c>
      <c r="P14" s="62">
        <v>1684.6536329333333</v>
      </c>
      <c r="Q14" s="62">
        <v>614.88</v>
      </c>
      <c r="R14" s="61">
        <v>614.88</v>
      </c>
      <c r="S14" s="60">
        <f t="shared" si="2"/>
        <v>0</v>
      </c>
    </row>
    <row r="15" spans="1:20">
      <c r="A15" s="47" t="s">
        <v>18</v>
      </c>
      <c r="B15" s="46">
        <f>B31/43560*86400*30</f>
        <v>595.04132231404958</v>
      </c>
      <c r="C15" s="45">
        <f>C31/43560*86400*30</f>
        <v>535.53719008264466</v>
      </c>
      <c r="D15" s="44">
        <f>D31/43560*86400*30</f>
        <v>624.7933884297521</v>
      </c>
      <c r="E15" s="40">
        <v>1369.25</v>
      </c>
      <c r="F15" s="39">
        <v>866.95490229999996</v>
      </c>
      <c r="G15" s="39">
        <v>297.52</v>
      </c>
      <c r="H15" s="38">
        <v>535.54</v>
      </c>
      <c r="I15" s="43">
        <f t="shared" si="0"/>
        <v>238.01999999999998</v>
      </c>
      <c r="J15" s="42">
        <v>1216</v>
      </c>
      <c r="K15" s="39">
        <v>722.37256138181817</v>
      </c>
      <c r="L15" s="39">
        <v>547.89166666666665</v>
      </c>
      <c r="M15" s="38">
        <v>686.43833333333316</v>
      </c>
      <c r="N15" s="41">
        <f t="shared" si="1"/>
        <v>138.54666666666651</v>
      </c>
      <c r="O15" s="40">
        <v>857.5</v>
      </c>
      <c r="P15" s="39">
        <v>612.80627963333347</v>
      </c>
      <c r="Q15" s="39">
        <v>584.41</v>
      </c>
      <c r="R15" s="38">
        <v>535.54</v>
      </c>
      <c r="S15" s="37">
        <f t="shared" si="2"/>
        <v>-48.870000000000005</v>
      </c>
    </row>
    <row r="16" spans="1:20">
      <c r="A16" s="59" t="s">
        <v>17</v>
      </c>
      <c r="B16" s="24">
        <f>B32/43560*86400*31</f>
        <v>614.87603305785126</v>
      </c>
      <c r="C16" s="23">
        <f>C32/43560*86400*31</f>
        <v>553.38842975206614</v>
      </c>
      <c r="D16" s="22">
        <f>D32/43560*86400*31</f>
        <v>590.2809917355371</v>
      </c>
      <c r="E16" s="18">
        <v>1186.25</v>
      </c>
      <c r="F16" s="17">
        <v>812.27063440000018</v>
      </c>
      <c r="G16" s="17">
        <v>307.44</v>
      </c>
      <c r="H16" s="16">
        <v>553.39</v>
      </c>
      <c r="I16" s="21">
        <f t="shared" si="0"/>
        <v>245.95</v>
      </c>
      <c r="J16" s="20">
        <v>1118.25</v>
      </c>
      <c r="K16" s="17">
        <v>749.21972940909097</v>
      </c>
      <c r="L16" s="17">
        <v>502.50916666666672</v>
      </c>
      <c r="M16" s="16">
        <v>559.86416666666673</v>
      </c>
      <c r="N16" s="19">
        <f t="shared" si="1"/>
        <v>57.355000000000018</v>
      </c>
      <c r="O16" s="18">
        <v>859.25</v>
      </c>
      <c r="P16" s="17">
        <v>773.30206046666672</v>
      </c>
      <c r="Q16" s="17">
        <v>568.16500000000008</v>
      </c>
      <c r="R16" s="16">
        <v>553.39</v>
      </c>
      <c r="S16" s="15">
        <f t="shared" si="2"/>
        <v>-14.775000000000091</v>
      </c>
    </row>
    <row r="17" spans="1:19">
      <c r="A17" s="58" t="s">
        <v>16</v>
      </c>
      <c r="B17" s="57">
        <f>B33/43560*86400*30</f>
        <v>595.04132231404958</v>
      </c>
      <c r="C17" s="56">
        <f>C33/43560*86400*30</f>
        <v>535.53719008264466</v>
      </c>
      <c r="D17" s="55">
        <f>D33/43560*86400*30</f>
        <v>618.84297520661164</v>
      </c>
      <c r="E17" s="51">
        <v>1234</v>
      </c>
      <c r="F17" s="50">
        <v>684.52194326666677</v>
      </c>
      <c r="G17" s="50">
        <v>297.52</v>
      </c>
      <c r="H17" s="49">
        <v>1136.1475</v>
      </c>
      <c r="I17" s="54">
        <f t="shared" si="0"/>
        <v>838.62750000000005</v>
      </c>
      <c r="J17" s="53">
        <v>1120.6666666666667</v>
      </c>
      <c r="K17" s="50">
        <v>806.23547613636356</v>
      </c>
      <c r="L17" s="50">
        <v>482.76249999999999</v>
      </c>
      <c r="M17" s="49">
        <v>1031.0666666666668</v>
      </c>
      <c r="N17" s="52">
        <f t="shared" si="1"/>
        <v>548.30416666666679</v>
      </c>
      <c r="O17" s="51">
        <v>831.75</v>
      </c>
      <c r="P17" s="50">
        <v>642.81618073333345</v>
      </c>
      <c r="Q17" s="50">
        <v>539.40499999999997</v>
      </c>
      <c r="R17" s="49">
        <v>755.56000000000006</v>
      </c>
      <c r="S17" s="48">
        <f t="shared" si="2"/>
        <v>216.15500000000009</v>
      </c>
    </row>
    <row r="18" spans="1:19" ht="13.5" thickBot="1">
      <c r="A18" s="47" t="s">
        <v>15</v>
      </c>
      <c r="B18" s="46">
        <f>B34/43560*86400*31</f>
        <v>614.87603305785126</v>
      </c>
      <c r="C18" s="45">
        <f>C34/43560*86400*31</f>
        <v>553.38842975206614</v>
      </c>
      <c r="D18" s="44">
        <f>D34/43560*86400*31</f>
        <v>467.30578512396693</v>
      </c>
      <c r="E18" s="40">
        <v>966</v>
      </c>
      <c r="F18" s="39">
        <v>486.88899246666648</v>
      </c>
      <c r="G18" s="39">
        <v>812.16</v>
      </c>
      <c r="H18" s="38">
        <v>967.55250000000001</v>
      </c>
      <c r="I18" s="43">
        <f t="shared" si="0"/>
        <v>155.39250000000004</v>
      </c>
      <c r="J18" s="42">
        <v>962</v>
      </c>
      <c r="K18" s="39">
        <v>621.67719894545451</v>
      </c>
      <c r="L18" s="39">
        <v>810.85583333333341</v>
      </c>
      <c r="M18" s="38">
        <v>963.46583333333353</v>
      </c>
      <c r="N18" s="41">
        <f t="shared" si="1"/>
        <v>152.61000000000013</v>
      </c>
      <c r="O18" s="40">
        <v>757.5</v>
      </c>
      <c r="P18" s="39">
        <v>421.91051526666655</v>
      </c>
      <c r="Q18" s="39">
        <v>619.53750000000002</v>
      </c>
      <c r="R18" s="38">
        <v>759.14249999999993</v>
      </c>
      <c r="S18" s="37">
        <f t="shared" si="2"/>
        <v>139.6049999999999</v>
      </c>
    </row>
    <row r="19" spans="1:19">
      <c r="A19" s="36" t="s">
        <v>14</v>
      </c>
      <c r="B19" s="35">
        <f t="shared" ref="B19:S19" si="4">SUM(B7:B18)</f>
        <v>7239.6694214876043</v>
      </c>
      <c r="C19" s="34">
        <f t="shared" si="4"/>
        <v>14866.115702479337</v>
      </c>
      <c r="D19" s="33">
        <f t="shared" si="4"/>
        <v>9456.1983471074363</v>
      </c>
      <c r="E19" s="29">
        <f t="shared" si="4"/>
        <v>33383.25</v>
      </c>
      <c r="F19" s="28">
        <f t="shared" si="4"/>
        <v>18472.360242066668</v>
      </c>
      <c r="G19" s="28">
        <f t="shared" si="4"/>
        <v>9625.39</v>
      </c>
      <c r="H19" s="27">
        <f t="shared" si="4"/>
        <v>20708.870000000003</v>
      </c>
      <c r="I19" s="32">
        <f t="shared" si="4"/>
        <v>11083.480000000003</v>
      </c>
      <c r="J19" s="31">
        <f t="shared" si="4"/>
        <v>27058.916666666668</v>
      </c>
      <c r="K19" s="28">
        <f t="shared" si="4"/>
        <v>10168.062411154544</v>
      </c>
      <c r="L19" s="28">
        <f t="shared" si="4"/>
        <v>8072.1466666666656</v>
      </c>
      <c r="M19" s="27">
        <f t="shared" si="4"/>
        <v>18225.38</v>
      </c>
      <c r="N19" s="30">
        <f t="shared" si="4"/>
        <v>10153.233333333337</v>
      </c>
      <c r="O19" s="29">
        <f t="shared" si="4"/>
        <v>20216.5</v>
      </c>
      <c r="P19" s="28">
        <f t="shared" si="4"/>
        <v>9545.9320193666663</v>
      </c>
      <c r="Q19" s="28">
        <f t="shared" si="4"/>
        <v>8174.1724999999997</v>
      </c>
      <c r="R19" s="27">
        <f t="shared" si="4"/>
        <v>16353.157499999998</v>
      </c>
      <c r="S19" s="26">
        <f t="shared" si="4"/>
        <v>8178.9849999999997</v>
      </c>
    </row>
    <row r="20" spans="1:19">
      <c r="A20" s="25" t="s">
        <v>13</v>
      </c>
      <c r="B20" s="24">
        <f t="shared" ref="B20:S20" si="5">SUM(B10:B15)</f>
        <v>3629.7520661157023</v>
      </c>
      <c r="C20" s="23">
        <f t="shared" si="5"/>
        <v>11137.190082644627</v>
      </c>
      <c r="D20" s="22">
        <f t="shared" si="5"/>
        <v>6646.0165289256192</v>
      </c>
      <c r="E20" s="18">
        <f t="shared" si="5"/>
        <v>27115.75</v>
      </c>
      <c r="F20" s="17">
        <f t="shared" si="5"/>
        <v>14478.643397066666</v>
      </c>
      <c r="G20" s="17">
        <f t="shared" si="5"/>
        <v>4630.7000000000007</v>
      </c>
      <c r="H20" s="16">
        <f t="shared" si="5"/>
        <v>15168.714999999997</v>
      </c>
      <c r="I20" s="21">
        <f t="shared" si="5"/>
        <v>10538.015000000001</v>
      </c>
      <c r="J20" s="20">
        <f t="shared" si="5"/>
        <v>21560.333333333332</v>
      </c>
      <c r="K20" s="17">
        <f t="shared" si="5"/>
        <v>6670.492555109091</v>
      </c>
      <c r="L20" s="17">
        <f t="shared" si="5"/>
        <v>3591.4674999999997</v>
      </c>
      <c r="M20" s="16">
        <f t="shared" si="5"/>
        <v>13370.461666666668</v>
      </c>
      <c r="N20" s="19">
        <f t="shared" si="5"/>
        <v>9778.9941666666691</v>
      </c>
      <c r="O20" s="18">
        <f t="shared" si="5"/>
        <v>15575</v>
      </c>
      <c r="P20" s="17">
        <f t="shared" si="5"/>
        <v>6659.5930869333333</v>
      </c>
      <c r="Q20" s="17">
        <f t="shared" si="5"/>
        <v>3880.0974999999999</v>
      </c>
      <c r="R20" s="16">
        <f t="shared" si="5"/>
        <v>12089.39</v>
      </c>
      <c r="S20" s="15">
        <f t="shared" si="5"/>
        <v>8209.2924999999996</v>
      </c>
    </row>
    <row r="21" spans="1:19" ht="13.5" thickBot="1">
      <c r="A21" s="14" t="s">
        <v>12</v>
      </c>
      <c r="B21" s="13">
        <f t="shared" ref="B21:S21" si="6">SUM(B7:B9,B16:B18)</f>
        <v>3609.9173553719006</v>
      </c>
      <c r="C21" s="12">
        <f t="shared" si="6"/>
        <v>3728.9256198347111</v>
      </c>
      <c r="D21" s="11">
        <f t="shared" si="6"/>
        <v>2810.181818181818</v>
      </c>
      <c r="E21" s="7">
        <f t="shared" si="6"/>
        <v>6267.5</v>
      </c>
      <c r="F21" s="6">
        <f t="shared" si="6"/>
        <v>3993.7168450000004</v>
      </c>
      <c r="G21" s="6">
        <f t="shared" si="6"/>
        <v>4994.6899999999996</v>
      </c>
      <c r="H21" s="5">
        <f t="shared" si="6"/>
        <v>5540.1549999999997</v>
      </c>
      <c r="I21" s="10">
        <f t="shared" si="6"/>
        <v>545.46500000000015</v>
      </c>
      <c r="J21" s="9">
        <f t="shared" si="6"/>
        <v>5498.583333333333</v>
      </c>
      <c r="K21" s="6">
        <f t="shared" si="6"/>
        <v>3497.5698560454548</v>
      </c>
      <c r="L21" s="6">
        <f t="shared" si="6"/>
        <v>4480.6791666666668</v>
      </c>
      <c r="M21" s="5">
        <f t="shared" si="6"/>
        <v>4854.918333333334</v>
      </c>
      <c r="N21" s="8">
        <f t="shared" si="6"/>
        <v>374.23916666666696</v>
      </c>
      <c r="O21" s="7">
        <f t="shared" si="6"/>
        <v>4641.5</v>
      </c>
      <c r="P21" s="6">
        <f t="shared" si="6"/>
        <v>2886.3389324333334</v>
      </c>
      <c r="Q21" s="6">
        <f t="shared" si="6"/>
        <v>4294.0749999999998</v>
      </c>
      <c r="R21" s="5">
        <f t="shared" si="6"/>
        <v>4263.7674999999999</v>
      </c>
      <c r="S21" s="4">
        <f t="shared" si="6"/>
        <v>-30.307500000000005</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10</v>
      </c>
      <c r="C23" s="90">
        <v>11</v>
      </c>
      <c r="D23" s="89">
        <v>5.9</v>
      </c>
      <c r="E23" s="85">
        <f t="shared" ref="E23:S23" si="7">E7*43560/86400/31</f>
        <v>17.288037634408603</v>
      </c>
      <c r="F23" s="84">
        <f t="shared" si="7"/>
        <v>9.4808550795878155</v>
      </c>
      <c r="G23" s="84">
        <f t="shared" si="7"/>
        <v>16.228637096774193</v>
      </c>
      <c r="H23" s="83">
        <f t="shared" si="7"/>
        <v>17.300967069892476</v>
      </c>
      <c r="I23" s="88">
        <f t="shared" si="7"/>
        <v>1.0723299731182805</v>
      </c>
      <c r="J23" s="87">
        <f t="shared" si="7"/>
        <v>11.96989247311828</v>
      </c>
      <c r="K23" s="84">
        <f t="shared" si="7"/>
        <v>7.0706706568548396</v>
      </c>
      <c r="L23" s="84">
        <f t="shared" si="7"/>
        <v>11.968754032258063</v>
      </c>
      <c r="M23" s="83">
        <f t="shared" si="7"/>
        <v>11.990154009856631</v>
      </c>
      <c r="N23" s="86">
        <f t="shared" si="7"/>
        <v>2.1399977598568109E-2</v>
      </c>
      <c r="O23" s="85">
        <f t="shared" si="7"/>
        <v>11.839784946236559</v>
      </c>
      <c r="P23" s="84">
        <f t="shared" si="7"/>
        <v>4.8277393204569901</v>
      </c>
      <c r="Q23" s="84">
        <f t="shared" si="7"/>
        <v>11.657959677419356</v>
      </c>
      <c r="R23" s="83">
        <f t="shared" si="7"/>
        <v>11.858325268817204</v>
      </c>
      <c r="S23" s="82">
        <f t="shared" si="7"/>
        <v>0.20036559139784846</v>
      </c>
    </row>
    <row r="24" spans="1:19">
      <c r="A24" s="70" t="s">
        <v>25</v>
      </c>
      <c r="B24" s="69">
        <v>10</v>
      </c>
      <c r="C24" s="68">
        <v>11</v>
      </c>
      <c r="D24" s="67">
        <v>5.8</v>
      </c>
      <c r="E24" s="63">
        <f t="shared" ref="E24:S24" si="8">E8*43560/86400/28</f>
        <v>14.13017113095238</v>
      </c>
      <c r="F24" s="62">
        <f t="shared" si="8"/>
        <v>10.177137344523812</v>
      </c>
      <c r="G24" s="62">
        <f t="shared" si="8"/>
        <v>24.788794642857141</v>
      </c>
      <c r="H24" s="61">
        <f t="shared" si="8"/>
        <v>14.140974702380953</v>
      </c>
      <c r="I24" s="66">
        <f t="shared" si="8"/>
        <v>-10.647819940476191</v>
      </c>
      <c r="J24" s="65">
        <f t="shared" si="8"/>
        <v>12.356584821428571</v>
      </c>
      <c r="K24" s="62">
        <f t="shared" si="8"/>
        <v>6.7866521680505949</v>
      </c>
      <c r="L24" s="62">
        <f t="shared" si="8"/>
        <v>20.05941121031746</v>
      </c>
      <c r="M24" s="61">
        <f t="shared" si="8"/>
        <v>12.373615451388888</v>
      </c>
      <c r="N24" s="64">
        <f t="shared" si="8"/>
        <v>-7.685795758928573</v>
      </c>
      <c r="O24" s="63">
        <f t="shared" si="8"/>
        <v>11.298735119047619</v>
      </c>
      <c r="P24" s="62">
        <f t="shared" si="8"/>
        <v>5.1292829359226184</v>
      </c>
      <c r="Q24" s="62">
        <f t="shared" si="8"/>
        <v>19.067853422619045</v>
      </c>
      <c r="R24" s="61">
        <f t="shared" si="8"/>
        <v>11.314670386904762</v>
      </c>
      <c r="S24" s="60">
        <f t="shared" si="8"/>
        <v>-7.7531830357142839</v>
      </c>
    </row>
    <row r="25" spans="1:19">
      <c r="A25" s="81" t="s">
        <v>24</v>
      </c>
      <c r="B25" s="80">
        <v>10</v>
      </c>
      <c r="C25" s="79">
        <v>13</v>
      </c>
      <c r="D25" s="78">
        <v>7.3</v>
      </c>
      <c r="E25" s="74">
        <f t="shared" ref="E25:S25" si="9">E9*43560/86400/31</f>
        <v>16.808266129032258</v>
      </c>
      <c r="F25" s="73">
        <f t="shared" si="9"/>
        <v>14.016981654775984</v>
      </c>
      <c r="G25" s="73">
        <f t="shared" si="9"/>
        <v>19.565081989247314</v>
      </c>
      <c r="H25" s="72">
        <f t="shared" si="9"/>
        <v>16.815096774193549</v>
      </c>
      <c r="I25" s="77">
        <f t="shared" si="9"/>
        <v>-2.7499852150537625</v>
      </c>
      <c r="J25" s="76">
        <f t="shared" si="9"/>
        <v>14.237287186379929</v>
      </c>
      <c r="K25" s="73">
        <f t="shared" si="9"/>
        <v>8.2743063685215059</v>
      </c>
      <c r="L25" s="73">
        <f t="shared" si="9"/>
        <v>13.573115367383512</v>
      </c>
      <c r="M25" s="72">
        <f t="shared" si="9"/>
        <v>14.248075268817203</v>
      </c>
      <c r="N25" s="75">
        <f t="shared" si="9"/>
        <v>0.67495990143369167</v>
      </c>
      <c r="O25" s="74">
        <f t="shared" si="9"/>
        <v>13.620631720430106</v>
      </c>
      <c r="P25" s="73">
        <f t="shared" si="9"/>
        <v>7.5884905132213252</v>
      </c>
      <c r="Q25" s="73">
        <f t="shared" si="9"/>
        <v>12.867187163978492</v>
      </c>
      <c r="R25" s="72">
        <f t="shared" si="9"/>
        <v>13.631202956989247</v>
      </c>
      <c r="S25" s="71">
        <f t="shared" si="9"/>
        <v>0.76401579301075395</v>
      </c>
    </row>
    <row r="26" spans="1:19">
      <c r="A26" s="58" t="s">
        <v>23</v>
      </c>
      <c r="B26" s="57">
        <v>10</v>
      </c>
      <c r="C26" s="56">
        <v>23</v>
      </c>
      <c r="D26" s="55">
        <v>12.3</v>
      </c>
      <c r="E26" s="51">
        <f t="shared" ref="E26:S26" si="10">E10*43560/86400/30</f>
        <v>34.573229166666671</v>
      </c>
      <c r="F26" s="50">
        <f t="shared" si="10"/>
        <v>19.805433716495365</v>
      </c>
      <c r="G26" s="50">
        <f t="shared" si="10"/>
        <v>22.565911805555555</v>
      </c>
      <c r="H26" s="49">
        <f t="shared" si="10"/>
        <v>27.839957291666668</v>
      </c>
      <c r="I26" s="54">
        <f t="shared" si="10"/>
        <v>5.2740454861111123</v>
      </c>
      <c r="J26" s="53">
        <f t="shared" si="10"/>
        <v>28.953171296296297</v>
      </c>
      <c r="K26" s="50">
        <f t="shared" si="10"/>
        <v>15.223991753666665</v>
      </c>
      <c r="L26" s="50">
        <f t="shared" si="10"/>
        <v>11.465030092592592</v>
      </c>
      <c r="M26" s="49">
        <f t="shared" si="10"/>
        <v>23.639086574074074</v>
      </c>
      <c r="N26" s="52">
        <f t="shared" si="10"/>
        <v>12.174056481481481</v>
      </c>
      <c r="O26" s="51">
        <f t="shared" si="10"/>
        <v>40.005625000000002</v>
      </c>
      <c r="P26" s="50">
        <f t="shared" si="10"/>
        <v>17.214101786800928</v>
      </c>
      <c r="Q26" s="50">
        <f t="shared" si="10"/>
        <v>14.385681597222222</v>
      </c>
      <c r="R26" s="49">
        <f t="shared" si="10"/>
        <v>34.600622222222228</v>
      </c>
      <c r="S26" s="48">
        <f t="shared" si="10"/>
        <v>20.214940625000004</v>
      </c>
    </row>
    <row r="27" spans="1:19">
      <c r="A27" s="70" t="s">
        <v>22</v>
      </c>
      <c r="B27" s="69">
        <v>10</v>
      </c>
      <c r="C27" s="68">
        <v>71</v>
      </c>
      <c r="D27" s="67">
        <v>32.200000000000003</v>
      </c>
      <c r="E27" s="63">
        <f t="shared" ref="E27:S27" si="11">E11*43560/86400/31</f>
        <v>89.603427419354844</v>
      </c>
      <c r="F27" s="62">
        <f t="shared" si="11"/>
        <v>70.798886381765243</v>
      </c>
      <c r="G27" s="62">
        <f t="shared" si="11"/>
        <v>5.0000322580645165</v>
      </c>
      <c r="H27" s="61">
        <f t="shared" si="11"/>
        <v>83.639704973118285</v>
      </c>
      <c r="I27" s="66">
        <f t="shared" si="11"/>
        <v>78.639672715053777</v>
      </c>
      <c r="J27" s="65">
        <f t="shared" si="11"/>
        <v>93.011973566308242</v>
      </c>
      <c r="K27" s="62">
        <f t="shared" si="11"/>
        <v>23.58039778446236</v>
      </c>
      <c r="L27" s="62">
        <f t="shared" si="11"/>
        <v>8.3333870967741923</v>
      </c>
      <c r="M27" s="61">
        <f t="shared" si="11"/>
        <v>79.05556955645163</v>
      </c>
      <c r="N27" s="64">
        <f t="shared" si="11"/>
        <v>70.722182459677441</v>
      </c>
      <c r="O27" s="63">
        <f t="shared" si="11"/>
        <v>81.821370967741942</v>
      </c>
      <c r="P27" s="62">
        <f t="shared" si="11"/>
        <v>17.347732538790321</v>
      </c>
      <c r="Q27" s="62">
        <f t="shared" si="11"/>
        <v>10.000064516129033</v>
      </c>
      <c r="R27" s="61">
        <f t="shared" si="11"/>
        <v>72.836185819892464</v>
      </c>
      <c r="S27" s="60">
        <f t="shared" si="11"/>
        <v>62.836121303763427</v>
      </c>
    </row>
    <row r="28" spans="1:19">
      <c r="A28" s="70" t="s">
        <v>21</v>
      </c>
      <c r="B28" s="69">
        <v>10</v>
      </c>
      <c r="C28" s="68">
        <v>57</v>
      </c>
      <c r="D28" s="67">
        <v>24.1</v>
      </c>
      <c r="E28" s="63">
        <f t="shared" ref="E28:S28" si="12">E12*43560/86400/30</f>
        <v>160.45104166666667</v>
      </c>
      <c r="F28" s="62">
        <f t="shared" si="12"/>
        <v>76.197736503981488</v>
      </c>
      <c r="G28" s="62">
        <f t="shared" si="12"/>
        <v>34.755485416666673</v>
      </c>
      <c r="H28" s="61">
        <f t="shared" si="12"/>
        <v>60.391688194444441</v>
      </c>
      <c r="I28" s="66">
        <f t="shared" si="12"/>
        <v>25.636202777777772</v>
      </c>
      <c r="J28" s="65">
        <f t="shared" si="12"/>
        <v>126.24333333333334</v>
      </c>
      <c r="K28" s="62">
        <f t="shared" si="12"/>
        <v>31.025740770138889</v>
      </c>
      <c r="L28" s="62">
        <f t="shared" si="12"/>
        <v>13.431728240740741</v>
      </c>
      <c r="M28" s="61">
        <f t="shared" si="12"/>
        <v>68.471981365740731</v>
      </c>
      <c r="N28" s="64">
        <f t="shared" si="12"/>
        <v>55.040253125</v>
      </c>
      <c r="O28" s="63">
        <f t="shared" si="12"/>
        <v>72.255486111111111</v>
      </c>
      <c r="P28" s="62">
        <f t="shared" si="12"/>
        <v>15.801324774277777</v>
      </c>
      <c r="Q28" s="62">
        <f t="shared" si="12"/>
        <v>9.9999777777777776</v>
      </c>
      <c r="R28" s="61">
        <f t="shared" si="12"/>
        <v>59.504060763888887</v>
      </c>
      <c r="S28" s="60">
        <f t="shared" si="12"/>
        <v>49.504082986111108</v>
      </c>
    </row>
    <row r="29" spans="1:19">
      <c r="A29" s="70" t="s">
        <v>20</v>
      </c>
      <c r="B29" s="69">
        <v>10</v>
      </c>
      <c r="C29" s="68">
        <v>14</v>
      </c>
      <c r="D29" s="67">
        <v>19.100000000000001</v>
      </c>
      <c r="E29" s="63">
        <f t="shared" ref="E29:S29" si="13">E13*43560/86400/31</f>
        <v>103.39482526881721</v>
      </c>
      <c r="F29" s="62">
        <f t="shared" si="13"/>
        <v>42.025246053517023</v>
      </c>
      <c r="G29" s="62">
        <f t="shared" si="13"/>
        <v>5.0000322580645165</v>
      </c>
      <c r="H29" s="61">
        <f t="shared" si="13"/>
        <v>58.960543346774188</v>
      </c>
      <c r="I29" s="66">
        <f t="shared" si="13"/>
        <v>53.960511088709666</v>
      </c>
      <c r="J29" s="65">
        <f t="shared" si="13"/>
        <v>61.588295250896053</v>
      </c>
      <c r="K29" s="62">
        <f t="shared" si="13"/>
        <v>16.254067442043013</v>
      </c>
      <c r="L29" s="62">
        <f t="shared" si="13"/>
        <v>8.7386042786738365</v>
      </c>
      <c r="M29" s="61">
        <f t="shared" si="13"/>
        <v>27.463950604838715</v>
      </c>
      <c r="N29" s="64">
        <f t="shared" si="13"/>
        <v>18.725346326164882</v>
      </c>
      <c r="O29" s="63">
        <f t="shared" si="13"/>
        <v>31.311189516129033</v>
      </c>
      <c r="P29" s="62">
        <f t="shared" si="13"/>
        <v>21.645149565860223</v>
      </c>
      <c r="Q29" s="62">
        <f t="shared" si="13"/>
        <v>10.000064516129033</v>
      </c>
      <c r="R29" s="61">
        <f t="shared" si="13"/>
        <v>14.000057795698925</v>
      </c>
      <c r="S29" s="60">
        <f t="shared" si="13"/>
        <v>3.9999932795698934</v>
      </c>
    </row>
    <row r="30" spans="1:19">
      <c r="A30" s="70" t="s">
        <v>19</v>
      </c>
      <c r="B30" s="69">
        <v>10</v>
      </c>
      <c r="C30" s="68">
        <v>10</v>
      </c>
      <c r="D30" s="67">
        <v>11.4</v>
      </c>
      <c r="E30" s="63">
        <f t="shared" ref="E30:S30" si="14">E14*43560/86400/31</f>
        <v>36.995262096774198</v>
      </c>
      <c r="F30" s="62">
        <f t="shared" si="14"/>
        <v>15.642464645273298</v>
      </c>
      <c r="G30" s="62">
        <f t="shared" si="14"/>
        <v>5.0000322580645165</v>
      </c>
      <c r="H30" s="61">
        <f t="shared" si="14"/>
        <v>10.000064516129033</v>
      </c>
      <c r="I30" s="66">
        <f t="shared" si="14"/>
        <v>5.0000322580645165</v>
      </c>
      <c r="J30" s="65">
        <f t="shared" si="14"/>
        <v>26.078427419354838</v>
      </c>
      <c r="K30" s="62">
        <f t="shared" si="14"/>
        <v>12.144626852741935</v>
      </c>
      <c r="L30" s="62">
        <f t="shared" si="14"/>
        <v>8.3333870967741923</v>
      </c>
      <c r="M30" s="61">
        <f t="shared" si="14"/>
        <v>10.626600022401433</v>
      </c>
      <c r="N30" s="64">
        <f t="shared" si="14"/>
        <v>2.2932129256272411</v>
      </c>
      <c r="O30" s="63">
        <f t="shared" si="14"/>
        <v>17.584845430107528</v>
      </c>
      <c r="P30" s="62">
        <f t="shared" si="14"/>
        <v>27.398264729157702</v>
      </c>
      <c r="Q30" s="62">
        <f t="shared" si="14"/>
        <v>10.000064516129033</v>
      </c>
      <c r="R30" s="61">
        <f t="shared" si="14"/>
        <v>10.000064516129033</v>
      </c>
      <c r="S30" s="60">
        <f t="shared" si="14"/>
        <v>0</v>
      </c>
    </row>
    <row r="31" spans="1:19">
      <c r="A31" s="47" t="s">
        <v>18</v>
      </c>
      <c r="B31" s="46">
        <v>10</v>
      </c>
      <c r="C31" s="45">
        <v>9</v>
      </c>
      <c r="D31" s="44">
        <v>10.5</v>
      </c>
      <c r="E31" s="40">
        <f t="shared" ref="E31:S31" si="15">E15*43560/86400/30</f>
        <v>23.011006944444443</v>
      </c>
      <c r="F31" s="39">
        <f t="shared" si="15"/>
        <v>14.569658774763889</v>
      </c>
      <c r="G31" s="39">
        <f t="shared" si="15"/>
        <v>4.9999888888888888</v>
      </c>
      <c r="H31" s="38">
        <f t="shared" si="15"/>
        <v>9.0000472222222232</v>
      </c>
      <c r="I31" s="43">
        <f t="shared" si="15"/>
        <v>4.0000583333333326</v>
      </c>
      <c r="J31" s="42">
        <f t="shared" si="15"/>
        <v>20.435555555555556</v>
      </c>
      <c r="K31" s="39">
        <f t="shared" si="15"/>
        <v>12.13987221211111</v>
      </c>
      <c r="L31" s="39">
        <f t="shared" si="15"/>
        <v>9.2076238425925929</v>
      </c>
      <c r="M31" s="38">
        <f t="shared" si="15"/>
        <v>11.535977546296294</v>
      </c>
      <c r="N31" s="41">
        <f t="shared" si="15"/>
        <v>2.328353703703701</v>
      </c>
      <c r="O31" s="40">
        <f t="shared" si="15"/>
        <v>14.410763888888889</v>
      </c>
      <c r="P31" s="39">
        <f t="shared" si="15"/>
        <v>10.298549977171298</v>
      </c>
      <c r="Q31" s="39">
        <f t="shared" si="15"/>
        <v>9.8213347222222218</v>
      </c>
      <c r="R31" s="38">
        <f t="shared" si="15"/>
        <v>9.0000472222222232</v>
      </c>
      <c r="S31" s="37">
        <f t="shared" si="15"/>
        <v>-0.82128750000000006</v>
      </c>
    </row>
    <row r="32" spans="1:19">
      <c r="A32" s="59" t="s">
        <v>17</v>
      </c>
      <c r="B32" s="24">
        <v>10</v>
      </c>
      <c r="C32" s="23">
        <v>9</v>
      </c>
      <c r="D32" s="22">
        <v>9.6</v>
      </c>
      <c r="E32" s="18">
        <f t="shared" ref="E32:S32" si="16">E16*43560/86400/31</f>
        <v>19.292506720430108</v>
      </c>
      <c r="F32" s="17">
        <f t="shared" si="16"/>
        <v>13.210315425053766</v>
      </c>
      <c r="G32" s="17">
        <f t="shared" si="16"/>
        <v>5.0000322580645165</v>
      </c>
      <c r="H32" s="16">
        <f t="shared" si="16"/>
        <v>9.0000255376344089</v>
      </c>
      <c r="I32" s="21">
        <f t="shared" si="16"/>
        <v>3.9999932795698925</v>
      </c>
      <c r="J32" s="20">
        <f t="shared" si="16"/>
        <v>18.186592741935481</v>
      </c>
      <c r="K32" s="17">
        <f t="shared" si="16"/>
        <v>12.184890760551076</v>
      </c>
      <c r="L32" s="17">
        <f t="shared" si="16"/>
        <v>8.1725281137992845</v>
      </c>
      <c r="M32" s="16">
        <f t="shared" si="16"/>
        <v>9.1053177643369185</v>
      </c>
      <c r="N32" s="19">
        <f t="shared" si="16"/>
        <v>0.93278965053763474</v>
      </c>
      <c r="O32" s="18">
        <f t="shared" si="16"/>
        <v>13.974361559139785</v>
      </c>
      <c r="P32" s="17">
        <f t="shared" si="16"/>
        <v>12.576552327482082</v>
      </c>
      <c r="Q32" s="17">
        <f t="shared" si="16"/>
        <v>9.2403178763440863</v>
      </c>
      <c r="R32" s="16">
        <f t="shared" si="16"/>
        <v>9.0000255376344089</v>
      </c>
      <c r="S32" s="15">
        <f t="shared" si="16"/>
        <v>-0.24029233870967889</v>
      </c>
    </row>
    <row r="33" spans="1:19">
      <c r="A33" s="58" t="s">
        <v>16</v>
      </c>
      <c r="B33" s="57">
        <v>10</v>
      </c>
      <c r="C33" s="56">
        <v>9</v>
      </c>
      <c r="D33" s="55">
        <v>10.4</v>
      </c>
      <c r="E33" s="51">
        <f t="shared" ref="E33:S33" si="17">E17*43560/86400/30</f>
        <v>20.738055555555555</v>
      </c>
      <c r="F33" s="50">
        <f t="shared" si="17"/>
        <v>11.503771546564817</v>
      </c>
      <c r="G33" s="50">
        <f t="shared" si="17"/>
        <v>4.9999888888888888</v>
      </c>
      <c r="H33" s="49">
        <f t="shared" si="17"/>
        <v>19.093589930555556</v>
      </c>
      <c r="I33" s="54">
        <f t="shared" si="17"/>
        <v>14.093601041666668</v>
      </c>
      <c r="J33" s="53">
        <f t="shared" si="17"/>
        <v>18.833425925925926</v>
      </c>
      <c r="K33" s="50">
        <f t="shared" si="17"/>
        <v>13.549235085069444</v>
      </c>
      <c r="L33" s="50">
        <f t="shared" si="17"/>
        <v>8.11309201388889</v>
      </c>
      <c r="M33" s="49">
        <f t="shared" si="17"/>
        <v>17.327648148148153</v>
      </c>
      <c r="N33" s="52">
        <f t="shared" si="17"/>
        <v>9.2145561342592597</v>
      </c>
      <c r="O33" s="51">
        <f t="shared" si="17"/>
        <v>13.978020833333334</v>
      </c>
      <c r="P33" s="50">
        <f t="shared" si="17"/>
        <v>10.802883037324076</v>
      </c>
      <c r="Q33" s="50">
        <f t="shared" si="17"/>
        <v>9.0650006944444446</v>
      </c>
      <c r="R33" s="49">
        <f t="shared" si="17"/>
        <v>12.697605555555556</v>
      </c>
      <c r="S33" s="48">
        <f t="shared" si="17"/>
        <v>3.6326048611111128</v>
      </c>
    </row>
    <row r="34" spans="1:19" ht="13.5" thickBot="1">
      <c r="A34" s="47" t="s">
        <v>15</v>
      </c>
      <c r="B34" s="46">
        <v>10</v>
      </c>
      <c r="C34" s="45">
        <v>9</v>
      </c>
      <c r="D34" s="44">
        <v>7.6</v>
      </c>
      <c r="E34" s="40">
        <f t="shared" ref="E34:S34" si="18">E18*43560/86400/31</f>
        <v>15.710483870967741</v>
      </c>
      <c r="F34" s="39">
        <f t="shared" si="18"/>
        <v>7.9184903344713229</v>
      </c>
      <c r="G34" s="39">
        <f t="shared" si="18"/>
        <v>13.208516129032258</v>
      </c>
      <c r="H34" s="38">
        <f t="shared" si="18"/>
        <v>15.735732862903225</v>
      </c>
      <c r="I34" s="43">
        <f t="shared" si="18"/>
        <v>2.5272167338709686</v>
      </c>
      <c r="J34" s="42">
        <f t="shared" si="18"/>
        <v>15.645430107526881</v>
      </c>
      <c r="K34" s="39">
        <f t="shared" si="18"/>
        <v>10.110610359193549</v>
      </c>
      <c r="L34" s="39">
        <f t="shared" si="18"/>
        <v>13.187305891577061</v>
      </c>
      <c r="M34" s="38">
        <f t="shared" si="18"/>
        <v>15.669269601254484</v>
      </c>
      <c r="N34" s="41">
        <f t="shared" si="18"/>
        <v>2.4819637096774212</v>
      </c>
      <c r="O34" s="40">
        <f t="shared" si="18"/>
        <v>12.319556451612904</v>
      </c>
      <c r="P34" s="39">
        <f t="shared" si="18"/>
        <v>6.8617167133422923</v>
      </c>
      <c r="Q34" s="39">
        <f t="shared" si="18"/>
        <v>10.075811491935484</v>
      </c>
      <c r="R34" s="38">
        <f t="shared" si="18"/>
        <v>12.346269153225807</v>
      </c>
      <c r="S34" s="37">
        <f t="shared" si="18"/>
        <v>2.2704576612903211</v>
      </c>
    </row>
    <row r="35" spans="1:19">
      <c r="A35" s="36" t="s">
        <v>14</v>
      </c>
      <c r="B35" s="35">
        <f>AVERAGE(B23:B34)</f>
        <v>10</v>
      </c>
      <c r="C35" s="34">
        <f>AVERAGE(C23:C34)</f>
        <v>20.5</v>
      </c>
      <c r="D35" s="33">
        <f>AVERAGE(D23:D34)</f>
        <v>13.016666666666666</v>
      </c>
      <c r="E35" s="29">
        <f t="shared" ref="E35:S35" si="19">E19*43560/86400/365</f>
        <v>46.111566780821917</v>
      </c>
      <c r="F35" s="28">
        <f t="shared" si="19"/>
        <v>25.515474763585235</v>
      </c>
      <c r="G35" s="28">
        <f t="shared" si="19"/>
        <v>13.295344634703197</v>
      </c>
      <c r="H35" s="27">
        <f t="shared" si="19"/>
        <v>28.604717694063932</v>
      </c>
      <c r="I35" s="32">
        <f t="shared" si="19"/>
        <v>15.309373059360734</v>
      </c>
      <c r="J35" s="31">
        <f t="shared" si="19"/>
        <v>37.375900875190261</v>
      </c>
      <c r="K35" s="28">
        <f t="shared" si="19"/>
        <v>14.044926389836755</v>
      </c>
      <c r="L35" s="28">
        <f t="shared" si="19"/>
        <v>11.149882952815828</v>
      </c>
      <c r="M35" s="27">
        <f t="shared" si="19"/>
        <v>25.174326255707761</v>
      </c>
      <c r="N35" s="30">
        <f t="shared" si="19"/>
        <v>14.024443302891939</v>
      </c>
      <c r="O35" s="29">
        <f t="shared" si="19"/>
        <v>27.924617579908674</v>
      </c>
      <c r="P35" s="28">
        <f t="shared" si="19"/>
        <v>13.185591031316969</v>
      </c>
      <c r="Q35" s="28">
        <f t="shared" si="19"/>
        <v>11.290809046803652</v>
      </c>
      <c r="R35" s="27">
        <f t="shared" si="19"/>
        <v>22.588265496575342</v>
      </c>
      <c r="S35" s="26">
        <f t="shared" si="19"/>
        <v>11.297456449771689</v>
      </c>
    </row>
    <row r="36" spans="1:19">
      <c r="A36" s="25" t="s">
        <v>13</v>
      </c>
      <c r="B36" s="24">
        <f>AVERAGE(B26:B31)</f>
        <v>10</v>
      </c>
      <c r="C36" s="23">
        <f>AVERAGE(C26:C31)</f>
        <v>30.666666666666668</v>
      </c>
      <c r="D36" s="22">
        <f>AVERAGE(D26:D31)</f>
        <v>18.266666666666666</v>
      </c>
      <c r="E36" s="18">
        <f t="shared" ref="E36:S36" si="20">E20*43560/86400/183</f>
        <v>74.704138205828784</v>
      </c>
      <c r="F36" s="17">
        <f t="shared" si="20"/>
        <v>39.888794422701878</v>
      </c>
      <c r="G36" s="17">
        <f t="shared" si="20"/>
        <v>12.757620673952642</v>
      </c>
      <c r="H36" s="16">
        <f t="shared" si="20"/>
        <v>41.789947973588333</v>
      </c>
      <c r="I36" s="21">
        <f t="shared" si="20"/>
        <v>29.032327299635703</v>
      </c>
      <c r="J36" s="20">
        <f t="shared" si="20"/>
        <v>59.398914693381911</v>
      </c>
      <c r="K36" s="17">
        <f t="shared" si="20"/>
        <v>18.377267740623861</v>
      </c>
      <c r="L36" s="17">
        <f t="shared" si="20"/>
        <v>9.8945256716757726</v>
      </c>
      <c r="M36" s="16">
        <f t="shared" si="20"/>
        <v>36.835743662720098</v>
      </c>
      <c r="N36" s="19">
        <f t="shared" si="20"/>
        <v>26.941217991044329</v>
      </c>
      <c r="O36" s="18">
        <f t="shared" si="20"/>
        <v>42.909266848816024</v>
      </c>
      <c r="P36" s="17">
        <f t="shared" si="20"/>
        <v>18.34723960653309</v>
      </c>
      <c r="Q36" s="17">
        <f t="shared" si="20"/>
        <v>10.689703950364299</v>
      </c>
      <c r="R36" s="16">
        <f t="shared" si="20"/>
        <v>33.306379553734061</v>
      </c>
      <c r="S36" s="15">
        <f t="shared" si="20"/>
        <v>22.61667560336976</v>
      </c>
    </row>
    <row r="37" spans="1:19" ht="13.5" thickBot="1">
      <c r="A37" s="14" t="s">
        <v>12</v>
      </c>
      <c r="B37" s="13">
        <f>AVERAGE(B32:B34,B23:B25)</f>
        <v>10</v>
      </c>
      <c r="C37" s="12">
        <f>AVERAGE(C32:C34,C23:C25)</f>
        <v>10.333333333333334</v>
      </c>
      <c r="D37" s="11">
        <f>AVERAGE(D32:D34,D23:D25)</f>
        <v>7.7666666666666657</v>
      </c>
      <c r="E37" s="7">
        <f t="shared" ref="E37:S37" si="21">E21*43560/86400/182</f>
        <v>17.361893315018317</v>
      </c>
      <c r="F37" s="6">
        <f t="shared" si="21"/>
        <v>11.06318082062729</v>
      </c>
      <c r="G37" s="6">
        <f t="shared" si="21"/>
        <v>13.836023122710619</v>
      </c>
      <c r="H37" s="5">
        <f t="shared" si="21"/>
        <v>15.347041094322345</v>
      </c>
      <c r="I37" s="10">
        <f t="shared" si="21"/>
        <v>1.5110179716117218</v>
      </c>
      <c r="J37" s="9">
        <f t="shared" si="21"/>
        <v>15.231881486568987</v>
      </c>
      <c r="K37" s="6">
        <f t="shared" si="21"/>
        <v>9.688780965693681</v>
      </c>
      <c r="L37" s="6">
        <f t="shared" si="21"/>
        <v>12.412137801434678</v>
      </c>
      <c r="M37" s="5">
        <f t="shared" si="21"/>
        <v>13.44883512667888</v>
      </c>
      <c r="N37" s="8">
        <f t="shared" si="21"/>
        <v>1.0366973252442011</v>
      </c>
      <c r="O37" s="7">
        <f t="shared" si="21"/>
        <v>12.857635073260074</v>
      </c>
      <c r="P37" s="6">
        <f t="shared" si="21"/>
        <v>7.9955817496436206</v>
      </c>
      <c r="Q37" s="6">
        <f t="shared" si="21"/>
        <v>11.895216918498168</v>
      </c>
      <c r="R37" s="5">
        <f t="shared" si="21"/>
        <v>11.811260702838826</v>
      </c>
      <c r="S37" s="4">
        <f t="shared" si="21"/>
        <v>-8.3956215659340666E-2</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2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'351500'!$A$1</f>
        <v>&lt;SITE CATEGORY: PRIMARY/SECONDARY&gt;</v>
      </c>
      <c r="C1" s="124"/>
      <c r="D1" s="124"/>
      <c r="E1" s="124"/>
      <c r="F1" s="124"/>
      <c r="G1" s="124"/>
      <c r="H1" s="124"/>
      <c r="I1" s="124"/>
      <c r="J1" s="124"/>
      <c r="K1" s="124"/>
      <c r="L1" s="124"/>
      <c r="M1" s="124"/>
      <c r="N1" s="124"/>
      <c r="O1" s="124"/>
    </row>
    <row r="2" spans="2:15" ht="23.25">
      <c r="B2" s="125" t="str">
        <f>'351500'!A2</f>
        <v>HYDROSS MODEL NODE — North Crow Creek bl Pablo Feeder Canal (#351500)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25.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67</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0</v>
      </c>
      <c r="D7" s="89"/>
      <c r="E7" s="85">
        <v>860.83</v>
      </c>
      <c r="F7" s="84"/>
      <c r="G7" s="84">
        <v>1062.5250000000001</v>
      </c>
      <c r="H7" s="83">
        <v>1005.16</v>
      </c>
      <c r="I7" s="88">
        <f t="shared" ref="I7:I18" si="0">H7-G7</f>
        <v>-57.365000000000123</v>
      </c>
      <c r="J7" s="87">
        <v>860.83</v>
      </c>
      <c r="K7" s="84"/>
      <c r="L7" s="84">
        <v>1079.415</v>
      </c>
      <c r="M7" s="83">
        <v>1028.1316666666667</v>
      </c>
      <c r="N7" s="86">
        <f t="shared" ref="N7:N18" si="1">M7-L7</f>
        <v>-51.283333333333303</v>
      </c>
      <c r="O7" s="85">
        <v>860.83</v>
      </c>
      <c r="P7" s="84"/>
      <c r="Q7" s="84">
        <v>1085.6624999999999</v>
      </c>
      <c r="R7" s="83">
        <v>1028.82</v>
      </c>
      <c r="S7" s="82">
        <f t="shared" ref="S7:S18" si="2">R7-Q7</f>
        <v>-56.842499999999973</v>
      </c>
    </row>
    <row r="8" spans="1:20">
      <c r="A8" s="70" t="s">
        <v>25</v>
      </c>
      <c r="B8" s="69"/>
      <c r="C8" s="68">
        <f>C24/43560*86400*28</f>
        <v>0</v>
      </c>
      <c r="D8" s="67"/>
      <c r="E8" s="63">
        <v>833.06</v>
      </c>
      <c r="F8" s="62"/>
      <c r="G8" s="62">
        <v>984.39750000000004</v>
      </c>
      <c r="H8" s="61">
        <v>937.23</v>
      </c>
      <c r="I8" s="66">
        <f t="shared" si="0"/>
        <v>-47.167500000000018</v>
      </c>
      <c r="J8" s="65">
        <v>833.0599999999996</v>
      </c>
      <c r="K8" s="62"/>
      <c r="L8" s="62">
        <v>995.74583333333328</v>
      </c>
      <c r="M8" s="61">
        <v>958.13666666666666</v>
      </c>
      <c r="N8" s="64">
        <f t="shared" si="1"/>
        <v>-37.609166666666624</v>
      </c>
      <c r="O8" s="63">
        <v>833.06</v>
      </c>
      <c r="P8" s="62"/>
      <c r="Q8" s="62">
        <v>1000.5475</v>
      </c>
      <c r="R8" s="61">
        <v>958.15</v>
      </c>
      <c r="S8" s="60">
        <f t="shared" si="2"/>
        <v>-42.397500000000036</v>
      </c>
    </row>
    <row r="9" spans="1:20">
      <c r="A9" s="81" t="s">
        <v>24</v>
      </c>
      <c r="B9" s="80"/>
      <c r="C9" s="79">
        <f>C25/43560*86400*31</f>
        <v>0</v>
      </c>
      <c r="D9" s="78"/>
      <c r="E9" s="74">
        <v>614.88</v>
      </c>
      <c r="F9" s="73"/>
      <c r="G9" s="73">
        <v>1054.7</v>
      </c>
      <c r="H9" s="72">
        <v>687.72500000000014</v>
      </c>
      <c r="I9" s="77">
        <f t="shared" si="0"/>
        <v>-366.97499999999991</v>
      </c>
      <c r="J9" s="76">
        <v>614.88</v>
      </c>
      <c r="K9" s="73"/>
      <c r="L9" s="73">
        <v>1055.3025</v>
      </c>
      <c r="M9" s="72">
        <v>702.76416666666671</v>
      </c>
      <c r="N9" s="75">
        <f t="shared" si="1"/>
        <v>-352.5383333333333</v>
      </c>
      <c r="O9" s="74">
        <v>614.88</v>
      </c>
      <c r="P9" s="73"/>
      <c r="Q9" s="73">
        <v>1057.895</v>
      </c>
      <c r="R9" s="72">
        <v>707.07500000000005</v>
      </c>
      <c r="S9" s="71">
        <f t="shared" si="2"/>
        <v>-350.81999999999994</v>
      </c>
    </row>
    <row r="10" spans="1:20">
      <c r="A10" s="58" t="s">
        <v>23</v>
      </c>
      <c r="B10" s="57"/>
      <c r="C10" s="56">
        <f>C26/43560*86400*30</f>
        <v>0</v>
      </c>
      <c r="D10" s="55"/>
      <c r="E10" s="51">
        <v>654.54999999999995</v>
      </c>
      <c r="F10" s="50"/>
      <c r="G10" s="50">
        <v>1013.4725000000001</v>
      </c>
      <c r="H10" s="49">
        <v>844.51249999999993</v>
      </c>
      <c r="I10" s="54">
        <f t="shared" si="0"/>
        <v>-168.96000000000015</v>
      </c>
      <c r="J10" s="53">
        <v>654.55000000000007</v>
      </c>
      <c r="K10" s="50"/>
      <c r="L10" s="50">
        <v>1007.6224999999999</v>
      </c>
      <c r="M10" s="49">
        <v>829.89666666666665</v>
      </c>
      <c r="N10" s="52">
        <f t="shared" si="1"/>
        <v>-177.7258333333333</v>
      </c>
      <c r="O10" s="51">
        <v>654.54999999999995</v>
      </c>
      <c r="P10" s="50"/>
      <c r="Q10" s="50">
        <v>1012.0325</v>
      </c>
      <c r="R10" s="49">
        <v>887.10500000000002</v>
      </c>
      <c r="S10" s="48">
        <f t="shared" si="2"/>
        <v>-124.92750000000001</v>
      </c>
    </row>
    <row r="11" spans="1:20">
      <c r="A11" s="70" t="s">
        <v>22</v>
      </c>
      <c r="B11" s="69"/>
      <c r="C11" s="68">
        <f>C27/43560*86400*31</f>
        <v>0</v>
      </c>
      <c r="D11" s="67"/>
      <c r="E11" s="63">
        <v>676.36</v>
      </c>
      <c r="F11" s="62"/>
      <c r="G11" s="62">
        <v>1018.5549999999998</v>
      </c>
      <c r="H11" s="61">
        <v>966.64499999999998</v>
      </c>
      <c r="I11" s="66">
        <f t="shared" si="0"/>
        <v>-51.909999999999854</v>
      </c>
      <c r="J11" s="65">
        <v>676.3599999999999</v>
      </c>
      <c r="K11" s="62"/>
      <c r="L11" s="62">
        <v>1004.2508333333332</v>
      </c>
      <c r="M11" s="61">
        <v>958.10833333333323</v>
      </c>
      <c r="N11" s="64">
        <f t="shared" si="1"/>
        <v>-46.142499999999927</v>
      </c>
      <c r="O11" s="63">
        <v>676.36</v>
      </c>
      <c r="P11" s="62"/>
      <c r="Q11" s="62">
        <v>979.90249999999992</v>
      </c>
      <c r="R11" s="61">
        <v>936.68250000000012</v>
      </c>
      <c r="S11" s="60">
        <f t="shared" si="2"/>
        <v>-43.2199999999998</v>
      </c>
    </row>
    <row r="12" spans="1:20">
      <c r="A12" s="70" t="s">
        <v>21</v>
      </c>
      <c r="B12" s="69"/>
      <c r="C12" s="68">
        <f>C28/43560*86400*30</f>
        <v>0</v>
      </c>
      <c r="D12" s="67"/>
      <c r="E12" s="63">
        <v>714.05</v>
      </c>
      <c r="F12" s="62"/>
      <c r="G12" s="62">
        <v>1076.2625</v>
      </c>
      <c r="H12" s="61">
        <v>929.16000000000008</v>
      </c>
      <c r="I12" s="66">
        <f t="shared" si="0"/>
        <v>-147.10249999999996</v>
      </c>
      <c r="J12" s="65">
        <v>714.05000000000007</v>
      </c>
      <c r="K12" s="62"/>
      <c r="L12" s="62">
        <v>1029.405</v>
      </c>
      <c r="M12" s="61">
        <v>926.98249999999996</v>
      </c>
      <c r="N12" s="64">
        <f t="shared" si="1"/>
        <v>-102.42250000000001</v>
      </c>
      <c r="O12" s="63">
        <v>714.05</v>
      </c>
      <c r="P12" s="62"/>
      <c r="Q12" s="62">
        <v>930.97</v>
      </c>
      <c r="R12" s="61">
        <v>865.16250000000002</v>
      </c>
      <c r="S12" s="60">
        <f t="shared" si="2"/>
        <v>-65.807500000000005</v>
      </c>
    </row>
    <row r="13" spans="1:20">
      <c r="A13" s="70" t="s">
        <v>20</v>
      </c>
      <c r="B13" s="69"/>
      <c r="C13" s="68">
        <f>C29/43560*86400*31</f>
        <v>0</v>
      </c>
      <c r="D13" s="67"/>
      <c r="E13" s="63">
        <v>799.34</v>
      </c>
      <c r="F13" s="62"/>
      <c r="G13" s="62">
        <v>1142.3125</v>
      </c>
      <c r="H13" s="61">
        <v>989.23250000000007</v>
      </c>
      <c r="I13" s="66">
        <f t="shared" si="0"/>
        <v>-153.07999999999993</v>
      </c>
      <c r="J13" s="65">
        <v>799.34</v>
      </c>
      <c r="K13" s="62"/>
      <c r="L13" s="62">
        <v>1025.7658333333334</v>
      </c>
      <c r="M13" s="61">
        <v>916.66666666666663</v>
      </c>
      <c r="N13" s="64">
        <f t="shared" si="1"/>
        <v>-109.09916666666675</v>
      </c>
      <c r="O13" s="63">
        <v>799.34</v>
      </c>
      <c r="P13" s="62"/>
      <c r="Q13" s="62">
        <v>937.0775000000001</v>
      </c>
      <c r="R13" s="61">
        <v>855.92</v>
      </c>
      <c r="S13" s="60">
        <f t="shared" si="2"/>
        <v>-81.157500000000141</v>
      </c>
    </row>
    <row r="14" spans="1:20">
      <c r="A14" s="70" t="s">
        <v>19</v>
      </c>
      <c r="B14" s="69"/>
      <c r="C14" s="68">
        <f>C30/43560*86400*31</f>
        <v>0</v>
      </c>
      <c r="D14" s="67"/>
      <c r="E14" s="63">
        <v>614.88</v>
      </c>
      <c r="F14" s="62"/>
      <c r="G14" s="62">
        <v>1268.1849999999999</v>
      </c>
      <c r="H14" s="61">
        <v>992.13499999999999</v>
      </c>
      <c r="I14" s="66">
        <f t="shared" si="0"/>
        <v>-276.04999999999995</v>
      </c>
      <c r="J14" s="65">
        <v>614.88</v>
      </c>
      <c r="K14" s="62"/>
      <c r="L14" s="62">
        <v>1160.3041666666666</v>
      </c>
      <c r="M14" s="61">
        <v>975.91083333333336</v>
      </c>
      <c r="N14" s="64">
        <f t="shared" si="1"/>
        <v>-184.3933333333332</v>
      </c>
      <c r="O14" s="63">
        <v>614.88</v>
      </c>
      <c r="P14" s="62"/>
      <c r="Q14" s="62">
        <v>1040.71</v>
      </c>
      <c r="R14" s="61">
        <v>856.59750000000008</v>
      </c>
      <c r="S14" s="60">
        <f t="shared" si="2"/>
        <v>-184.11249999999995</v>
      </c>
    </row>
    <row r="15" spans="1:20">
      <c r="A15" s="47" t="s">
        <v>18</v>
      </c>
      <c r="B15" s="46"/>
      <c r="C15" s="45">
        <f>C31/43560*86400*30</f>
        <v>0</v>
      </c>
      <c r="D15" s="44"/>
      <c r="E15" s="40">
        <v>535.54</v>
      </c>
      <c r="F15" s="39"/>
      <c r="G15" s="39">
        <v>1279.8575000000001</v>
      </c>
      <c r="H15" s="38">
        <v>1058.4675</v>
      </c>
      <c r="I15" s="43">
        <f t="shared" si="0"/>
        <v>-221.3900000000001</v>
      </c>
      <c r="J15" s="42">
        <v>535.54</v>
      </c>
      <c r="K15" s="39"/>
      <c r="L15" s="39">
        <v>1157.9491666666665</v>
      </c>
      <c r="M15" s="38">
        <v>1000.9925000000002</v>
      </c>
      <c r="N15" s="41">
        <f t="shared" si="1"/>
        <v>-156.95666666666637</v>
      </c>
      <c r="O15" s="40">
        <v>535.54</v>
      </c>
      <c r="P15" s="39"/>
      <c r="Q15" s="39">
        <v>985.66500000000008</v>
      </c>
      <c r="R15" s="38">
        <v>899.44</v>
      </c>
      <c r="S15" s="37">
        <f t="shared" si="2"/>
        <v>-86.225000000000023</v>
      </c>
    </row>
    <row r="16" spans="1:20">
      <c r="A16" s="59" t="s">
        <v>17</v>
      </c>
      <c r="B16" s="24"/>
      <c r="C16" s="23">
        <f>C32/43560*86400*31</f>
        <v>0</v>
      </c>
      <c r="D16" s="22"/>
      <c r="E16" s="18">
        <v>553.39</v>
      </c>
      <c r="F16" s="17"/>
      <c r="G16" s="17">
        <v>1364.415</v>
      </c>
      <c r="H16" s="16">
        <v>1221.49</v>
      </c>
      <c r="I16" s="21">
        <f t="shared" si="0"/>
        <v>-142.92499999999995</v>
      </c>
      <c r="J16" s="20">
        <v>553.3900000000001</v>
      </c>
      <c r="K16" s="17"/>
      <c r="L16" s="17">
        <v>1251.4425000000001</v>
      </c>
      <c r="M16" s="16">
        <v>1141.7416666666668</v>
      </c>
      <c r="N16" s="19">
        <f t="shared" si="1"/>
        <v>-109.70083333333332</v>
      </c>
      <c r="O16" s="18">
        <v>553.39</v>
      </c>
      <c r="P16" s="17"/>
      <c r="Q16" s="17">
        <v>1118.2125000000001</v>
      </c>
      <c r="R16" s="16">
        <v>1051.5825</v>
      </c>
      <c r="S16" s="15">
        <f t="shared" si="2"/>
        <v>-66.630000000000109</v>
      </c>
    </row>
    <row r="17" spans="1:19">
      <c r="A17" s="58" t="s">
        <v>16</v>
      </c>
      <c r="B17" s="57"/>
      <c r="C17" s="56">
        <f>C33/43560*86400*30</f>
        <v>0</v>
      </c>
      <c r="D17" s="55"/>
      <c r="E17" s="51">
        <v>476.03</v>
      </c>
      <c r="F17" s="50"/>
      <c r="G17" s="50">
        <v>1262.165</v>
      </c>
      <c r="H17" s="49">
        <v>837.0150000000001</v>
      </c>
      <c r="I17" s="54">
        <f t="shared" si="0"/>
        <v>-425.14999999999986</v>
      </c>
      <c r="J17" s="53">
        <v>476.0299999999998</v>
      </c>
      <c r="K17" s="50"/>
      <c r="L17" s="50">
        <v>1162.1733333333332</v>
      </c>
      <c r="M17" s="49">
        <v>750.80166666666662</v>
      </c>
      <c r="N17" s="52">
        <f t="shared" si="1"/>
        <v>-411.37166666666656</v>
      </c>
      <c r="O17" s="51">
        <v>476.03</v>
      </c>
      <c r="P17" s="50"/>
      <c r="Q17" s="50">
        <v>1035.6600000000001</v>
      </c>
      <c r="R17" s="49">
        <v>687.27249999999992</v>
      </c>
      <c r="S17" s="48">
        <f t="shared" si="2"/>
        <v>-348.38750000000016</v>
      </c>
    </row>
    <row r="18" spans="1:19" ht="13.5" thickBot="1">
      <c r="A18" s="47" t="s">
        <v>15</v>
      </c>
      <c r="B18" s="46"/>
      <c r="C18" s="45">
        <f>C34/43560*86400*31</f>
        <v>0</v>
      </c>
      <c r="D18" s="44"/>
      <c r="E18" s="40">
        <v>860.83</v>
      </c>
      <c r="F18" s="39"/>
      <c r="G18" s="39">
        <v>1238.6349999999998</v>
      </c>
      <c r="H18" s="38">
        <v>1144.1199999999999</v>
      </c>
      <c r="I18" s="43">
        <f t="shared" si="0"/>
        <v>-94.514999999999873</v>
      </c>
      <c r="J18" s="42">
        <v>860.83</v>
      </c>
      <c r="K18" s="39"/>
      <c r="L18" s="39">
        <v>1158.9183333333335</v>
      </c>
      <c r="M18" s="38">
        <v>1077.18</v>
      </c>
      <c r="N18" s="41">
        <f t="shared" si="1"/>
        <v>-81.738333333333458</v>
      </c>
      <c r="O18" s="40">
        <v>860.83</v>
      </c>
      <c r="P18" s="39"/>
      <c r="Q18" s="39">
        <v>1057.6199999999999</v>
      </c>
      <c r="R18" s="38">
        <v>1031.7925</v>
      </c>
      <c r="S18" s="37">
        <f t="shared" si="2"/>
        <v>-25.827499999999873</v>
      </c>
    </row>
    <row r="19" spans="1:19">
      <c r="A19" s="36" t="s">
        <v>14</v>
      </c>
      <c r="B19" s="35"/>
      <c r="C19" s="34">
        <f>SUM(C7:C18)</f>
        <v>0</v>
      </c>
      <c r="D19" s="33"/>
      <c r="E19" s="29">
        <f>SUM(E7:E18)</f>
        <v>8193.74</v>
      </c>
      <c r="F19" s="28"/>
      <c r="G19" s="28">
        <f>SUM(G7:G18)</f>
        <v>13765.4825</v>
      </c>
      <c r="H19" s="27">
        <f>SUM(H7:H18)</f>
        <v>11612.892499999998</v>
      </c>
      <c r="I19" s="32">
        <f>SUM(I7:I18)</f>
        <v>-2152.5899999999997</v>
      </c>
      <c r="J19" s="31">
        <f>SUM(J7:J18)</f>
        <v>8193.74</v>
      </c>
      <c r="K19" s="28"/>
      <c r="L19" s="28">
        <f>SUM(L7:L18)</f>
        <v>13088.295</v>
      </c>
      <c r="M19" s="27">
        <f>SUM(M7:M18)</f>
        <v>11267.313333333334</v>
      </c>
      <c r="N19" s="30">
        <f>SUM(N7:N18)</f>
        <v>-1820.9816666666659</v>
      </c>
      <c r="O19" s="29">
        <f>SUM(O7:O18)</f>
        <v>8193.74</v>
      </c>
      <c r="P19" s="28"/>
      <c r="Q19" s="28">
        <f>SUM(Q7:Q18)</f>
        <v>12241.955000000002</v>
      </c>
      <c r="R19" s="27">
        <f>SUM(R7:R18)</f>
        <v>10765.6</v>
      </c>
      <c r="S19" s="26">
        <f>SUM(S7:S18)</f>
        <v>-1476.355</v>
      </c>
    </row>
    <row r="20" spans="1:19">
      <c r="A20" s="25" t="s">
        <v>13</v>
      </c>
      <c r="B20" s="24"/>
      <c r="C20" s="23">
        <f>SUM(C10:C15)</f>
        <v>0</v>
      </c>
      <c r="D20" s="22"/>
      <c r="E20" s="18">
        <f>SUM(E10:E15)</f>
        <v>3994.72</v>
      </c>
      <c r="F20" s="17"/>
      <c r="G20" s="17">
        <f>SUM(G10:G15)</f>
        <v>6798.6450000000004</v>
      </c>
      <c r="H20" s="16">
        <f>SUM(H10:H15)</f>
        <v>5780.1525000000001</v>
      </c>
      <c r="I20" s="21">
        <f>SUM(I10:I15)</f>
        <v>-1018.4924999999999</v>
      </c>
      <c r="J20" s="20">
        <f>SUM(J10:J15)</f>
        <v>3994.7200000000003</v>
      </c>
      <c r="K20" s="17"/>
      <c r="L20" s="17">
        <f>SUM(L10:L15)</f>
        <v>6385.2974999999988</v>
      </c>
      <c r="M20" s="16">
        <f>SUM(M10:M15)</f>
        <v>5608.5574999999999</v>
      </c>
      <c r="N20" s="19">
        <f>SUM(N10:N15)</f>
        <v>-776.73999999999955</v>
      </c>
      <c r="O20" s="18">
        <f>SUM(O10:O15)</f>
        <v>3994.72</v>
      </c>
      <c r="P20" s="17"/>
      <c r="Q20" s="17">
        <f>SUM(Q10:Q15)</f>
        <v>5886.3575000000001</v>
      </c>
      <c r="R20" s="16">
        <f>SUM(R10:R15)</f>
        <v>5300.9075000000012</v>
      </c>
      <c r="S20" s="15">
        <f>SUM(S10:S15)</f>
        <v>-585.44999999999993</v>
      </c>
    </row>
    <row r="21" spans="1:19" ht="13.5" thickBot="1">
      <c r="A21" s="14" t="s">
        <v>12</v>
      </c>
      <c r="B21" s="13"/>
      <c r="C21" s="12">
        <f>SUM(C7:C9,C16:C18)</f>
        <v>0</v>
      </c>
      <c r="D21" s="11"/>
      <c r="E21" s="7">
        <f>SUM(E7:E9,E16:E18)</f>
        <v>4199.0199999999995</v>
      </c>
      <c r="F21" s="6"/>
      <c r="G21" s="6">
        <f>SUM(G7:G9,G16:G18)</f>
        <v>6966.8374999999996</v>
      </c>
      <c r="H21" s="5">
        <f>SUM(H7:H9,H16:H18)</f>
        <v>5832.74</v>
      </c>
      <c r="I21" s="10">
        <f>SUM(I7:I9,I16:I18)</f>
        <v>-1134.0974999999999</v>
      </c>
      <c r="J21" s="9">
        <f>SUM(J7:J9,J16:J18)</f>
        <v>4199.0199999999995</v>
      </c>
      <c r="K21" s="6"/>
      <c r="L21" s="6">
        <f>SUM(L7:L9,L16:L18)</f>
        <v>6702.9974999999995</v>
      </c>
      <c r="M21" s="5">
        <f>SUM(M7:M9,M16:M18)</f>
        <v>5658.7558333333336</v>
      </c>
      <c r="N21" s="8">
        <f>SUM(N7:N9,N16:N18)</f>
        <v>-1044.2416666666666</v>
      </c>
      <c r="O21" s="7">
        <f>SUM(O7:O9,O16:O18)</f>
        <v>4199.0199999999995</v>
      </c>
      <c r="P21" s="6"/>
      <c r="Q21" s="6">
        <f>SUM(Q7:Q9,Q16:Q18)</f>
        <v>6355.5974999999999</v>
      </c>
      <c r="R21" s="5">
        <f>SUM(R7:R9,R16:R18)</f>
        <v>5464.6924999999992</v>
      </c>
      <c r="S21" s="4">
        <f>SUM(S7:S9,S16:S18)</f>
        <v>-890.90500000000009</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c r="D23" s="89"/>
      <c r="E23" s="85">
        <f>E7*43560/86400/31</f>
        <v>14.000057795698925</v>
      </c>
      <c r="F23" s="84"/>
      <c r="G23" s="84">
        <f>G7*43560/86400/31</f>
        <v>17.280312500000004</v>
      </c>
      <c r="H23" s="83">
        <f>H7*43560/86400/31</f>
        <v>16.347360215053765</v>
      </c>
      <c r="I23" s="88">
        <f>I7*43560/86400/31</f>
        <v>-0.93295228494623861</v>
      </c>
      <c r="J23" s="87">
        <f>J7*43560/86400/31</f>
        <v>14.000057795698925</v>
      </c>
      <c r="K23" s="84"/>
      <c r="L23" s="84">
        <f>L7*43560/86400/31</f>
        <v>17.555002016129031</v>
      </c>
      <c r="M23" s="83">
        <f>M7*43560/86400/31</f>
        <v>16.720958557347668</v>
      </c>
      <c r="N23" s="86">
        <f>N7*43560/86400/31</f>
        <v>-0.83404345878136155</v>
      </c>
      <c r="O23" s="85">
        <f>O7*43560/86400/31</f>
        <v>14.000057795698925</v>
      </c>
      <c r="P23" s="84"/>
      <c r="Q23" s="84">
        <f>Q7*43560/86400/31</f>
        <v>17.656607862903222</v>
      </c>
      <c r="R23" s="83">
        <f>R7*43560/86400/31</f>
        <v>16.732153225806449</v>
      </c>
      <c r="S23" s="82">
        <f>S7*43560/86400/31</f>
        <v>-0.92445463709677378</v>
      </c>
    </row>
    <row r="24" spans="1:19">
      <c r="A24" s="70" t="s">
        <v>25</v>
      </c>
      <c r="B24" s="69"/>
      <c r="C24" s="68"/>
      <c r="D24" s="67"/>
      <c r="E24" s="63">
        <f>E8*43560/86400/28</f>
        <v>15.000038690476188</v>
      </c>
      <c r="F24" s="62"/>
      <c r="G24" s="62">
        <f>G8*43560/86400/28</f>
        <v>17.725014508928574</v>
      </c>
      <c r="H24" s="61">
        <f>H8*43560/86400/28</f>
        <v>16.875718750000001</v>
      </c>
      <c r="I24" s="66">
        <f>I8*43560/86400/28</f>
        <v>-0.84929575892857179</v>
      </c>
      <c r="J24" s="65">
        <f>J8*43560/86400/28</f>
        <v>15.000038690476183</v>
      </c>
      <c r="K24" s="62"/>
      <c r="L24" s="62">
        <f>L8*43560/86400/28</f>
        <v>17.929352058531745</v>
      </c>
      <c r="M24" s="61">
        <f>M8*43560/86400/28</f>
        <v>17.252163194444446</v>
      </c>
      <c r="N24" s="64">
        <f>N8*43560/86400/28</f>
        <v>-0.67718886408730083</v>
      </c>
      <c r="O24" s="63">
        <f>O8*43560/86400/28</f>
        <v>15.000038690476188</v>
      </c>
      <c r="P24" s="62"/>
      <c r="Q24" s="62">
        <f>Q8*43560/86400/28</f>
        <v>18.015810639880954</v>
      </c>
      <c r="R24" s="61">
        <f>R8*43560/86400/28</f>
        <v>17.252403273809524</v>
      </c>
      <c r="S24" s="60">
        <f>S8*43560/86400/28</f>
        <v>-0.76340736607142923</v>
      </c>
    </row>
    <row r="25" spans="1:19">
      <c r="A25" s="81" t="s">
        <v>24</v>
      </c>
      <c r="B25" s="80"/>
      <c r="C25" s="79"/>
      <c r="D25" s="78"/>
      <c r="E25" s="74">
        <f>E9*43560/86400/31</f>
        <v>10.000064516129033</v>
      </c>
      <c r="F25" s="73"/>
      <c r="G25" s="73">
        <f>G9*43560/86400/31</f>
        <v>17.153051075268817</v>
      </c>
      <c r="H25" s="72">
        <f>H9*43560/86400/31</f>
        <v>11.1847748655914</v>
      </c>
      <c r="I25" s="77">
        <f>I9*43560/86400/31</f>
        <v>-5.968276209677418</v>
      </c>
      <c r="J25" s="76">
        <f>J9*43560/86400/31</f>
        <v>10.000064516129033</v>
      </c>
      <c r="K25" s="73"/>
      <c r="L25" s="73">
        <f>L9*43560/86400/31</f>
        <v>17.162849798387096</v>
      </c>
      <c r="M25" s="72">
        <f>M9*43560/86400/31</f>
        <v>11.42936346326165</v>
      </c>
      <c r="N25" s="75">
        <f>N9*43560/86400/31</f>
        <v>-5.7334863351254475</v>
      </c>
      <c r="O25" s="74">
        <f>O9*43560/86400/31</f>
        <v>10.000064516129033</v>
      </c>
      <c r="P25" s="73"/>
      <c r="Q25" s="73">
        <f>Q9*43560/86400/31</f>
        <v>17.205012768817205</v>
      </c>
      <c r="R25" s="72">
        <f>R9*43560/86400/31</f>
        <v>11.49947244623656</v>
      </c>
      <c r="S25" s="71">
        <f>S9*43560/86400/31</f>
        <v>-5.705540322580644</v>
      </c>
    </row>
    <row r="26" spans="1:19">
      <c r="A26" s="58" t="s">
        <v>23</v>
      </c>
      <c r="B26" s="57"/>
      <c r="C26" s="56"/>
      <c r="D26" s="55"/>
      <c r="E26" s="51">
        <f>E10*43560/86400/30</f>
        <v>11.000076388888887</v>
      </c>
      <c r="F26" s="50"/>
      <c r="G26" s="50">
        <f>G10*43560/86400/30</f>
        <v>17.031968402777778</v>
      </c>
      <c r="H26" s="49">
        <f>H10*43560/86400/30</f>
        <v>14.19250173611111</v>
      </c>
      <c r="I26" s="54">
        <f>I10*43560/86400/30</f>
        <v>-2.8394666666666688</v>
      </c>
      <c r="J26" s="53">
        <f>J10*43560/86400/30</f>
        <v>11.000076388888891</v>
      </c>
      <c r="K26" s="50"/>
      <c r="L26" s="50">
        <f>L10*43560/86400/30</f>
        <v>16.933655902777776</v>
      </c>
      <c r="M26" s="49">
        <f>M10*43560/86400/30</f>
        <v>13.946874537037036</v>
      </c>
      <c r="N26" s="52">
        <f>N10*43560/86400/30</f>
        <v>-2.98678136574074</v>
      </c>
      <c r="O26" s="51">
        <f>O10*43560/86400/30</f>
        <v>11.000076388888887</v>
      </c>
      <c r="P26" s="50"/>
      <c r="Q26" s="50">
        <f>Q10*43560/86400/30</f>
        <v>17.007768402777778</v>
      </c>
      <c r="R26" s="49">
        <f>R10*43560/86400/30</f>
        <v>14.908292361111112</v>
      </c>
      <c r="S26" s="48">
        <f>S10*43560/86400/30</f>
        <v>-2.0994760416666667</v>
      </c>
    </row>
    <row r="27" spans="1:19">
      <c r="A27" s="70" t="s">
        <v>22</v>
      </c>
      <c r="B27" s="69"/>
      <c r="C27" s="68"/>
      <c r="D27" s="67"/>
      <c r="E27" s="63">
        <f>E11*43560/86400/31</f>
        <v>10.999940860215055</v>
      </c>
      <c r="F27" s="62"/>
      <c r="G27" s="62">
        <f>G11*43560/86400/31</f>
        <v>16.565209005376339</v>
      </c>
      <c r="H27" s="61">
        <f>H11*43560/86400/31</f>
        <v>15.72097379032258</v>
      </c>
      <c r="I27" s="66">
        <f>I11*43560/86400/31</f>
        <v>-0.84423521505376109</v>
      </c>
      <c r="J27" s="65">
        <f>J11*43560/86400/31</f>
        <v>10.999940860215052</v>
      </c>
      <c r="K27" s="62"/>
      <c r="L27" s="62">
        <f>L11*43560/86400/31</f>
        <v>16.332574036738347</v>
      </c>
      <c r="M27" s="61">
        <f>M11*43560/86400/31</f>
        <v>15.582138216845875</v>
      </c>
      <c r="N27" s="64">
        <f>N11*43560/86400/31</f>
        <v>-0.75043581989247199</v>
      </c>
      <c r="O27" s="63">
        <f>O11*43560/86400/31</f>
        <v>10.999940860215055</v>
      </c>
      <c r="P27" s="62"/>
      <c r="Q27" s="62">
        <f>Q11*43560/86400/31</f>
        <v>15.936586357526881</v>
      </c>
      <c r="R27" s="61">
        <f>R11*43560/86400/31</f>
        <v>15.233680443548389</v>
      </c>
      <c r="S27" s="60">
        <f>S11*43560/86400/31</f>
        <v>-0.70290591397849134</v>
      </c>
    </row>
    <row r="28" spans="1:19">
      <c r="A28" s="70" t="s">
        <v>21</v>
      </c>
      <c r="B28" s="69"/>
      <c r="C28" s="68"/>
      <c r="D28" s="67"/>
      <c r="E28" s="63">
        <f>E12*43560/86400/30</f>
        <v>12.000006944444442</v>
      </c>
      <c r="F28" s="62"/>
      <c r="G28" s="62">
        <f>G12*43560/86400/30</f>
        <v>18.087189236111112</v>
      </c>
      <c r="H28" s="61">
        <f>H12*43560/86400/30</f>
        <v>15.61505</v>
      </c>
      <c r="I28" s="66">
        <f>I12*43560/86400/30</f>
        <v>-2.4721392361111105</v>
      </c>
      <c r="J28" s="65">
        <f>J12*43560/86400/30</f>
        <v>12.000006944444445</v>
      </c>
      <c r="K28" s="62"/>
      <c r="L28" s="62">
        <f>L12*43560/86400/30</f>
        <v>17.299722916666667</v>
      </c>
      <c r="M28" s="61">
        <f>M12*43560/86400/30</f>
        <v>15.578455902777778</v>
      </c>
      <c r="N28" s="64">
        <f>N12*43560/86400/30</f>
        <v>-1.721267013888889</v>
      </c>
      <c r="O28" s="63">
        <f>O12*43560/86400/30</f>
        <v>12.000006944444442</v>
      </c>
      <c r="P28" s="62"/>
      <c r="Q28" s="62">
        <f>Q12*43560/86400/30</f>
        <v>15.645468055555558</v>
      </c>
      <c r="R28" s="61">
        <f>R12*43560/86400/30</f>
        <v>14.539536458333334</v>
      </c>
      <c r="S28" s="60">
        <f>S12*43560/86400/30</f>
        <v>-1.1059315972222223</v>
      </c>
    </row>
    <row r="29" spans="1:19">
      <c r="A29" s="70" t="s">
        <v>20</v>
      </c>
      <c r="B29" s="69"/>
      <c r="C29" s="68"/>
      <c r="D29" s="67"/>
      <c r="E29" s="63">
        <f>E13*43560/86400/31</f>
        <v>13.000018817204301</v>
      </c>
      <c r="F29" s="62"/>
      <c r="G29" s="62">
        <f t="shared" ref="G29:J30" si="3">G13*43560/86400/31</f>
        <v>18.577931787634409</v>
      </c>
      <c r="H29" s="61">
        <f t="shared" si="3"/>
        <v>16.088324260752689</v>
      </c>
      <c r="I29" s="66">
        <f t="shared" si="3"/>
        <v>-2.489607526881719</v>
      </c>
      <c r="J29" s="65">
        <f t="shared" si="3"/>
        <v>13.000018817204301</v>
      </c>
      <c r="K29" s="62"/>
      <c r="L29" s="62">
        <f t="shared" ref="L29:O30" si="4">L13*43560/86400/31</f>
        <v>16.682481966845881</v>
      </c>
      <c r="M29" s="61">
        <f t="shared" si="4"/>
        <v>14.908154121863799</v>
      </c>
      <c r="N29" s="64">
        <f t="shared" si="4"/>
        <v>-1.7743278449820803</v>
      </c>
      <c r="O29" s="63">
        <f t="shared" si="4"/>
        <v>13.000018817204301</v>
      </c>
      <c r="P29" s="62"/>
      <c r="Q29" s="62">
        <f t="shared" ref="Q29:S30" si="5">Q13*43560/86400/31</f>
        <v>15.240104502688174</v>
      </c>
      <c r="R29" s="61">
        <f t="shared" si="5"/>
        <v>13.920204301075268</v>
      </c>
      <c r="S29" s="60">
        <f t="shared" si="5"/>
        <v>-1.3199002016129056</v>
      </c>
    </row>
    <row r="30" spans="1:19">
      <c r="A30" s="70" t="s">
        <v>19</v>
      </c>
      <c r="B30" s="69"/>
      <c r="C30" s="68"/>
      <c r="D30" s="67"/>
      <c r="E30" s="63">
        <f>E14*43560/86400/31</f>
        <v>10.000064516129033</v>
      </c>
      <c r="F30" s="62"/>
      <c r="G30" s="62">
        <f t="shared" si="3"/>
        <v>20.625051747311826</v>
      </c>
      <c r="H30" s="61">
        <f t="shared" si="3"/>
        <v>16.135528897849465</v>
      </c>
      <c r="I30" s="66">
        <f t="shared" si="3"/>
        <v>-4.4895228494623645</v>
      </c>
      <c r="J30" s="65">
        <f t="shared" si="3"/>
        <v>10.000064516129033</v>
      </c>
      <c r="K30" s="62"/>
      <c r="L30" s="62">
        <f t="shared" si="4"/>
        <v>18.870538194444439</v>
      </c>
      <c r="M30" s="61">
        <f t="shared" si="4"/>
        <v>15.871668122759855</v>
      </c>
      <c r="N30" s="64">
        <f t="shared" si="4"/>
        <v>-2.998870071684586</v>
      </c>
      <c r="O30" s="63">
        <f t="shared" si="4"/>
        <v>10.000064516129033</v>
      </c>
      <c r="P30" s="62"/>
      <c r="Q30" s="62">
        <f t="shared" si="5"/>
        <v>16.925525537634407</v>
      </c>
      <c r="R30" s="61">
        <f t="shared" si="5"/>
        <v>13.931222782258066</v>
      </c>
      <c r="S30" s="60">
        <f t="shared" si="5"/>
        <v>-2.9943027553763431</v>
      </c>
    </row>
    <row r="31" spans="1:19">
      <c r="A31" s="47" t="s">
        <v>18</v>
      </c>
      <c r="B31" s="46"/>
      <c r="C31" s="45"/>
      <c r="D31" s="44"/>
      <c r="E31" s="40">
        <f>E15*43560/86400/30</f>
        <v>9.0000472222222232</v>
      </c>
      <c r="F31" s="39"/>
      <c r="G31" s="39">
        <f>G15*43560/86400/30</f>
        <v>21.508716319444446</v>
      </c>
      <c r="H31" s="38">
        <f>H15*43560/86400/30</f>
        <v>17.788134375000002</v>
      </c>
      <c r="I31" s="43">
        <f>I15*43560/86400/30</f>
        <v>-3.7205819444444459</v>
      </c>
      <c r="J31" s="42">
        <f>J15*43560/86400/30</f>
        <v>9.0000472222222232</v>
      </c>
      <c r="K31" s="39"/>
      <c r="L31" s="39">
        <f>L15*43560/86400/30</f>
        <v>19.459979050925924</v>
      </c>
      <c r="M31" s="38">
        <f>M15*43560/86400/30</f>
        <v>16.822235069444446</v>
      </c>
      <c r="N31" s="41">
        <f>N15*43560/86400/30</f>
        <v>-2.6377439814814765</v>
      </c>
      <c r="O31" s="40">
        <f>O15*43560/86400/30</f>
        <v>9.0000472222222232</v>
      </c>
      <c r="P31" s="39"/>
      <c r="Q31" s="39">
        <f>Q15*43560/86400/30</f>
        <v>16.564647916666669</v>
      </c>
      <c r="R31" s="38">
        <f>R15*43560/86400/30</f>
        <v>15.11558888888889</v>
      </c>
      <c r="S31" s="37">
        <f>S15*43560/86400/30</f>
        <v>-1.4490590277777782</v>
      </c>
    </row>
    <row r="32" spans="1:19">
      <c r="A32" s="59" t="s">
        <v>17</v>
      </c>
      <c r="B32" s="24"/>
      <c r="C32" s="23"/>
      <c r="D32" s="22"/>
      <c r="E32" s="18">
        <f>E16*43560/86400/31</f>
        <v>9.0000255376344089</v>
      </c>
      <c r="F32" s="17"/>
      <c r="G32" s="17">
        <f>G16*43560/86400/31</f>
        <v>22.190082661290322</v>
      </c>
      <c r="H32" s="16">
        <f>H16*43560/86400/31</f>
        <v>19.865630376344082</v>
      </c>
      <c r="I32" s="21">
        <f>I16*43560/86400/31</f>
        <v>-2.3244522849462359</v>
      </c>
      <c r="J32" s="20">
        <f>J16*43560/86400/31</f>
        <v>9.0000255376344107</v>
      </c>
      <c r="K32" s="17"/>
      <c r="L32" s="17">
        <f>L16*43560/86400/31</f>
        <v>20.352761088709681</v>
      </c>
      <c r="M32" s="16">
        <f>M16*43560/86400/31</f>
        <v>18.568648073476705</v>
      </c>
      <c r="N32" s="19">
        <f>N16*43560/86400/31</f>
        <v>-1.7841130152329749</v>
      </c>
      <c r="O32" s="18">
        <f>O16*43560/86400/31</f>
        <v>9.0000255376344089</v>
      </c>
      <c r="P32" s="17"/>
      <c r="Q32" s="17">
        <f>Q16*43560/86400/31</f>
        <v>18.185982862903227</v>
      </c>
      <c r="R32" s="16">
        <f>R16*43560/86400/31</f>
        <v>17.102349798387095</v>
      </c>
      <c r="S32" s="15">
        <f>S16*43560/86400/31</f>
        <v>-1.0836330645161307</v>
      </c>
    </row>
    <row r="33" spans="1:19">
      <c r="A33" s="58" t="s">
        <v>16</v>
      </c>
      <c r="B33" s="57"/>
      <c r="C33" s="56"/>
      <c r="D33" s="55"/>
      <c r="E33" s="51">
        <f>E17*43560/86400/30</f>
        <v>7.99994861111111</v>
      </c>
      <c r="F33" s="50"/>
      <c r="G33" s="50">
        <f>G17*43560/86400/30</f>
        <v>21.211384027777779</v>
      </c>
      <c r="H33" s="49">
        <f>H17*43560/86400/30</f>
        <v>14.066502083333337</v>
      </c>
      <c r="I33" s="54">
        <f>I17*43560/86400/30</f>
        <v>-7.1448819444444416</v>
      </c>
      <c r="J33" s="53">
        <f>J17*43560/86400/30</f>
        <v>7.9999486111111073</v>
      </c>
      <c r="K33" s="50"/>
      <c r="L33" s="50">
        <f>L17*43560/86400/30</f>
        <v>19.530968518518517</v>
      </c>
      <c r="M33" s="49">
        <f>M17*43560/86400/30</f>
        <v>12.61763912037037</v>
      </c>
      <c r="N33" s="52">
        <f>N17*43560/86400/30</f>
        <v>-6.9133293981481474</v>
      </c>
      <c r="O33" s="51">
        <f>O17*43560/86400/30</f>
        <v>7.99994861111111</v>
      </c>
      <c r="P33" s="50"/>
      <c r="Q33" s="50">
        <f>Q17*43560/86400/30</f>
        <v>17.404841666666666</v>
      </c>
      <c r="R33" s="49">
        <f>R17*43560/86400/30</f>
        <v>11.549996180555555</v>
      </c>
      <c r="S33" s="48">
        <f>S17*43560/86400/30</f>
        <v>-5.8548454861111141</v>
      </c>
    </row>
    <row r="34" spans="1:19" ht="13.5" thickBot="1">
      <c r="A34" s="47" t="s">
        <v>15</v>
      </c>
      <c r="B34" s="46"/>
      <c r="C34" s="45"/>
      <c r="D34" s="44"/>
      <c r="E34" s="40">
        <f>E18*43560/86400/31</f>
        <v>14.000057795698925</v>
      </c>
      <c r="F34" s="39"/>
      <c r="G34" s="39">
        <f>G18*43560/86400/31</f>
        <v>20.144467069892467</v>
      </c>
      <c r="H34" s="38">
        <f>H18*43560/86400/31</f>
        <v>18.607327956989245</v>
      </c>
      <c r="I34" s="43">
        <f>I18*43560/86400/31</f>
        <v>-1.5371391129032237</v>
      </c>
      <c r="J34" s="42">
        <f>J18*43560/86400/31</f>
        <v>14.000057795698925</v>
      </c>
      <c r="K34" s="39"/>
      <c r="L34" s="39">
        <f>L18*43560/86400/31</f>
        <v>18.847999775985663</v>
      </c>
      <c r="M34" s="38">
        <f>M18*43560/86400/31</f>
        <v>17.518653225806453</v>
      </c>
      <c r="N34" s="41">
        <f>N18*43560/86400/31</f>
        <v>-1.3293465501792137</v>
      </c>
      <c r="O34" s="40">
        <f>O18*43560/86400/31</f>
        <v>14.000057795698925</v>
      </c>
      <c r="P34" s="39"/>
      <c r="Q34" s="39">
        <f>Q18*43560/86400/31</f>
        <v>17.200540322580643</v>
      </c>
      <c r="R34" s="38">
        <f>R18*43560/86400/31</f>
        <v>16.780496303763442</v>
      </c>
      <c r="S34" s="37">
        <f>S18*43560/86400/31</f>
        <v>-0.42004401881720227</v>
      </c>
    </row>
    <row r="35" spans="1:19">
      <c r="A35" s="36" t="s">
        <v>14</v>
      </c>
      <c r="B35" s="35"/>
      <c r="C35" s="34" t="e">
        <f>AVERAGE(C23:C34)</f>
        <v>#DIV/0!</v>
      </c>
      <c r="D35" s="33"/>
      <c r="E35" s="29">
        <f>E19*43560/86400/365</f>
        <v>11.31783721461187</v>
      </c>
      <c r="F35" s="28"/>
      <c r="G35" s="28">
        <f>G19*43560/86400/365</f>
        <v>19.013965553652969</v>
      </c>
      <c r="H35" s="27">
        <f>H19*43560/86400/365</f>
        <v>16.040639183789953</v>
      </c>
      <c r="I35" s="32">
        <f>I19*43560/86400/365</f>
        <v>-2.9733263698630137</v>
      </c>
      <c r="J35" s="31">
        <f>J19*43560/86400/365</f>
        <v>11.31783721461187</v>
      </c>
      <c r="K35" s="28"/>
      <c r="L35" s="28">
        <f>L19*43560/86400/365</f>
        <v>18.078580993150688</v>
      </c>
      <c r="M35" s="27">
        <f>M19*43560/86400/365</f>
        <v>15.563298097412481</v>
      </c>
      <c r="N35" s="30">
        <f>N19*43560/86400/365</f>
        <v>-2.5152828957382027</v>
      </c>
      <c r="O35" s="29">
        <f>O19*43560/86400/365</f>
        <v>11.31783721461187</v>
      </c>
      <c r="P35" s="28"/>
      <c r="Q35" s="28">
        <f>Q19*43560/86400/365</f>
        <v>16.909549714611874</v>
      </c>
      <c r="R35" s="27">
        <f>R19*43560/86400/365</f>
        <v>14.870292237442923</v>
      </c>
      <c r="S35" s="26">
        <f>S19*43560/86400/365</f>
        <v>-2.0392574771689498</v>
      </c>
    </row>
    <row r="36" spans="1:19">
      <c r="A36" s="25" t="s">
        <v>13</v>
      </c>
      <c r="B36" s="24"/>
      <c r="C36" s="23" t="e">
        <f>AVERAGE(C26:C31)</f>
        <v>#DIV/0!</v>
      </c>
      <c r="D36" s="22"/>
      <c r="E36" s="18">
        <f>E20*43560/86400/183</f>
        <v>11.005489981785063</v>
      </c>
      <c r="F36" s="17"/>
      <c r="G36" s="17">
        <f>G20*43560/86400/183</f>
        <v>18.730328893442625</v>
      </c>
      <c r="H36" s="16">
        <f>H20*43560/86400/183</f>
        <v>15.924372780054647</v>
      </c>
      <c r="I36" s="21">
        <f>I20*43560/86400/183</f>
        <v>-2.8059561133879782</v>
      </c>
      <c r="J36" s="20">
        <f>J20*43560/86400/183</f>
        <v>11.005489981785065</v>
      </c>
      <c r="K36" s="17"/>
      <c r="L36" s="17">
        <f>L20*43560/86400/183</f>
        <v>17.591552766393441</v>
      </c>
      <c r="M36" s="16">
        <f>M20*43560/86400/183</f>
        <v>15.451626992258651</v>
      </c>
      <c r="N36" s="19">
        <f>N20*43560/86400/183</f>
        <v>-2.1399257741347895</v>
      </c>
      <c r="O36" s="18">
        <f>O20*43560/86400/183</f>
        <v>11.005489981785063</v>
      </c>
      <c r="P36" s="17"/>
      <c r="Q36" s="17">
        <f>Q20*43560/86400/183</f>
        <v>16.216968522313298</v>
      </c>
      <c r="R36" s="16">
        <f>R20*43560/86400/183</f>
        <v>14.604048440346087</v>
      </c>
      <c r="S36" s="15">
        <f>S20*43560/86400/183</f>
        <v>-1.6129200819672129</v>
      </c>
    </row>
    <row r="37" spans="1:19" ht="13.5" thickBot="1">
      <c r="A37" s="14" t="s">
        <v>12</v>
      </c>
      <c r="B37" s="13"/>
      <c r="C37" s="12" t="e">
        <f>AVERAGE(C32:C34,C23:C25)</f>
        <v>#DIV/0!</v>
      </c>
      <c r="D37" s="11"/>
      <c r="E37" s="7">
        <f>E21*43560/86400/182</f>
        <v>11.63190064102564</v>
      </c>
      <c r="F37" s="6"/>
      <c r="G37" s="6">
        <f>G21*43560/86400/182</f>
        <v>19.299160657051281</v>
      </c>
      <c r="H37" s="5">
        <f>H21*43560/86400/182</f>
        <v>16.157544413919414</v>
      </c>
      <c r="I37" s="10">
        <f>I21*43560/86400/182</f>
        <v>-3.1416162431318675</v>
      </c>
      <c r="J37" s="9">
        <f>J21*43560/86400/182</f>
        <v>11.63190064102564</v>
      </c>
      <c r="K37" s="6"/>
      <c r="L37" s="6">
        <f>L21*43560/86400/182</f>
        <v>18.568285199175822</v>
      </c>
      <c r="M37" s="5">
        <f>M21*43560/86400/182</f>
        <v>15.675582780067156</v>
      </c>
      <c r="N37" s="8">
        <f>N21*43560/86400/182</f>
        <v>-2.8927024191086685</v>
      </c>
      <c r="O37" s="7">
        <f>O21*43560/86400/182</f>
        <v>11.63190064102564</v>
      </c>
      <c r="P37" s="6"/>
      <c r="Q37" s="6">
        <f>Q21*43560/86400/182</f>
        <v>17.605936298076919</v>
      </c>
      <c r="R37" s="5">
        <f>R21*43560/86400/182</f>
        <v>15.137998912545784</v>
      </c>
      <c r="S37" s="4">
        <f>S21*43560/86400/182</f>
        <v>-2.467937385531136</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2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'354600'!$A$1</f>
        <v>&lt;SITE CATEGORY: PRIMARY/SECONDARY&gt;</v>
      </c>
      <c r="C1" s="124"/>
      <c r="D1" s="124"/>
      <c r="E1" s="124"/>
      <c r="F1" s="124"/>
      <c r="G1" s="124"/>
      <c r="H1" s="124"/>
      <c r="I1" s="124"/>
      <c r="J1" s="124"/>
      <c r="K1" s="124"/>
      <c r="L1" s="124"/>
      <c r="M1" s="124"/>
      <c r="N1" s="124"/>
      <c r="O1" s="124"/>
    </row>
    <row r="2" spans="2:15" ht="23.25">
      <c r="B2" s="125" t="str">
        <f>'354600'!A2</f>
        <v>HYDROSS MODEL NODE — Ronan Spring Creek near Ronan (#354600)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27.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69</v>
      </c>
      <c r="B2" s="121"/>
      <c r="C2" s="121"/>
      <c r="D2" s="121"/>
      <c r="E2" s="121"/>
      <c r="F2" s="121"/>
      <c r="G2" s="121"/>
      <c r="H2" s="121"/>
      <c r="I2" s="121"/>
      <c r="J2" s="121"/>
      <c r="K2" s="121"/>
      <c r="L2" s="121"/>
      <c r="M2" s="121"/>
      <c r="N2" s="121"/>
      <c r="O2" s="121"/>
      <c r="P2" s="121"/>
      <c r="Q2" s="121"/>
      <c r="R2" s="121"/>
      <c r="S2" s="121"/>
    </row>
    <row r="3" spans="1:20" ht="16.5" thickTop="1" thickBot="1">
      <c r="A3" s="120" t="s">
        <v>68</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1045.2892561983469</v>
      </c>
      <c r="C7" s="90">
        <f>C23/43560*86400*31</f>
        <v>1844.6280991735537</v>
      </c>
      <c r="D7" s="89">
        <f>D23/43560*86400*31</f>
        <v>1106.7768595041323</v>
      </c>
      <c r="E7" s="85">
        <v>2402.3900000000003</v>
      </c>
      <c r="F7" s="84">
        <v>2323.1722953333338</v>
      </c>
      <c r="G7" s="84">
        <v>2446.83</v>
      </c>
      <c r="H7" s="83">
        <v>2634.76</v>
      </c>
      <c r="I7" s="88">
        <f t="shared" ref="I7:I18" si="0">H7-G7</f>
        <v>187.93000000000029</v>
      </c>
      <c r="J7" s="87">
        <v>1923.1399999999996</v>
      </c>
      <c r="K7" s="84">
        <v>1963.6677567818181</v>
      </c>
      <c r="L7" s="84">
        <v>2196.0266666666662</v>
      </c>
      <c r="M7" s="83">
        <v>2191.5908333333336</v>
      </c>
      <c r="N7" s="86">
        <f t="shared" ref="N7:N18" si="1">M7-L7</f>
        <v>-4.435833333332539</v>
      </c>
      <c r="O7" s="85">
        <v>1900.6399999999999</v>
      </c>
      <c r="P7" s="84">
        <v>1750.3461593333338</v>
      </c>
      <c r="Q7" s="84">
        <v>2202.375</v>
      </c>
      <c r="R7" s="83">
        <v>2172.2624999999998</v>
      </c>
      <c r="S7" s="82">
        <f t="shared" ref="S7:S18" si="2">R7-Q7</f>
        <v>-30.112500000000182</v>
      </c>
    </row>
    <row r="8" spans="1:20">
      <c r="A8" s="70" t="s">
        <v>25</v>
      </c>
      <c r="B8" s="69">
        <f>B24/43560*86400*28</f>
        <v>944.13223140495859</v>
      </c>
      <c r="C8" s="68">
        <f>C24/43560*86400*28</f>
        <v>1666.1157024793388</v>
      </c>
      <c r="D8" s="67">
        <f>D24/43560*86400*28</f>
        <v>944.13223140495859</v>
      </c>
      <c r="E8" s="63">
        <v>1952.6000000000001</v>
      </c>
      <c r="F8" s="62">
        <v>2028.6270003333339</v>
      </c>
      <c r="G8" s="62">
        <v>2490.9449999999997</v>
      </c>
      <c r="H8" s="61">
        <v>2121.8174999999997</v>
      </c>
      <c r="I8" s="66">
        <f t="shared" si="0"/>
        <v>-369.12750000000005</v>
      </c>
      <c r="J8" s="65">
        <v>1810.55</v>
      </c>
      <c r="K8" s="62">
        <v>1702.1021584181819</v>
      </c>
      <c r="L8" s="62">
        <v>2386.1741666666671</v>
      </c>
      <c r="M8" s="61">
        <v>2009.7866666666669</v>
      </c>
      <c r="N8" s="64">
        <f t="shared" si="1"/>
        <v>-376.38750000000027</v>
      </c>
      <c r="O8" s="63">
        <v>1714.7750000000001</v>
      </c>
      <c r="P8" s="62">
        <v>1534.5446233333332</v>
      </c>
      <c r="Q8" s="62">
        <v>2389.5</v>
      </c>
      <c r="R8" s="61">
        <v>1913.59</v>
      </c>
      <c r="S8" s="60">
        <f t="shared" si="2"/>
        <v>-475.91000000000008</v>
      </c>
    </row>
    <row r="9" spans="1:20">
      <c r="A9" s="81" t="s">
        <v>24</v>
      </c>
      <c r="B9" s="80">
        <f>B25/43560*86400*31</f>
        <v>1045.2892561983469</v>
      </c>
      <c r="C9" s="79">
        <f>C25/43560*86400*31</f>
        <v>1844.6280991735537</v>
      </c>
      <c r="D9" s="78">
        <f>D25/43560*86400*31</f>
        <v>1168.2644628099174</v>
      </c>
      <c r="E9" s="74">
        <v>2131.54</v>
      </c>
      <c r="F9" s="73">
        <v>2791.7340250000002</v>
      </c>
      <c r="G9" s="73">
        <v>2453.1800000000003</v>
      </c>
      <c r="H9" s="72">
        <v>2249.165</v>
      </c>
      <c r="I9" s="77">
        <f t="shared" si="0"/>
        <v>-204.01500000000033</v>
      </c>
      <c r="J9" s="76">
        <v>1909.9150000000002</v>
      </c>
      <c r="K9" s="73">
        <v>1914.2739443181817</v>
      </c>
      <c r="L9" s="73">
        <v>2233.0016666666661</v>
      </c>
      <c r="M9" s="72">
        <v>2053.2266666666669</v>
      </c>
      <c r="N9" s="75">
        <f t="shared" si="1"/>
        <v>-179.77499999999918</v>
      </c>
      <c r="O9" s="74">
        <v>1828.24</v>
      </c>
      <c r="P9" s="73">
        <v>1831.9328919999998</v>
      </c>
      <c r="Q9" s="73">
        <v>2274.6775000000002</v>
      </c>
      <c r="R9" s="72">
        <v>1979.8925000000002</v>
      </c>
      <c r="S9" s="71">
        <f t="shared" si="2"/>
        <v>-294.78500000000008</v>
      </c>
    </row>
    <row r="10" spans="1:20">
      <c r="A10" s="58" t="s">
        <v>23</v>
      </c>
      <c r="B10" s="57">
        <f>B26/43560*86400*30</f>
        <v>1011.5702479338843</v>
      </c>
      <c r="C10" s="56">
        <f>C26/43560*86400*30</f>
        <v>2915.7024793388427</v>
      </c>
      <c r="D10" s="55">
        <f>D26/43560*86400*30</f>
        <v>1368.595041322314</v>
      </c>
      <c r="E10" s="51">
        <v>3758.44</v>
      </c>
      <c r="F10" s="50">
        <v>3228.1635406666664</v>
      </c>
      <c r="G10" s="50">
        <v>2527.9849999999997</v>
      </c>
      <c r="H10" s="49">
        <v>3306.7950000000001</v>
      </c>
      <c r="I10" s="54">
        <f t="shared" si="0"/>
        <v>778.8100000000004</v>
      </c>
      <c r="J10" s="53">
        <v>3198.3399999999997</v>
      </c>
      <c r="K10" s="50">
        <v>2220.0456795181817</v>
      </c>
      <c r="L10" s="50">
        <v>2085.5033333333336</v>
      </c>
      <c r="M10" s="49">
        <v>2973.5275000000001</v>
      </c>
      <c r="N10" s="52">
        <f t="shared" si="1"/>
        <v>888.02416666666659</v>
      </c>
      <c r="O10" s="51">
        <v>4002.1149999999998</v>
      </c>
      <c r="P10" s="50">
        <v>2386.4582114666669</v>
      </c>
      <c r="Q10" s="50">
        <v>2621.4650000000001</v>
      </c>
      <c r="R10" s="49">
        <v>3681.7499999999995</v>
      </c>
      <c r="S10" s="48">
        <f t="shared" si="2"/>
        <v>1060.2849999999994</v>
      </c>
    </row>
    <row r="11" spans="1:20">
      <c r="A11" s="70" t="s">
        <v>22</v>
      </c>
      <c r="B11" s="69">
        <f>B27/43560*86400*31</f>
        <v>1045.2892561983469</v>
      </c>
      <c r="C11" s="68">
        <f>C27/43560*86400*31</f>
        <v>6825.1239669421484</v>
      </c>
      <c r="D11" s="67">
        <f>D27/43560*86400*31</f>
        <v>2336.5289256198348</v>
      </c>
      <c r="E11" s="63">
        <v>9001.4549999999999</v>
      </c>
      <c r="F11" s="62">
        <v>7082.9052543333337</v>
      </c>
      <c r="G11" s="62">
        <v>1618.4424999999997</v>
      </c>
      <c r="H11" s="61">
        <v>7754.5574999999999</v>
      </c>
      <c r="I11" s="66">
        <f t="shared" si="0"/>
        <v>6136.1149999999998</v>
      </c>
      <c r="J11" s="65">
        <v>9134.43</v>
      </c>
      <c r="K11" s="62">
        <v>2936.2316176545451</v>
      </c>
      <c r="L11" s="62">
        <v>1963.1783333333333</v>
      </c>
      <c r="M11" s="61">
        <v>7392.3483333333343</v>
      </c>
      <c r="N11" s="64">
        <f t="shared" si="1"/>
        <v>5429.170000000001</v>
      </c>
      <c r="O11" s="63">
        <v>8356.1550000000007</v>
      </c>
      <c r="P11" s="62">
        <v>2214.2004535333331</v>
      </c>
      <c r="Q11" s="62">
        <v>2150.0775000000003</v>
      </c>
      <c r="R11" s="61">
        <v>6863.875</v>
      </c>
      <c r="S11" s="60">
        <f t="shared" si="2"/>
        <v>4713.7974999999997</v>
      </c>
    </row>
    <row r="12" spans="1:20">
      <c r="A12" s="70" t="s">
        <v>21</v>
      </c>
      <c r="B12" s="69">
        <f>B28/43560*86400*30</f>
        <v>1011.5702479338843</v>
      </c>
      <c r="C12" s="68">
        <f>C28/43560*86400*30</f>
        <v>5950.4132231404956</v>
      </c>
      <c r="D12" s="67">
        <f>D28/43560*86400*30</f>
        <v>2737.1900826446281</v>
      </c>
      <c r="E12" s="63">
        <v>15738.79</v>
      </c>
      <c r="F12" s="62">
        <v>10847.002389000003</v>
      </c>
      <c r="G12" s="62">
        <v>6917.3525000000009</v>
      </c>
      <c r="H12" s="61">
        <v>6697.2349999999997</v>
      </c>
      <c r="I12" s="66">
        <f t="shared" si="0"/>
        <v>-220.1175000000012</v>
      </c>
      <c r="J12" s="65">
        <v>12228.415000000001</v>
      </c>
      <c r="K12" s="62">
        <v>4689.3648528636368</v>
      </c>
      <c r="L12" s="62">
        <v>2781.1491666666666</v>
      </c>
      <c r="M12" s="61">
        <v>6651.4516666666677</v>
      </c>
      <c r="N12" s="64">
        <f t="shared" si="1"/>
        <v>3870.3025000000011</v>
      </c>
      <c r="O12" s="63">
        <v>7451.8150000000005</v>
      </c>
      <c r="P12" s="62">
        <v>1944.1311783333331</v>
      </c>
      <c r="Q12" s="62">
        <v>2113.86</v>
      </c>
      <c r="R12" s="61">
        <v>6005.0875000000005</v>
      </c>
      <c r="S12" s="60">
        <f t="shared" si="2"/>
        <v>3891.2275000000004</v>
      </c>
    </row>
    <row r="13" spans="1:20">
      <c r="A13" s="70" t="s">
        <v>20</v>
      </c>
      <c r="B13" s="69">
        <f t="shared" ref="B13:D14" si="3">B29/43560*86400*31</f>
        <v>1045.2892561983469</v>
      </c>
      <c r="C13" s="68">
        <f t="shared" si="3"/>
        <v>1352.7272727272725</v>
      </c>
      <c r="D13" s="67">
        <f t="shared" si="3"/>
        <v>1660.1652892561983</v>
      </c>
      <c r="E13" s="63">
        <v>10731.225</v>
      </c>
      <c r="F13" s="62">
        <v>6271.5337930000023</v>
      </c>
      <c r="G13" s="62">
        <v>1761.4349999999999</v>
      </c>
      <c r="H13" s="61">
        <v>5084.8725000000004</v>
      </c>
      <c r="I13" s="66">
        <f t="shared" si="0"/>
        <v>3323.4375000000005</v>
      </c>
      <c r="J13" s="65">
        <v>6701.3250000000007</v>
      </c>
      <c r="K13" s="62">
        <v>3101.6620314272727</v>
      </c>
      <c r="L13" s="62">
        <v>2295.7549999999997</v>
      </c>
      <c r="M13" s="61">
        <v>2747.4924999999998</v>
      </c>
      <c r="N13" s="64">
        <f t="shared" si="1"/>
        <v>451.73750000000018</v>
      </c>
      <c r="O13" s="63">
        <v>3644.625</v>
      </c>
      <c r="P13" s="62">
        <v>1374.8752883333336</v>
      </c>
      <c r="Q13" s="62">
        <v>2172.0649999999996</v>
      </c>
      <c r="R13" s="61">
        <v>1362.32</v>
      </c>
      <c r="S13" s="60">
        <f t="shared" si="2"/>
        <v>-809.74499999999966</v>
      </c>
    </row>
    <row r="14" spans="1:20">
      <c r="A14" s="70" t="s">
        <v>19</v>
      </c>
      <c r="B14" s="69">
        <f t="shared" si="3"/>
        <v>1045.2892561983469</v>
      </c>
      <c r="C14" s="68">
        <f t="shared" si="3"/>
        <v>1414.2148760330579</v>
      </c>
      <c r="D14" s="67">
        <f t="shared" si="3"/>
        <v>1414.2148760330579</v>
      </c>
      <c r="E14" s="63">
        <v>4042.4650000000001</v>
      </c>
      <c r="F14" s="62">
        <v>3136.6594580000001</v>
      </c>
      <c r="G14" s="62">
        <v>3131.7650000000003</v>
      </c>
      <c r="H14" s="61">
        <v>2509.9675000000002</v>
      </c>
      <c r="I14" s="66">
        <f t="shared" si="0"/>
        <v>-621.79750000000013</v>
      </c>
      <c r="J14" s="65">
        <v>2971.6149999999998</v>
      </c>
      <c r="K14" s="62">
        <v>2337.6311905818184</v>
      </c>
      <c r="L14" s="62">
        <v>2587.4299999999998</v>
      </c>
      <c r="M14" s="61">
        <v>2061.3808333333332</v>
      </c>
      <c r="N14" s="64">
        <f t="shared" si="1"/>
        <v>-526.04916666666668</v>
      </c>
      <c r="O14" s="63">
        <v>2180.1400000000003</v>
      </c>
      <c r="P14" s="62">
        <v>1192.1977013333335</v>
      </c>
      <c r="Q14" s="62">
        <v>1965.7774999999999</v>
      </c>
      <c r="R14" s="61">
        <v>1777.8150000000001</v>
      </c>
      <c r="S14" s="60">
        <f t="shared" si="2"/>
        <v>-187.96249999999986</v>
      </c>
    </row>
    <row r="15" spans="1:20">
      <c r="A15" s="47" t="s">
        <v>18</v>
      </c>
      <c r="B15" s="46">
        <f>B31/43560*86400*30</f>
        <v>1011.5702479338843</v>
      </c>
      <c r="C15" s="45">
        <f>C31/43560*86400*30</f>
        <v>714.04958677685943</v>
      </c>
      <c r="D15" s="44">
        <f>D31/43560*86400*30</f>
        <v>1368.595041322314</v>
      </c>
      <c r="E15" s="40">
        <v>2544.1049999999996</v>
      </c>
      <c r="F15" s="39">
        <v>2736.1307493333334</v>
      </c>
      <c r="G15" s="39">
        <v>2323.4775</v>
      </c>
      <c r="H15" s="38">
        <v>2032.5124999999998</v>
      </c>
      <c r="I15" s="43">
        <f t="shared" si="0"/>
        <v>-290.96500000000015</v>
      </c>
      <c r="J15" s="42">
        <v>2286.5550000000003</v>
      </c>
      <c r="K15" s="39">
        <v>2460.1753766454549</v>
      </c>
      <c r="L15" s="39">
        <v>2602.4075000000007</v>
      </c>
      <c r="M15" s="38">
        <v>1618.8841666666667</v>
      </c>
      <c r="N15" s="41">
        <f t="shared" si="1"/>
        <v>-983.52333333333399</v>
      </c>
      <c r="O15" s="40">
        <v>1770.105</v>
      </c>
      <c r="P15" s="39">
        <v>1720.1974153333333</v>
      </c>
      <c r="Q15" s="39">
        <v>1704.855</v>
      </c>
      <c r="R15" s="38">
        <v>714.69</v>
      </c>
      <c r="S15" s="37">
        <f t="shared" si="2"/>
        <v>-990.16499999999996</v>
      </c>
    </row>
    <row r="16" spans="1:20">
      <c r="A16" s="59" t="s">
        <v>17</v>
      </c>
      <c r="B16" s="24">
        <f>B32/43560*86400*31</f>
        <v>1045.2892561983469</v>
      </c>
      <c r="C16" s="23">
        <f>C32/43560*86400*31</f>
        <v>737.85123966942149</v>
      </c>
      <c r="D16" s="22">
        <f>D32/43560*86400*31</f>
        <v>1475.702479338843</v>
      </c>
      <c r="E16" s="18">
        <v>2298.7249999999999</v>
      </c>
      <c r="F16" s="17">
        <v>2728.9902573333334</v>
      </c>
      <c r="G16" s="17">
        <v>2152.8850000000002</v>
      </c>
      <c r="H16" s="16">
        <v>1058.3724999999999</v>
      </c>
      <c r="I16" s="21">
        <f t="shared" si="0"/>
        <v>-1094.5125000000003</v>
      </c>
      <c r="J16" s="20">
        <v>2176.85</v>
      </c>
      <c r="K16" s="17">
        <v>2553.2884742181814</v>
      </c>
      <c r="L16" s="17">
        <v>2331.0716666666667</v>
      </c>
      <c r="M16" s="16">
        <v>1551.8975</v>
      </c>
      <c r="N16" s="19">
        <f t="shared" si="1"/>
        <v>-779.17416666666668</v>
      </c>
      <c r="O16" s="18">
        <v>1794.2749999999999</v>
      </c>
      <c r="P16" s="17">
        <v>2359.2053336666668</v>
      </c>
      <c r="Q16" s="17">
        <v>2200.3900000000003</v>
      </c>
      <c r="R16" s="16">
        <v>1533.835</v>
      </c>
      <c r="S16" s="15">
        <f t="shared" si="2"/>
        <v>-666.55500000000029</v>
      </c>
    </row>
    <row r="17" spans="1:19">
      <c r="A17" s="58" t="s">
        <v>16</v>
      </c>
      <c r="B17" s="57">
        <f>B33/43560*86400*30</f>
        <v>1011.5702479338843</v>
      </c>
      <c r="C17" s="56">
        <f>C33/43560*86400*30</f>
        <v>714.04958677685943</v>
      </c>
      <c r="D17" s="55">
        <f>D33/43560*86400*30</f>
        <v>1309.090909090909</v>
      </c>
      <c r="E17" s="51">
        <v>2306.0550000000003</v>
      </c>
      <c r="F17" s="50">
        <v>2587.1060366666661</v>
      </c>
      <c r="G17" s="50">
        <v>2003.3374999999999</v>
      </c>
      <c r="H17" s="49">
        <v>2621.9700000000003</v>
      </c>
      <c r="I17" s="54">
        <f t="shared" si="0"/>
        <v>618.63250000000039</v>
      </c>
      <c r="J17" s="53">
        <v>2121.105</v>
      </c>
      <c r="K17" s="50">
        <v>2498.7448523727271</v>
      </c>
      <c r="L17" s="50">
        <v>2173.1349999999998</v>
      </c>
      <c r="M17" s="49">
        <v>2340.0183333333339</v>
      </c>
      <c r="N17" s="52">
        <f t="shared" si="1"/>
        <v>166.88333333333412</v>
      </c>
      <c r="O17" s="51">
        <v>1692.2550000000001</v>
      </c>
      <c r="P17" s="50">
        <v>2194.2467453333334</v>
      </c>
      <c r="Q17" s="50">
        <v>2068.4825000000001</v>
      </c>
      <c r="R17" s="49">
        <v>1868.7350000000001</v>
      </c>
      <c r="S17" s="48">
        <f t="shared" si="2"/>
        <v>-199.74749999999995</v>
      </c>
    </row>
    <row r="18" spans="1:19" ht="13.5" thickBot="1">
      <c r="A18" s="47" t="s">
        <v>15</v>
      </c>
      <c r="B18" s="46">
        <f>B34/43560*86400*31</f>
        <v>1045.2892561983469</v>
      </c>
      <c r="C18" s="45">
        <f>C34/43560*86400*31</f>
        <v>737.85123966942149</v>
      </c>
      <c r="D18" s="44">
        <f>D34/43560*86400*31</f>
        <v>1168.2644628099174</v>
      </c>
      <c r="E18" s="40">
        <v>2244.665</v>
      </c>
      <c r="F18" s="39">
        <v>2358.8086396666663</v>
      </c>
      <c r="G18" s="39">
        <v>2341.1850000000004</v>
      </c>
      <c r="H18" s="38">
        <v>2702.3625000000002</v>
      </c>
      <c r="I18" s="43">
        <f t="shared" si="0"/>
        <v>361.17749999999978</v>
      </c>
      <c r="J18" s="42">
        <v>2237.3149999999996</v>
      </c>
      <c r="K18" s="39">
        <v>2194.6013657272724</v>
      </c>
      <c r="L18" s="39">
        <v>2384.8474999999999</v>
      </c>
      <c r="M18" s="38">
        <v>2576.6541666666667</v>
      </c>
      <c r="N18" s="41">
        <f t="shared" si="1"/>
        <v>191.80666666666684</v>
      </c>
      <c r="O18" s="40">
        <v>1929.665</v>
      </c>
      <c r="P18" s="39">
        <v>1757.8833453333336</v>
      </c>
      <c r="Q18" s="39">
        <v>2051.625</v>
      </c>
      <c r="R18" s="38">
        <v>2194.6124999999997</v>
      </c>
      <c r="S18" s="37">
        <f t="shared" si="2"/>
        <v>142.98749999999973</v>
      </c>
    </row>
    <row r="19" spans="1:19">
      <c r="A19" s="36" t="s">
        <v>14</v>
      </c>
      <c r="B19" s="35">
        <f t="shared" ref="B19:S19" si="4">SUM(B7:B18)</f>
        <v>12307.438016528922</v>
      </c>
      <c r="C19" s="34">
        <f t="shared" si="4"/>
        <v>26717.35537190082</v>
      </c>
      <c r="D19" s="33">
        <f t="shared" si="4"/>
        <v>18057.520661157025</v>
      </c>
      <c r="E19" s="29">
        <f t="shared" si="4"/>
        <v>59152.454999999994</v>
      </c>
      <c r="F19" s="28">
        <f t="shared" si="4"/>
        <v>48120.833438666668</v>
      </c>
      <c r="G19" s="28">
        <f t="shared" si="4"/>
        <v>32168.820000000003</v>
      </c>
      <c r="H19" s="27">
        <f t="shared" si="4"/>
        <v>40774.387499999997</v>
      </c>
      <c r="I19" s="32">
        <f t="shared" si="4"/>
        <v>8605.5674999999974</v>
      </c>
      <c r="J19" s="31">
        <f t="shared" si="4"/>
        <v>48699.555000000008</v>
      </c>
      <c r="K19" s="28">
        <f t="shared" si="4"/>
        <v>30571.789300527271</v>
      </c>
      <c r="L19" s="28">
        <f t="shared" si="4"/>
        <v>28019.679999999997</v>
      </c>
      <c r="M19" s="27">
        <f t="shared" si="4"/>
        <v>36168.25916666667</v>
      </c>
      <c r="N19" s="30">
        <f t="shared" si="4"/>
        <v>8148.5791666666701</v>
      </c>
      <c r="O19" s="29">
        <f t="shared" si="4"/>
        <v>38264.805000000008</v>
      </c>
      <c r="P19" s="28">
        <f t="shared" si="4"/>
        <v>22260.219347333339</v>
      </c>
      <c r="Q19" s="28">
        <f t="shared" si="4"/>
        <v>25915.15</v>
      </c>
      <c r="R19" s="27">
        <f t="shared" si="4"/>
        <v>32068.464999999997</v>
      </c>
      <c r="S19" s="26">
        <f t="shared" si="4"/>
        <v>6153.3149999999987</v>
      </c>
    </row>
    <row r="20" spans="1:19">
      <c r="A20" s="25" t="s">
        <v>13</v>
      </c>
      <c r="B20" s="24">
        <f t="shared" ref="B20:S20" si="5">SUM(B10:B15)</f>
        <v>6170.5785123966944</v>
      </c>
      <c r="C20" s="23">
        <f t="shared" si="5"/>
        <v>19172.231404958675</v>
      </c>
      <c r="D20" s="22">
        <f t="shared" si="5"/>
        <v>10885.289256198348</v>
      </c>
      <c r="E20" s="18">
        <f t="shared" si="5"/>
        <v>45816.479999999996</v>
      </c>
      <c r="F20" s="17">
        <f t="shared" si="5"/>
        <v>33302.395184333334</v>
      </c>
      <c r="G20" s="17">
        <f t="shared" si="5"/>
        <v>18280.4575</v>
      </c>
      <c r="H20" s="16">
        <f t="shared" si="5"/>
        <v>27385.940000000002</v>
      </c>
      <c r="I20" s="21">
        <f t="shared" si="5"/>
        <v>9105.4824999999983</v>
      </c>
      <c r="J20" s="20">
        <f t="shared" si="5"/>
        <v>36520.68</v>
      </c>
      <c r="K20" s="17">
        <f t="shared" si="5"/>
        <v>17745.11074869091</v>
      </c>
      <c r="L20" s="17">
        <f t="shared" si="5"/>
        <v>14315.423333333334</v>
      </c>
      <c r="M20" s="16">
        <f t="shared" si="5"/>
        <v>23445.085000000003</v>
      </c>
      <c r="N20" s="19">
        <f t="shared" si="5"/>
        <v>9129.6616666666669</v>
      </c>
      <c r="O20" s="18">
        <f t="shared" si="5"/>
        <v>27404.954999999998</v>
      </c>
      <c r="P20" s="17">
        <f t="shared" si="5"/>
        <v>10832.060248333333</v>
      </c>
      <c r="Q20" s="17">
        <f t="shared" si="5"/>
        <v>12728.099999999999</v>
      </c>
      <c r="R20" s="16">
        <f t="shared" si="5"/>
        <v>20405.537499999999</v>
      </c>
      <c r="S20" s="15">
        <f t="shared" si="5"/>
        <v>7677.4375000000009</v>
      </c>
    </row>
    <row r="21" spans="1:19" ht="13.5" thickBot="1">
      <c r="A21" s="14" t="s">
        <v>12</v>
      </c>
      <c r="B21" s="13">
        <f t="shared" ref="B21:S21" si="6">SUM(B7:B9,B16:B18)</f>
        <v>6136.8595041322315</v>
      </c>
      <c r="C21" s="12">
        <f t="shared" si="6"/>
        <v>7545.1239669421484</v>
      </c>
      <c r="D21" s="11">
        <f t="shared" si="6"/>
        <v>7172.2314049586785</v>
      </c>
      <c r="E21" s="7">
        <f t="shared" si="6"/>
        <v>13335.975000000002</v>
      </c>
      <c r="F21" s="6">
        <f t="shared" si="6"/>
        <v>14818.438254333332</v>
      </c>
      <c r="G21" s="6">
        <f t="shared" si="6"/>
        <v>13888.362499999999</v>
      </c>
      <c r="H21" s="5">
        <f t="shared" si="6"/>
        <v>13388.447499999998</v>
      </c>
      <c r="I21" s="10">
        <f t="shared" si="6"/>
        <v>-499.91500000000019</v>
      </c>
      <c r="J21" s="9">
        <f t="shared" si="6"/>
        <v>12178.875</v>
      </c>
      <c r="K21" s="6">
        <f t="shared" si="6"/>
        <v>12826.678551836363</v>
      </c>
      <c r="L21" s="6">
        <f t="shared" si="6"/>
        <v>13704.256666666666</v>
      </c>
      <c r="M21" s="5">
        <f t="shared" si="6"/>
        <v>12723.174166666669</v>
      </c>
      <c r="N21" s="8">
        <f t="shared" si="6"/>
        <v>-981.08249999999771</v>
      </c>
      <c r="O21" s="7">
        <f t="shared" si="6"/>
        <v>10859.849999999999</v>
      </c>
      <c r="P21" s="6">
        <f t="shared" si="6"/>
        <v>11428.159099</v>
      </c>
      <c r="Q21" s="6">
        <f t="shared" si="6"/>
        <v>13187.050000000001</v>
      </c>
      <c r="R21" s="5">
        <f t="shared" si="6"/>
        <v>11662.9275</v>
      </c>
      <c r="S21" s="4">
        <f t="shared" si="6"/>
        <v>-1524.1225000000009</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17</v>
      </c>
      <c r="C23" s="90">
        <v>30</v>
      </c>
      <c r="D23" s="89">
        <v>18</v>
      </c>
      <c r="E23" s="85">
        <f t="shared" ref="E23:S23" si="7">E7*43560/86400/31</f>
        <v>39.071127688172048</v>
      </c>
      <c r="F23" s="84">
        <f t="shared" si="7"/>
        <v>37.782775233243733</v>
      </c>
      <c r="G23" s="84">
        <f t="shared" si="7"/>
        <v>39.793875</v>
      </c>
      <c r="H23" s="83">
        <f t="shared" si="7"/>
        <v>42.850263440860225</v>
      </c>
      <c r="I23" s="88">
        <f t="shared" si="7"/>
        <v>3.05638844086022</v>
      </c>
      <c r="J23" s="87">
        <f t="shared" si="7"/>
        <v>31.276873655913974</v>
      </c>
      <c r="K23" s="84">
        <f t="shared" si="7"/>
        <v>31.935994431532254</v>
      </c>
      <c r="L23" s="84">
        <f t="shared" si="7"/>
        <v>35.714949820788519</v>
      </c>
      <c r="M23" s="83">
        <f t="shared" si="7"/>
        <v>35.6428079077061</v>
      </c>
      <c r="N23" s="86">
        <f t="shared" si="7"/>
        <v>-7.2141913082424361E-2</v>
      </c>
      <c r="O23" s="85">
        <f t="shared" si="7"/>
        <v>30.910946236559134</v>
      </c>
      <c r="P23" s="84">
        <f t="shared" si="7"/>
        <v>28.466651247222227</v>
      </c>
      <c r="Q23" s="84">
        <f t="shared" si="7"/>
        <v>35.818195564516131</v>
      </c>
      <c r="R23" s="83">
        <f t="shared" si="7"/>
        <v>35.328462701612892</v>
      </c>
      <c r="S23" s="82">
        <f t="shared" si="7"/>
        <v>-0.48973286290322876</v>
      </c>
    </row>
    <row r="24" spans="1:19">
      <c r="A24" s="70" t="s">
        <v>25</v>
      </c>
      <c r="B24" s="69">
        <v>17</v>
      </c>
      <c r="C24" s="68">
        <v>30</v>
      </c>
      <c r="D24" s="67">
        <v>17</v>
      </c>
      <c r="E24" s="63">
        <f t="shared" ref="E24:S24" si="8">E8*43560/86400/28</f>
        <v>35.15842261904762</v>
      </c>
      <c r="F24" s="62">
        <f t="shared" si="8"/>
        <v>36.527361166716283</v>
      </c>
      <c r="G24" s="62">
        <f t="shared" si="8"/>
        <v>44.85183705357143</v>
      </c>
      <c r="H24" s="61">
        <f t="shared" si="8"/>
        <v>38.205344866071421</v>
      </c>
      <c r="I24" s="66">
        <f t="shared" si="8"/>
        <v>-6.6464921875000007</v>
      </c>
      <c r="J24" s="65">
        <f t="shared" si="8"/>
        <v>32.600677083333331</v>
      </c>
      <c r="K24" s="62">
        <f t="shared" si="8"/>
        <v>30.647970411994045</v>
      </c>
      <c r="L24" s="62">
        <f t="shared" si="8"/>
        <v>42.965338417658742</v>
      </c>
      <c r="M24" s="61">
        <f t="shared" si="8"/>
        <v>36.188123015873018</v>
      </c>
      <c r="N24" s="64">
        <f t="shared" si="8"/>
        <v>-6.7772154017857185</v>
      </c>
      <c r="O24" s="63">
        <f t="shared" si="8"/>
        <v>30.876156994047619</v>
      </c>
      <c r="P24" s="62">
        <f t="shared" si="8"/>
        <v>27.630937414186509</v>
      </c>
      <c r="Q24" s="62">
        <f t="shared" si="8"/>
        <v>43.02522321428571</v>
      </c>
      <c r="R24" s="61">
        <f t="shared" si="8"/>
        <v>34.456010416666665</v>
      </c>
      <c r="S24" s="60">
        <f t="shared" si="8"/>
        <v>-8.5692127976190502</v>
      </c>
    </row>
    <row r="25" spans="1:19">
      <c r="A25" s="81" t="s">
        <v>24</v>
      </c>
      <c r="B25" s="80">
        <v>17</v>
      </c>
      <c r="C25" s="79">
        <v>30</v>
      </c>
      <c r="D25" s="78">
        <v>19</v>
      </c>
      <c r="E25" s="74">
        <f t="shared" ref="E25:S25" si="9">E9*43560/86400/31</f>
        <v>34.666174731182792</v>
      </c>
      <c r="F25" s="73">
        <f t="shared" si="9"/>
        <v>45.40320121303764</v>
      </c>
      <c r="G25" s="73">
        <f t="shared" si="9"/>
        <v>39.897147849462364</v>
      </c>
      <c r="H25" s="72">
        <f t="shared" si="9"/>
        <v>36.579161962365589</v>
      </c>
      <c r="I25" s="77">
        <f t="shared" si="9"/>
        <v>-3.3179858870967793</v>
      </c>
      <c r="J25" s="76">
        <f t="shared" si="9"/>
        <v>31.061789650537637</v>
      </c>
      <c r="K25" s="73">
        <f t="shared" si="9"/>
        <v>31.13268108366935</v>
      </c>
      <c r="L25" s="73">
        <f t="shared" si="9"/>
        <v>36.316290546594971</v>
      </c>
      <c r="M25" s="72">
        <f t="shared" si="9"/>
        <v>33.392530465949825</v>
      </c>
      <c r="N25" s="75">
        <f t="shared" si="9"/>
        <v>-2.923760080645148</v>
      </c>
      <c r="O25" s="74">
        <f t="shared" si="9"/>
        <v>29.733473118279573</v>
      </c>
      <c r="P25" s="73">
        <f t="shared" si="9"/>
        <v>29.793532248924731</v>
      </c>
      <c r="Q25" s="73">
        <f t="shared" si="9"/>
        <v>36.994082997311828</v>
      </c>
      <c r="R25" s="72">
        <f t="shared" si="9"/>
        <v>32.199864583333337</v>
      </c>
      <c r="S25" s="71">
        <f t="shared" si="9"/>
        <v>-4.7942184139784958</v>
      </c>
    </row>
    <row r="26" spans="1:19">
      <c r="A26" s="58" t="s">
        <v>23</v>
      </c>
      <c r="B26" s="57">
        <v>17</v>
      </c>
      <c r="C26" s="56">
        <v>49</v>
      </c>
      <c r="D26" s="55">
        <v>23</v>
      </c>
      <c r="E26" s="51">
        <f t="shared" ref="E26:S26" si="10">E10*43560/86400/30</f>
        <v>63.162672222222227</v>
      </c>
      <c r="F26" s="50">
        <f t="shared" si="10"/>
        <v>54.251081725092597</v>
      </c>
      <c r="G26" s="50">
        <f t="shared" si="10"/>
        <v>42.484192361111106</v>
      </c>
      <c r="H26" s="49">
        <f t="shared" si="10"/>
        <v>55.572527083333334</v>
      </c>
      <c r="I26" s="54">
        <f t="shared" si="10"/>
        <v>13.08833472222223</v>
      </c>
      <c r="J26" s="53">
        <f t="shared" si="10"/>
        <v>53.749880555555549</v>
      </c>
      <c r="K26" s="50">
        <f t="shared" si="10"/>
        <v>37.309101003013886</v>
      </c>
      <c r="L26" s="50">
        <f t="shared" si="10"/>
        <v>35.048042129629629</v>
      </c>
      <c r="M26" s="49">
        <f t="shared" si="10"/>
        <v>49.971781597222225</v>
      </c>
      <c r="N26" s="52">
        <f t="shared" si="10"/>
        <v>14.92373946759259</v>
      </c>
      <c r="O26" s="51">
        <f t="shared" si="10"/>
        <v>67.257765972222217</v>
      </c>
      <c r="P26" s="50">
        <f t="shared" si="10"/>
        <v>40.105756053814822</v>
      </c>
      <c r="Q26" s="50">
        <f t="shared" si="10"/>
        <v>44.055175694444443</v>
      </c>
      <c r="R26" s="49">
        <f t="shared" si="10"/>
        <v>61.873854166666653</v>
      </c>
      <c r="S26" s="48">
        <f t="shared" si="10"/>
        <v>17.81867847222221</v>
      </c>
    </row>
    <row r="27" spans="1:19">
      <c r="A27" s="70" t="s">
        <v>22</v>
      </c>
      <c r="B27" s="69">
        <v>17</v>
      </c>
      <c r="C27" s="68">
        <v>111</v>
      </c>
      <c r="D27" s="67">
        <v>38</v>
      </c>
      <c r="E27" s="63">
        <f t="shared" ref="E27:S27" si="11">E11*43560/86400/31</f>
        <v>146.39463104838711</v>
      </c>
      <c r="F27" s="62">
        <f t="shared" si="11"/>
        <v>115.19241072235666</v>
      </c>
      <c r="G27" s="62">
        <f t="shared" si="11"/>
        <v>26.321443884408595</v>
      </c>
      <c r="H27" s="61">
        <f t="shared" si="11"/>
        <v>126.11578729838709</v>
      </c>
      <c r="I27" s="66">
        <f t="shared" si="11"/>
        <v>99.794343413978481</v>
      </c>
      <c r="J27" s="65">
        <f t="shared" si="11"/>
        <v>148.5572620967742</v>
      </c>
      <c r="K27" s="62">
        <f t="shared" si="11"/>
        <v>47.753229265618273</v>
      </c>
      <c r="L27" s="62">
        <f t="shared" si="11"/>
        <v>31.928034722222225</v>
      </c>
      <c r="M27" s="61">
        <f t="shared" si="11"/>
        <v>120.225019937276</v>
      </c>
      <c r="N27" s="64">
        <f t="shared" si="11"/>
        <v>88.29698521505378</v>
      </c>
      <c r="O27" s="63">
        <f t="shared" si="11"/>
        <v>135.8998326612903</v>
      </c>
      <c r="P27" s="62">
        <f t="shared" si="11"/>
        <v>36.010518128700717</v>
      </c>
      <c r="Q27" s="62">
        <f t="shared" si="11"/>
        <v>34.967658266129042</v>
      </c>
      <c r="R27" s="61">
        <f t="shared" si="11"/>
        <v>111.6302251344086</v>
      </c>
      <c r="S27" s="60">
        <f t="shared" si="11"/>
        <v>76.662566868279569</v>
      </c>
    </row>
    <row r="28" spans="1:19">
      <c r="A28" s="70" t="s">
        <v>21</v>
      </c>
      <c r="B28" s="69">
        <v>17</v>
      </c>
      <c r="C28" s="68">
        <v>100</v>
      </c>
      <c r="D28" s="67">
        <v>46</v>
      </c>
      <c r="E28" s="63">
        <f t="shared" ref="E28:S28" si="12">E12*43560/86400/30</f>
        <v>264.49910972222227</v>
      </c>
      <c r="F28" s="62">
        <f t="shared" si="12"/>
        <v>182.28990125958339</v>
      </c>
      <c r="G28" s="62">
        <f t="shared" si="12"/>
        <v>116.24995173611113</v>
      </c>
      <c r="H28" s="61">
        <f t="shared" si="12"/>
        <v>112.55075486111109</v>
      </c>
      <c r="I28" s="66">
        <f t="shared" si="12"/>
        <v>-3.6991968750000201</v>
      </c>
      <c r="J28" s="65">
        <f t="shared" si="12"/>
        <v>205.50530763888892</v>
      </c>
      <c r="K28" s="62">
        <f t="shared" si="12"/>
        <v>78.807381555069455</v>
      </c>
      <c r="L28" s="62">
        <f t="shared" si="12"/>
        <v>46.738756828703707</v>
      </c>
      <c r="M28" s="61">
        <f t="shared" si="12"/>
        <v>111.78134050925927</v>
      </c>
      <c r="N28" s="64">
        <f t="shared" si="12"/>
        <v>65.042583680555566</v>
      </c>
      <c r="O28" s="63">
        <f t="shared" si="12"/>
        <v>125.23189097222225</v>
      </c>
      <c r="P28" s="62">
        <f t="shared" si="12"/>
        <v>32.672204524768517</v>
      </c>
      <c r="Q28" s="62">
        <f t="shared" si="12"/>
        <v>35.524591666666666</v>
      </c>
      <c r="R28" s="61">
        <f t="shared" si="12"/>
        <v>100.91883159722222</v>
      </c>
      <c r="S28" s="60">
        <f t="shared" si="12"/>
        <v>65.394239930555557</v>
      </c>
    </row>
    <row r="29" spans="1:19">
      <c r="A29" s="70" t="s">
        <v>20</v>
      </c>
      <c r="B29" s="69">
        <v>17</v>
      </c>
      <c r="C29" s="68">
        <v>22</v>
      </c>
      <c r="D29" s="67">
        <v>27</v>
      </c>
      <c r="E29" s="63">
        <f t="shared" ref="E29:S29" si="13">E13*43560/86400/31</f>
        <v>174.52664314516127</v>
      </c>
      <c r="F29" s="62">
        <f t="shared" si="13"/>
        <v>101.99671894529574</v>
      </c>
      <c r="G29" s="62">
        <f t="shared" si="13"/>
        <v>28.646993951612902</v>
      </c>
      <c r="H29" s="61">
        <f t="shared" si="13"/>
        <v>82.697523185483888</v>
      </c>
      <c r="I29" s="66">
        <f t="shared" si="13"/>
        <v>54.050529233870982</v>
      </c>
      <c r="J29" s="65">
        <f t="shared" si="13"/>
        <v>108.98660282258066</v>
      </c>
      <c r="K29" s="62">
        <f t="shared" si="13"/>
        <v>50.443697016491939</v>
      </c>
      <c r="L29" s="62">
        <f t="shared" si="13"/>
        <v>37.336875672043007</v>
      </c>
      <c r="M29" s="61">
        <f t="shared" si="13"/>
        <v>44.683681787634406</v>
      </c>
      <c r="N29" s="64">
        <f t="shared" si="13"/>
        <v>7.3468061155914004</v>
      </c>
      <c r="O29" s="63">
        <f t="shared" si="13"/>
        <v>59.27414314516129</v>
      </c>
      <c r="P29" s="62">
        <f t="shared" si="13"/>
        <v>22.360202941980294</v>
      </c>
      <c r="Q29" s="62">
        <f t="shared" si="13"/>
        <v>35.325250672043005</v>
      </c>
      <c r="R29" s="61">
        <f t="shared" si="13"/>
        <v>22.156010752688172</v>
      </c>
      <c r="S29" s="60">
        <f t="shared" si="13"/>
        <v>-13.169239919354833</v>
      </c>
    </row>
    <row r="30" spans="1:19">
      <c r="A30" s="70" t="s">
        <v>19</v>
      </c>
      <c r="B30" s="69">
        <v>17</v>
      </c>
      <c r="C30" s="68">
        <v>23</v>
      </c>
      <c r="D30" s="67">
        <v>23</v>
      </c>
      <c r="E30" s="63">
        <f t="shared" ref="E30:S30" si="14">E14*43560/86400/31</f>
        <v>65.744390456989251</v>
      </c>
      <c r="F30" s="62">
        <f t="shared" si="14"/>
        <v>51.012875593817206</v>
      </c>
      <c r="G30" s="62">
        <f t="shared" si="14"/>
        <v>50.9332748655914</v>
      </c>
      <c r="H30" s="61">
        <f t="shared" si="14"/>
        <v>40.820707997311828</v>
      </c>
      <c r="I30" s="66">
        <f t="shared" si="14"/>
        <v>-10.11256686827957</v>
      </c>
      <c r="J30" s="65">
        <f t="shared" si="14"/>
        <v>48.328684811827955</v>
      </c>
      <c r="K30" s="62">
        <f t="shared" si="14"/>
        <v>38.017926621021516</v>
      </c>
      <c r="L30" s="62">
        <f t="shared" si="14"/>
        <v>42.080514784946232</v>
      </c>
      <c r="M30" s="61">
        <f t="shared" si="14"/>
        <v>33.52514527329749</v>
      </c>
      <c r="N30" s="64">
        <f t="shared" si="14"/>
        <v>-8.5553695116487454</v>
      </c>
      <c r="O30" s="63">
        <f t="shared" si="14"/>
        <v>35.456577956989257</v>
      </c>
      <c r="P30" s="62">
        <f t="shared" si="14"/>
        <v>19.389236809318998</v>
      </c>
      <c r="Q30" s="62">
        <f t="shared" si="14"/>
        <v>31.970306115591395</v>
      </c>
      <c r="R30" s="61">
        <f t="shared" si="14"/>
        <v>28.913389112903229</v>
      </c>
      <c r="S30" s="60">
        <f t="shared" si="14"/>
        <v>-3.05691700268817</v>
      </c>
    </row>
    <row r="31" spans="1:19">
      <c r="A31" s="47" t="s">
        <v>18</v>
      </c>
      <c r="B31" s="46">
        <v>17</v>
      </c>
      <c r="C31" s="45">
        <v>12</v>
      </c>
      <c r="D31" s="44">
        <v>23</v>
      </c>
      <c r="E31" s="40">
        <f t="shared" ref="E31:S31" si="15">E15*43560/86400/30</f>
        <v>42.755097916666656</v>
      </c>
      <c r="F31" s="39">
        <f t="shared" si="15"/>
        <v>45.982197315185189</v>
      </c>
      <c r="G31" s="39">
        <f t="shared" si="15"/>
        <v>39.047330208333328</v>
      </c>
      <c r="H31" s="38">
        <f t="shared" si="15"/>
        <v>34.157501736111108</v>
      </c>
      <c r="I31" s="43">
        <f t="shared" si="15"/>
        <v>-4.8898284722222245</v>
      </c>
      <c r="J31" s="42">
        <f t="shared" si="15"/>
        <v>38.426827083333336</v>
      </c>
      <c r="K31" s="39">
        <f t="shared" si="15"/>
        <v>41.344613968625005</v>
      </c>
      <c r="L31" s="39">
        <f t="shared" si="15"/>
        <v>43.734903819444455</v>
      </c>
      <c r="M31" s="38">
        <f t="shared" si="15"/>
        <v>27.206247800925926</v>
      </c>
      <c r="N31" s="41">
        <f t="shared" si="15"/>
        <v>-16.528656018518529</v>
      </c>
      <c r="O31" s="40">
        <f t="shared" si="15"/>
        <v>29.747597916666667</v>
      </c>
      <c r="P31" s="39">
        <f t="shared" si="15"/>
        <v>28.908873229907403</v>
      </c>
      <c r="Q31" s="39">
        <f t="shared" si="15"/>
        <v>28.651035416666666</v>
      </c>
      <c r="R31" s="38">
        <f t="shared" si="15"/>
        <v>12.0107625</v>
      </c>
      <c r="S31" s="37">
        <f t="shared" si="15"/>
        <v>-16.640272916666667</v>
      </c>
    </row>
    <row r="32" spans="1:19">
      <c r="A32" s="59" t="s">
        <v>17</v>
      </c>
      <c r="B32" s="24">
        <v>17</v>
      </c>
      <c r="C32" s="23">
        <v>12</v>
      </c>
      <c r="D32" s="22">
        <v>24</v>
      </c>
      <c r="E32" s="18">
        <f t="shared" ref="E32:S32" si="16">E16*43560/86400/31</f>
        <v>37.385178091397847</v>
      </c>
      <c r="F32" s="17">
        <f t="shared" si="16"/>
        <v>44.382771658243726</v>
      </c>
      <c r="G32" s="17">
        <f t="shared" si="16"/>
        <v>35.01331787634409</v>
      </c>
      <c r="H32" s="16">
        <f t="shared" si="16"/>
        <v>17.212778561827953</v>
      </c>
      <c r="I32" s="21">
        <f t="shared" si="16"/>
        <v>-17.800539314516136</v>
      </c>
      <c r="J32" s="20">
        <f t="shared" si="16"/>
        <v>35.403071236559136</v>
      </c>
      <c r="K32" s="17">
        <f t="shared" si="16"/>
        <v>41.52525609951612</v>
      </c>
      <c r="L32" s="17">
        <f t="shared" si="16"/>
        <v>37.91124619175627</v>
      </c>
      <c r="M32" s="16">
        <f t="shared" si="16"/>
        <v>25.239193212365596</v>
      </c>
      <c r="N32" s="19">
        <f t="shared" si="16"/>
        <v>-12.672052979390681</v>
      </c>
      <c r="O32" s="18">
        <f t="shared" si="16"/>
        <v>29.181085349462364</v>
      </c>
      <c r="P32" s="17">
        <f t="shared" si="16"/>
        <v>38.36879642119176</v>
      </c>
      <c r="Q32" s="17">
        <f t="shared" si="16"/>
        <v>35.785912634408611</v>
      </c>
      <c r="R32" s="16">
        <f t="shared" si="16"/>
        <v>24.945434811827955</v>
      </c>
      <c r="S32" s="15">
        <f t="shared" si="16"/>
        <v>-10.840477822580649</v>
      </c>
    </row>
    <row r="33" spans="1:19">
      <c r="A33" s="58" t="s">
        <v>16</v>
      </c>
      <c r="B33" s="57">
        <v>17</v>
      </c>
      <c r="C33" s="56">
        <v>12</v>
      </c>
      <c r="D33" s="55">
        <v>22</v>
      </c>
      <c r="E33" s="51">
        <f t="shared" ref="E33:S33" si="17">E17*43560/86400/30</f>
        <v>38.754535416666677</v>
      </c>
      <c r="F33" s="50">
        <f t="shared" si="17"/>
        <v>43.477754227314804</v>
      </c>
      <c r="G33" s="50">
        <f t="shared" si="17"/>
        <v>33.667199652777775</v>
      </c>
      <c r="H33" s="49">
        <f t="shared" si="17"/>
        <v>44.063662500000007</v>
      </c>
      <c r="I33" s="54">
        <f t="shared" si="17"/>
        <v>10.39646284722223</v>
      </c>
      <c r="J33" s="53">
        <f t="shared" si="17"/>
        <v>35.646347916666663</v>
      </c>
      <c r="K33" s="50">
        <f t="shared" si="17"/>
        <v>41.992795435708331</v>
      </c>
      <c r="L33" s="50">
        <f t="shared" si="17"/>
        <v>36.520740972222221</v>
      </c>
      <c r="M33" s="49">
        <f t="shared" si="17"/>
        <v>39.32530810185186</v>
      </c>
      <c r="N33" s="52">
        <f t="shared" si="17"/>
        <v>2.8045671296296431</v>
      </c>
      <c r="O33" s="51">
        <f t="shared" si="17"/>
        <v>28.439285416666671</v>
      </c>
      <c r="P33" s="50">
        <f t="shared" si="17"/>
        <v>36.875535581296297</v>
      </c>
      <c r="Q33" s="50">
        <f t="shared" si="17"/>
        <v>34.761997569444446</v>
      </c>
      <c r="R33" s="49">
        <f t="shared" si="17"/>
        <v>31.405129861111114</v>
      </c>
      <c r="S33" s="48">
        <f t="shared" si="17"/>
        <v>-3.3568677083333327</v>
      </c>
    </row>
    <row r="34" spans="1:19" ht="13.5" thickBot="1">
      <c r="A34" s="47" t="s">
        <v>15</v>
      </c>
      <c r="B34" s="46">
        <v>17</v>
      </c>
      <c r="C34" s="45">
        <v>12</v>
      </c>
      <c r="D34" s="44">
        <v>19</v>
      </c>
      <c r="E34" s="40">
        <f t="shared" ref="E34:S34" si="18">E18*43560/86400/31</f>
        <v>36.505976478494624</v>
      </c>
      <c r="F34" s="39">
        <f t="shared" si="18"/>
        <v>38.362344811783153</v>
      </c>
      <c r="G34" s="39">
        <f t="shared" si="18"/>
        <v>38.075723790322591</v>
      </c>
      <c r="H34" s="38">
        <f t="shared" si="18"/>
        <v>43.94971270161291</v>
      </c>
      <c r="I34" s="43">
        <f t="shared" si="18"/>
        <v>5.8739889112903194</v>
      </c>
      <c r="J34" s="42">
        <f t="shared" si="18"/>
        <v>36.386440188172031</v>
      </c>
      <c r="K34" s="39">
        <f t="shared" si="18"/>
        <v>35.691769523252688</v>
      </c>
      <c r="L34" s="39">
        <f t="shared" si="18"/>
        <v>38.785826276881714</v>
      </c>
      <c r="M34" s="38">
        <f t="shared" si="18"/>
        <v>41.905262656810038</v>
      </c>
      <c r="N34" s="41">
        <f t="shared" si="18"/>
        <v>3.1194363799283185</v>
      </c>
      <c r="O34" s="40">
        <f t="shared" si="18"/>
        <v>31.382992607526877</v>
      </c>
      <c r="P34" s="39">
        <f t="shared" si="18"/>
        <v>28.589231825985664</v>
      </c>
      <c r="Q34" s="39">
        <f t="shared" si="18"/>
        <v>33.36648185483871</v>
      </c>
      <c r="R34" s="38">
        <f t="shared" si="18"/>
        <v>35.691950604838702</v>
      </c>
      <c r="S34" s="37">
        <f t="shared" si="18"/>
        <v>2.3254687499999958</v>
      </c>
    </row>
    <row r="35" spans="1:19">
      <c r="A35" s="36" t="s">
        <v>14</v>
      </c>
      <c r="B35" s="35">
        <f>AVERAGE(B23:B34)</f>
        <v>17</v>
      </c>
      <c r="C35" s="34">
        <f>AVERAGE(C23:C34)</f>
        <v>36.916666666666664</v>
      </c>
      <c r="D35" s="33">
        <f>AVERAGE(D23:D34)</f>
        <v>24.916666666666668</v>
      </c>
      <c r="E35" s="29">
        <f t="shared" ref="E35:S35" si="19">E19*43560/86400/365</f>
        <v>81.706016609589028</v>
      </c>
      <c r="F35" s="28">
        <f t="shared" si="19"/>
        <v>66.468274498614917</v>
      </c>
      <c r="G35" s="28">
        <f t="shared" si="19"/>
        <v>44.434100684931508</v>
      </c>
      <c r="H35" s="27">
        <f t="shared" si="19"/>
        <v>56.320786386986292</v>
      </c>
      <c r="I35" s="32">
        <f t="shared" si="19"/>
        <v>11.886685702054793</v>
      </c>
      <c r="J35" s="31">
        <f t="shared" si="19"/>
        <v>67.267650171232901</v>
      </c>
      <c r="K35" s="28">
        <f t="shared" si="19"/>
        <v>42.228156453924655</v>
      </c>
      <c r="L35" s="28">
        <f t="shared" si="19"/>
        <v>38.702982648401829</v>
      </c>
      <c r="M35" s="27">
        <f t="shared" si="19"/>
        <v>49.958440173135472</v>
      </c>
      <c r="N35" s="30">
        <f t="shared" si="19"/>
        <v>11.255457524733643</v>
      </c>
      <c r="O35" s="29">
        <f t="shared" si="19"/>
        <v>52.854353938356176</v>
      </c>
      <c r="P35" s="28">
        <f t="shared" si="19"/>
        <v>30.74756325373669</v>
      </c>
      <c r="Q35" s="28">
        <f t="shared" si="19"/>
        <v>35.796040525114158</v>
      </c>
      <c r="R35" s="27">
        <f t="shared" si="19"/>
        <v>44.295482477168946</v>
      </c>
      <c r="S35" s="26">
        <f t="shared" si="19"/>
        <v>8.4994419520547915</v>
      </c>
    </row>
    <row r="36" spans="1:19">
      <c r="A36" s="25" t="s">
        <v>13</v>
      </c>
      <c r="B36" s="24">
        <f>AVERAGE(B26:B31)</f>
        <v>17</v>
      </c>
      <c r="C36" s="23">
        <f>AVERAGE(C26:C31)</f>
        <v>52.833333333333336</v>
      </c>
      <c r="D36" s="22">
        <f>AVERAGE(D26:D31)</f>
        <v>30</v>
      </c>
      <c r="E36" s="18">
        <f t="shared" ref="E36:S36" si="20">E20*43560/86400/183</f>
        <v>126.22481967213113</v>
      </c>
      <c r="F36" s="17">
        <f t="shared" si="20"/>
        <v>91.748402033340923</v>
      </c>
      <c r="G36" s="17">
        <f t="shared" si="20"/>
        <v>50.362826901183979</v>
      </c>
      <c r="H36" s="16">
        <f t="shared" si="20"/>
        <v>75.448514116575595</v>
      </c>
      <c r="I36" s="21">
        <f t="shared" si="20"/>
        <v>25.085687215391619</v>
      </c>
      <c r="J36" s="20">
        <f t="shared" si="20"/>
        <v>100.61480601092896</v>
      </c>
      <c r="K36" s="17">
        <f t="shared" si="20"/>
        <v>48.887941725673954</v>
      </c>
      <c r="L36" s="17">
        <f t="shared" si="20"/>
        <v>39.439121660595021</v>
      </c>
      <c r="M36" s="16">
        <f t="shared" si="20"/>
        <v>64.591422700364305</v>
      </c>
      <c r="N36" s="19">
        <f t="shared" si="20"/>
        <v>25.152301039769277</v>
      </c>
      <c r="O36" s="18">
        <f t="shared" si="20"/>
        <v>75.500900614754087</v>
      </c>
      <c r="P36" s="17">
        <f t="shared" si="20"/>
        <v>29.842424636801759</v>
      </c>
      <c r="Q36" s="17">
        <f t="shared" si="20"/>
        <v>35.066031420765022</v>
      </c>
      <c r="R36" s="16">
        <f t="shared" si="20"/>
        <v>56.217441655282322</v>
      </c>
      <c r="S36" s="15">
        <f t="shared" si="20"/>
        <v>21.151410234517307</v>
      </c>
    </row>
    <row r="37" spans="1:19" ht="13.5" thickBot="1">
      <c r="A37" s="14" t="s">
        <v>12</v>
      </c>
      <c r="B37" s="13">
        <f>AVERAGE(B32:B34,B23:B25)</f>
        <v>17</v>
      </c>
      <c r="C37" s="12">
        <f>AVERAGE(C32:C34,C23:C25)</f>
        <v>21</v>
      </c>
      <c r="D37" s="11">
        <f>AVERAGE(D32:D34,D23:D25)</f>
        <v>19.833333333333332</v>
      </c>
      <c r="E37" s="7">
        <f t="shared" ref="E37:S37" si="21">E21*43560/86400/182</f>
        <v>36.942604739010996</v>
      </c>
      <c r="F37" s="6">
        <f t="shared" si="21"/>
        <v>41.049245164247559</v>
      </c>
      <c r="G37" s="6">
        <f t="shared" si="21"/>
        <v>38.472799049908424</v>
      </c>
      <c r="H37" s="5">
        <f t="shared" si="21"/>
        <v>37.087961252289368</v>
      </c>
      <c r="I37" s="10">
        <f t="shared" si="21"/>
        <v>-1.3848377976190482</v>
      </c>
      <c r="J37" s="9">
        <f t="shared" si="21"/>
        <v>33.737268200549451</v>
      </c>
      <c r="K37" s="6">
        <f t="shared" si="21"/>
        <v>35.531778955407503</v>
      </c>
      <c r="L37" s="6">
        <f t="shared" si="21"/>
        <v>37.962798916361415</v>
      </c>
      <c r="M37" s="5">
        <f t="shared" si="21"/>
        <v>35.245056643009782</v>
      </c>
      <c r="N37" s="8">
        <f t="shared" si="21"/>
        <v>-2.7177422733516421</v>
      </c>
      <c r="O37" s="7">
        <f t="shared" si="21"/>
        <v>30.083375686813184</v>
      </c>
      <c r="P37" s="6">
        <f t="shared" si="21"/>
        <v>31.657675159775643</v>
      </c>
      <c r="Q37" s="6">
        <f t="shared" si="21"/>
        <v>36.530060668498166</v>
      </c>
      <c r="R37" s="5">
        <f t="shared" si="21"/>
        <v>32.308018028846156</v>
      </c>
      <c r="S37" s="4">
        <f t="shared" si="21"/>
        <v>-4.2220426396520168</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2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'354000'!$A$1</f>
        <v>&lt;SITE CATEGORY: PRIMARY/SECONDARY&gt;</v>
      </c>
      <c r="C1" s="124"/>
      <c r="D1" s="124"/>
      <c r="E1" s="124"/>
      <c r="F1" s="124"/>
      <c r="G1" s="124"/>
      <c r="H1" s="124"/>
      <c r="I1" s="124"/>
      <c r="J1" s="124"/>
      <c r="K1" s="124"/>
      <c r="L1" s="124"/>
      <c r="M1" s="124"/>
      <c r="N1" s="124"/>
      <c r="O1" s="124"/>
    </row>
    <row r="2" spans="2:15" ht="23.25">
      <c r="B2" s="125" t="str">
        <f>'354000'!A2</f>
        <v>HYDROSS MODEL NODE — Crow Creek bl Crow Pump Canal (#354000)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29.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70</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184.46280991735537</v>
      </c>
      <c r="C7" s="90">
        <f>C23/43560*86400*31</f>
        <v>159.86776859504135</v>
      </c>
      <c r="D7" s="89"/>
      <c r="E7" s="85">
        <v>484.27750000000003</v>
      </c>
      <c r="F7" s="84">
        <v>210.23459686666661</v>
      </c>
      <c r="G7" s="84">
        <v>345.02249999999998</v>
      </c>
      <c r="H7" s="83">
        <v>314.27</v>
      </c>
      <c r="I7" s="88">
        <f t="shared" ref="I7:I18" si="0">H7-G7</f>
        <v>-30.752499999999998</v>
      </c>
      <c r="J7" s="87">
        <v>403.84750000000003</v>
      </c>
      <c r="K7" s="84">
        <v>123.14643968181821</v>
      </c>
      <c r="L7" s="84">
        <v>319.46250000000003</v>
      </c>
      <c r="M7" s="83">
        <v>241.16583333333335</v>
      </c>
      <c r="N7" s="86">
        <f t="shared" ref="N7:N18" si="1">M7-L7</f>
        <v>-78.296666666666681</v>
      </c>
      <c r="O7" s="85">
        <v>340.70499999999998</v>
      </c>
      <c r="P7" s="84">
        <v>96.437728164285701</v>
      </c>
      <c r="Q7" s="84">
        <v>218.3425</v>
      </c>
      <c r="R7" s="83">
        <v>209.4725</v>
      </c>
      <c r="S7" s="82">
        <f t="shared" ref="S7:S18" si="2">R7-Q7</f>
        <v>-8.8700000000000045</v>
      </c>
    </row>
    <row r="8" spans="1:20">
      <c r="A8" s="70" t="s">
        <v>25</v>
      </c>
      <c r="B8" s="69">
        <f>B24/43560*86400*28</f>
        <v>166.61157024793388</v>
      </c>
      <c r="C8" s="68">
        <f>C24/43560*86400*28</f>
        <v>144.39669421487605</v>
      </c>
      <c r="D8" s="67"/>
      <c r="E8" s="63">
        <v>319.30250000000001</v>
      </c>
      <c r="F8" s="62">
        <v>219.16021186666669</v>
      </c>
      <c r="G8" s="62">
        <v>125.04500000000002</v>
      </c>
      <c r="H8" s="61">
        <v>236.67749999999998</v>
      </c>
      <c r="I8" s="66">
        <f t="shared" si="0"/>
        <v>111.63249999999996</v>
      </c>
      <c r="J8" s="65">
        <v>291.53333333333336</v>
      </c>
      <c r="K8" s="62">
        <v>115.13502403636363</v>
      </c>
      <c r="L8" s="62">
        <v>208.92499999999998</v>
      </c>
      <c r="M8" s="61">
        <v>210.80583333333334</v>
      </c>
      <c r="N8" s="64">
        <f t="shared" si="1"/>
        <v>1.8808333333333564</v>
      </c>
      <c r="O8" s="63">
        <v>223.35750000000002</v>
      </c>
      <c r="P8" s="62">
        <v>85.542338552380954</v>
      </c>
      <c r="Q8" s="62">
        <v>166.36500000000001</v>
      </c>
      <c r="R8" s="61">
        <v>152.55500000000001</v>
      </c>
      <c r="S8" s="60">
        <f t="shared" si="2"/>
        <v>-13.810000000000002</v>
      </c>
    </row>
    <row r="9" spans="1:20">
      <c r="A9" s="81" t="s">
        <v>24</v>
      </c>
      <c r="B9" s="80">
        <f>B25/43560*86400*31</f>
        <v>184.46280991735537</v>
      </c>
      <c r="C9" s="79">
        <f>C25/43560*86400*31</f>
        <v>245.95041322314049</v>
      </c>
      <c r="D9" s="78"/>
      <c r="E9" s="74">
        <v>359.935</v>
      </c>
      <c r="F9" s="73">
        <v>292.77339513333339</v>
      </c>
      <c r="G9" s="73">
        <v>0</v>
      </c>
      <c r="H9" s="72">
        <v>331.40500000000003</v>
      </c>
      <c r="I9" s="77">
        <f t="shared" si="0"/>
        <v>331.40500000000003</v>
      </c>
      <c r="J9" s="76">
        <v>339.11416666666668</v>
      </c>
      <c r="K9" s="73">
        <v>123.69820497272725</v>
      </c>
      <c r="L9" s="73">
        <v>14.96</v>
      </c>
      <c r="M9" s="72">
        <v>309.40666666666669</v>
      </c>
      <c r="N9" s="75">
        <f t="shared" si="1"/>
        <v>294.44666666666672</v>
      </c>
      <c r="O9" s="74">
        <v>307.26499999999999</v>
      </c>
      <c r="P9" s="73">
        <v>123.16687543333335</v>
      </c>
      <c r="Q9" s="73">
        <v>0</v>
      </c>
      <c r="R9" s="72">
        <v>274.53750000000002</v>
      </c>
      <c r="S9" s="71">
        <f t="shared" si="2"/>
        <v>274.53750000000002</v>
      </c>
    </row>
    <row r="10" spans="1:20">
      <c r="A10" s="58" t="s">
        <v>23</v>
      </c>
      <c r="B10" s="57">
        <f>B26/43560*86400*30</f>
        <v>178.51239669421486</v>
      </c>
      <c r="C10" s="56">
        <f>C26/43560*86400*30</f>
        <v>446.28099173553721</v>
      </c>
      <c r="D10" s="55"/>
      <c r="E10" s="51">
        <v>866.005</v>
      </c>
      <c r="F10" s="50">
        <v>245.04449536666661</v>
      </c>
      <c r="G10" s="50">
        <v>89.254999999999995</v>
      </c>
      <c r="H10" s="49">
        <v>527.19249999999988</v>
      </c>
      <c r="I10" s="54">
        <f t="shared" si="0"/>
        <v>437.93749999999989</v>
      </c>
      <c r="J10" s="53">
        <v>712.61666666666667</v>
      </c>
      <c r="K10" s="50">
        <v>223.13135922727272</v>
      </c>
      <c r="L10" s="50">
        <v>124.27499999999999</v>
      </c>
      <c r="M10" s="49">
        <v>470.70583333333326</v>
      </c>
      <c r="N10" s="52">
        <f t="shared" si="1"/>
        <v>346.43083333333328</v>
      </c>
      <c r="O10" s="51">
        <v>906.28</v>
      </c>
      <c r="P10" s="50">
        <v>196.04286901666669</v>
      </c>
      <c r="Q10" s="50">
        <v>178.51</v>
      </c>
      <c r="R10" s="49">
        <v>540.01</v>
      </c>
      <c r="S10" s="48">
        <f t="shared" si="2"/>
        <v>361.5</v>
      </c>
    </row>
    <row r="11" spans="1:20">
      <c r="A11" s="70" t="s">
        <v>22</v>
      </c>
      <c r="B11" s="69">
        <f>B27/43560*86400*31</f>
        <v>184.46280991735537</v>
      </c>
      <c r="C11" s="68">
        <f>C27/43560*86400*31</f>
        <v>922.31404958677683</v>
      </c>
      <c r="D11" s="67"/>
      <c r="E11" s="63">
        <v>3000.9075000000003</v>
      </c>
      <c r="F11" s="62">
        <v>274.00976893333336</v>
      </c>
      <c r="G11" s="62">
        <v>303.31</v>
      </c>
      <c r="H11" s="61">
        <v>1622.2850000000001</v>
      </c>
      <c r="I11" s="66">
        <f t="shared" si="0"/>
        <v>1318.9750000000001</v>
      </c>
      <c r="J11" s="65">
        <v>3039.5241666666666</v>
      </c>
      <c r="K11" s="62">
        <v>203.18666680000004</v>
      </c>
      <c r="L11" s="62">
        <v>271.30416666666667</v>
      </c>
      <c r="M11" s="61">
        <v>1059.5233333333333</v>
      </c>
      <c r="N11" s="64">
        <f t="shared" si="1"/>
        <v>788.21916666666664</v>
      </c>
      <c r="O11" s="63">
        <v>2688.2224999999999</v>
      </c>
      <c r="P11" s="62">
        <v>180.29081143333337</v>
      </c>
      <c r="Q11" s="62">
        <v>184.46</v>
      </c>
      <c r="R11" s="61">
        <v>1490.3824999999999</v>
      </c>
      <c r="S11" s="60">
        <f t="shared" si="2"/>
        <v>1305.9224999999999</v>
      </c>
    </row>
    <row r="12" spans="1:20">
      <c r="A12" s="70" t="s">
        <v>21</v>
      </c>
      <c r="B12" s="69">
        <f>B28/43560*86400*30</f>
        <v>178.51239669421486</v>
      </c>
      <c r="C12" s="68">
        <f>C28/43560*86400*30</f>
        <v>327.27272727272725</v>
      </c>
      <c r="D12" s="67"/>
      <c r="E12" s="63">
        <v>5580.8125</v>
      </c>
      <c r="F12" s="62">
        <v>260.66101583333335</v>
      </c>
      <c r="G12" s="62">
        <v>1709.1949999999997</v>
      </c>
      <c r="H12" s="61">
        <v>327.27</v>
      </c>
      <c r="I12" s="66">
        <f t="shared" si="0"/>
        <v>-1381.9249999999997</v>
      </c>
      <c r="J12" s="65">
        <v>3748.7658333333329</v>
      </c>
      <c r="K12" s="62">
        <v>230.13841779090916</v>
      </c>
      <c r="L12" s="62">
        <v>193.74083333333331</v>
      </c>
      <c r="M12" s="61">
        <v>588.69333333333361</v>
      </c>
      <c r="N12" s="64">
        <f t="shared" si="1"/>
        <v>394.95250000000033</v>
      </c>
      <c r="O12" s="63">
        <v>2007.06</v>
      </c>
      <c r="P12" s="62">
        <v>113.48093026666668</v>
      </c>
      <c r="Q12" s="62">
        <v>144.64750000000001</v>
      </c>
      <c r="R12" s="61">
        <v>448.47500000000002</v>
      </c>
      <c r="S12" s="60">
        <f t="shared" si="2"/>
        <v>303.82749999999999</v>
      </c>
    </row>
    <row r="13" spans="1:20">
      <c r="A13" s="70" t="s">
        <v>20</v>
      </c>
      <c r="B13" s="69">
        <f>B29/43560*86400*31</f>
        <v>184.46280991735537</v>
      </c>
      <c r="C13" s="68">
        <f>C29/43560*86400*31</f>
        <v>307.43801652892563</v>
      </c>
      <c r="D13" s="67"/>
      <c r="E13" s="63">
        <v>4400.7925000000005</v>
      </c>
      <c r="F13" s="62">
        <v>263.88084880000008</v>
      </c>
      <c r="G13" s="62">
        <v>1427.6775</v>
      </c>
      <c r="H13" s="61">
        <v>366.60250000000002</v>
      </c>
      <c r="I13" s="66">
        <f t="shared" si="0"/>
        <v>-1061.075</v>
      </c>
      <c r="J13" s="65">
        <v>2552.9124999999999</v>
      </c>
      <c r="K13" s="62">
        <v>285.65934940000005</v>
      </c>
      <c r="L13" s="62">
        <v>128.37833333333333</v>
      </c>
      <c r="M13" s="61">
        <v>397.82166666666654</v>
      </c>
      <c r="N13" s="64">
        <f t="shared" si="1"/>
        <v>269.44333333333321</v>
      </c>
      <c r="O13" s="63">
        <v>892.18250000000012</v>
      </c>
      <c r="P13" s="62">
        <v>273.67257903333342</v>
      </c>
      <c r="Q13" s="62">
        <v>110.39749999999999</v>
      </c>
      <c r="R13" s="61">
        <v>307.44</v>
      </c>
      <c r="S13" s="60">
        <f t="shared" si="2"/>
        <v>197.04250000000002</v>
      </c>
    </row>
    <row r="14" spans="1:20">
      <c r="A14" s="70" t="s">
        <v>19</v>
      </c>
      <c r="B14" s="69">
        <f>B30/43560*86400*31</f>
        <v>184.46280991735537</v>
      </c>
      <c r="C14" s="68">
        <f>C30/43560*86400*31</f>
        <v>172.16528925619835</v>
      </c>
      <c r="D14" s="67"/>
      <c r="E14" s="63">
        <v>1673.62</v>
      </c>
      <c r="F14" s="62">
        <v>346.6841097333334</v>
      </c>
      <c r="G14" s="62">
        <v>290.77250000000004</v>
      </c>
      <c r="H14" s="61">
        <v>172.17</v>
      </c>
      <c r="I14" s="66">
        <f t="shared" si="0"/>
        <v>-118.60250000000005</v>
      </c>
      <c r="J14" s="65">
        <v>1108.9824999999998</v>
      </c>
      <c r="K14" s="62">
        <v>295.19623379090905</v>
      </c>
      <c r="L14" s="62">
        <v>149.035</v>
      </c>
      <c r="M14" s="61">
        <v>172.17000000000004</v>
      </c>
      <c r="N14" s="64">
        <f t="shared" si="1"/>
        <v>23.135000000000048</v>
      </c>
      <c r="O14" s="63">
        <v>562.89249999999993</v>
      </c>
      <c r="P14" s="62">
        <v>292.68744476666672</v>
      </c>
      <c r="Q14" s="62">
        <v>12.3125</v>
      </c>
      <c r="R14" s="61">
        <v>172.17</v>
      </c>
      <c r="S14" s="60">
        <f t="shared" si="2"/>
        <v>159.85749999999999</v>
      </c>
    </row>
    <row r="15" spans="1:20">
      <c r="A15" s="47" t="s">
        <v>18</v>
      </c>
      <c r="B15" s="46">
        <f>B31/43560*86400*30</f>
        <v>178.51239669421486</v>
      </c>
      <c r="C15" s="45">
        <f>C31/43560*86400*30</f>
        <v>142.80991735537188</v>
      </c>
      <c r="D15" s="44"/>
      <c r="E15" s="40">
        <v>1163.4275</v>
      </c>
      <c r="F15" s="39">
        <v>185.56023006666669</v>
      </c>
      <c r="G15" s="39">
        <v>132.36000000000001</v>
      </c>
      <c r="H15" s="38">
        <v>142.81</v>
      </c>
      <c r="I15" s="43">
        <f t="shared" si="0"/>
        <v>10.449999999999989</v>
      </c>
      <c r="J15" s="42">
        <v>868.23500000000001</v>
      </c>
      <c r="K15" s="39">
        <v>186.80861406363644</v>
      </c>
      <c r="L15" s="39">
        <v>59.719166666666659</v>
      </c>
      <c r="M15" s="38">
        <v>165.1958333333333</v>
      </c>
      <c r="N15" s="41">
        <f t="shared" si="1"/>
        <v>105.47666666666663</v>
      </c>
      <c r="O15" s="40">
        <v>453.65000000000003</v>
      </c>
      <c r="P15" s="39">
        <v>121.67596714999998</v>
      </c>
      <c r="Q15" s="39">
        <v>0.13500000000000001</v>
      </c>
      <c r="R15" s="38">
        <v>142.81</v>
      </c>
      <c r="S15" s="37">
        <f t="shared" si="2"/>
        <v>142.67500000000001</v>
      </c>
    </row>
    <row r="16" spans="1:20">
      <c r="A16" s="59" t="s">
        <v>17</v>
      </c>
      <c r="B16" s="24">
        <f>B32/43560*86400*31</f>
        <v>184.46280991735537</v>
      </c>
      <c r="C16" s="23">
        <f>C32/43560*86400*31</f>
        <v>122.97520661157024</v>
      </c>
      <c r="D16" s="22"/>
      <c r="E16" s="18">
        <v>986.90000000000009</v>
      </c>
      <c r="F16" s="17">
        <v>228.6015290666667</v>
      </c>
      <c r="G16" s="17">
        <v>377.31500000000005</v>
      </c>
      <c r="H16" s="16">
        <v>122.98</v>
      </c>
      <c r="I16" s="21">
        <f t="shared" si="0"/>
        <v>-254.33500000000004</v>
      </c>
      <c r="J16" s="20">
        <v>812.74666666666656</v>
      </c>
      <c r="K16" s="17">
        <v>209.49951086363637</v>
      </c>
      <c r="L16" s="17">
        <v>125.08333333333333</v>
      </c>
      <c r="M16" s="16">
        <v>122.98</v>
      </c>
      <c r="N16" s="19">
        <f t="shared" si="1"/>
        <v>-2.1033333333333246</v>
      </c>
      <c r="O16" s="18">
        <v>503.83499999999998</v>
      </c>
      <c r="P16" s="17">
        <v>226.35359640000001</v>
      </c>
      <c r="Q16" s="17">
        <v>10.702500000000001</v>
      </c>
      <c r="R16" s="16">
        <v>122.98</v>
      </c>
      <c r="S16" s="15">
        <f t="shared" si="2"/>
        <v>112.2775</v>
      </c>
    </row>
    <row r="17" spans="1:19">
      <c r="A17" s="58" t="s">
        <v>16</v>
      </c>
      <c r="B17" s="57">
        <f>B33/43560*86400*30</f>
        <v>178.51239669421486</v>
      </c>
      <c r="C17" s="56">
        <f>C33/43560*86400*30</f>
        <v>119.0082644628099</v>
      </c>
      <c r="D17" s="55"/>
      <c r="E17" s="51">
        <v>894.07749999999999</v>
      </c>
      <c r="F17" s="50">
        <v>179.62965476666673</v>
      </c>
      <c r="G17" s="50">
        <v>224.1275</v>
      </c>
      <c r="H17" s="49">
        <v>216.7225</v>
      </c>
      <c r="I17" s="54">
        <f t="shared" si="0"/>
        <v>-7.4050000000000011</v>
      </c>
      <c r="J17" s="53">
        <v>689.57666666666671</v>
      </c>
      <c r="K17" s="50">
        <v>234.27124800909095</v>
      </c>
      <c r="L17" s="50">
        <v>73.464166666666657</v>
      </c>
      <c r="M17" s="49">
        <v>210.15583333333336</v>
      </c>
      <c r="N17" s="52">
        <f t="shared" si="1"/>
        <v>136.69166666666672</v>
      </c>
      <c r="O17" s="51">
        <v>442.53250000000003</v>
      </c>
      <c r="P17" s="50">
        <v>201.44782476666671</v>
      </c>
      <c r="Q17" s="50">
        <v>8.5474999999999994</v>
      </c>
      <c r="R17" s="49">
        <v>168.185</v>
      </c>
      <c r="S17" s="48">
        <f t="shared" si="2"/>
        <v>159.63749999999999</v>
      </c>
    </row>
    <row r="18" spans="1:19" ht="13.5" thickBot="1">
      <c r="A18" s="47" t="s">
        <v>15</v>
      </c>
      <c r="B18" s="46">
        <f>B34/43560*86400*31</f>
        <v>184.46280991735537</v>
      </c>
      <c r="C18" s="45">
        <f>C34/43560*86400*31</f>
        <v>122.97520661157024</v>
      </c>
      <c r="D18" s="44"/>
      <c r="E18" s="40">
        <v>669.45749999999998</v>
      </c>
      <c r="F18" s="39">
        <v>165.96354646666666</v>
      </c>
      <c r="G18" s="39">
        <v>411.24749999999995</v>
      </c>
      <c r="H18" s="38">
        <v>278.88250000000005</v>
      </c>
      <c r="I18" s="43">
        <f t="shared" si="0"/>
        <v>-132.3649999999999</v>
      </c>
      <c r="J18" s="42">
        <v>540.16916666666668</v>
      </c>
      <c r="K18" s="39">
        <v>156.74281517272729</v>
      </c>
      <c r="L18" s="39">
        <v>274.85750000000002</v>
      </c>
      <c r="M18" s="38">
        <v>286.78749999999997</v>
      </c>
      <c r="N18" s="41">
        <f t="shared" si="1"/>
        <v>11.92999999999995</v>
      </c>
      <c r="O18" s="40">
        <v>317.99250000000001</v>
      </c>
      <c r="P18" s="39">
        <v>134.38009249999996</v>
      </c>
      <c r="Q18" s="39">
        <v>184.46</v>
      </c>
      <c r="R18" s="38">
        <v>211.48</v>
      </c>
      <c r="S18" s="37">
        <f t="shared" si="2"/>
        <v>27.019999999999982</v>
      </c>
    </row>
    <row r="19" spans="1:19">
      <c r="A19" s="36" t="s">
        <v>14</v>
      </c>
      <c r="B19" s="35">
        <f>SUM(B7:B18)</f>
        <v>2171.9008264462809</v>
      </c>
      <c r="C19" s="34">
        <f>SUM(C7:C18)</f>
        <v>3233.4545454545455</v>
      </c>
      <c r="D19" s="33"/>
      <c r="E19" s="29">
        <f t="shared" ref="E19:S19" si="3">SUM(E7:E18)</f>
        <v>20399.515000000003</v>
      </c>
      <c r="F19" s="28">
        <f t="shared" si="3"/>
        <v>2872.2034029000001</v>
      </c>
      <c r="G19" s="28">
        <f t="shared" si="3"/>
        <v>5435.3274999999994</v>
      </c>
      <c r="H19" s="27">
        <f t="shared" si="3"/>
        <v>4659.267499999999</v>
      </c>
      <c r="I19" s="32">
        <f t="shared" si="3"/>
        <v>-776.0599999999996</v>
      </c>
      <c r="J19" s="31">
        <f t="shared" si="3"/>
        <v>15108.024166666666</v>
      </c>
      <c r="K19" s="28">
        <f t="shared" si="3"/>
        <v>2386.613883809091</v>
      </c>
      <c r="L19" s="28">
        <f t="shared" si="3"/>
        <v>1943.2050000000002</v>
      </c>
      <c r="M19" s="27">
        <f t="shared" si="3"/>
        <v>4235.4116666666669</v>
      </c>
      <c r="N19" s="30">
        <f t="shared" si="3"/>
        <v>2292.2066666666665</v>
      </c>
      <c r="O19" s="29">
        <f t="shared" si="3"/>
        <v>9645.9749999999985</v>
      </c>
      <c r="P19" s="28">
        <f t="shared" si="3"/>
        <v>2045.1790574833335</v>
      </c>
      <c r="Q19" s="28">
        <f t="shared" si="3"/>
        <v>1218.8800000000001</v>
      </c>
      <c r="R19" s="27">
        <f t="shared" si="3"/>
        <v>4240.4974999999995</v>
      </c>
      <c r="S19" s="26">
        <f t="shared" si="3"/>
        <v>3021.6175000000003</v>
      </c>
    </row>
    <row r="20" spans="1:19">
      <c r="A20" s="25" t="s">
        <v>13</v>
      </c>
      <c r="B20" s="24">
        <f>SUM(B10:B15)</f>
        <v>1088.9256198347107</v>
      </c>
      <c r="C20" s="23">
        <f>SUM(C10:C15)</f>
        <v>2318.2809917355371</v>
      </c>
      <c r="D20" s="22"/>
      <c r="E20" s="18">
        <f t="shared" ref="E20:S20" si="4">SUM(E10:E15)</f>
        <v>16685.565000000002</v>
      </c>
      <c r="F20" s="17">
        <f t="shared" si="4"/>
        <v>1575.8404687333336</v>
      </c>
      <c r="G20" s="17">
        <f t="shared" si="4"/>
        <v>3952.57</v>
      </c>
      <c r="H20" s="16">
        <f t="shared" si="4"/>
        <v>3158.33</v>
      </c>
      <c r="I20" s="21">
        <f t="shared" si="4"/>
        <v>-794.24</v>
      </c>
      <c r="J20" s="20">
        <f t="shared" si="4"/>
        <v>12031.036666666667</v>
      </c>
      <c r="K20" s="17">
        <f t="shared" si="4"/>
        <v>1424.1206410727275</v>
      </c>
      <c r="L20" s="17">
        <f t="shared" si="4"/>
        <v>926.45249999999987</v>
      </c>
      <c r="M20" s="16">
        <f t="shared" si="4"/>
        <v>2854.11</v>
      </c>
      <c r="N20" s="19">
        <f t="shared" si="4"/>
        <v>1927.6575</v>
      </c>
      <c r="O20" s="18">
        <f t="shared" si="4"/>
        <v>7510.2874999999995</v>
      </c>
      <c r="P20" s="17">
        <f t="shared" si="4"/>
        <v>1177.8506016666668</v>
      </c>
      <c r="Q20" s="17">
        <f t="shared" si="4"/>
        <v>630.46250000000009</v>
      </c>
      <c r="R20" s="16">
        <f t="shared" si="4"/>
        <v>3101.2874999999999</v>
      </c>
      <c r="S20" s="15">
        <f t="shared" si="4"/>
        <v>2470.8250000000003</v>
      </c>
    </row>
    <row r="21" spans="1:19" ht="13.5" thickBot="1">
      <c r="A21" s="14" t="s">
        <v>12</v>
      </c>
      <c r="B21" s="13">
        <f>SUM(B7:B9,B16:B18)</f>
        <v>1082.9752066115702</v>
      </c>
      <c r="C21" s="12">
        <f>SUM(C7:C9,C16:C18)</f>
        <v>915.17355371900817</v>
      </c>
      <c r="D21" s="11"/>
      <c r="E21" s="7">
        <f t="shared" ref="E21:S21" si="5">SUM(E7:E9,E16:E18)</f>
        <v>3713.95</v>
      </c>
      <c r="F21" s="6">
        <f t="shared" si="5"/>
        <v>1296.3629341666669</v>
      </c>
      <c r="G21" s="6">
        <f t="shared" si="5"/>
        <v>1482.7574999999999</v>
      </c>
      <c r="H21" s="5">
        <f t="shared" si="5"/>
        <v>1500.9375</v>
      </c>
      <c r="I21" s="10">
        <f t="shared" si="5"/>
        <v>18.180000000000035</v>
      </c>
      <c r="J21" s="9">
        <f t="shared" si="5"/>
        <v>3076.9875000000002</v>
      </c>
      <c r="K21" s="6">
        <f t="shared" si="5"/>
        <v>962.49324273636375</v>
      </c>
      <c r="L21" s="6">
        <f t="shared" si="5"/>
        <v>1016.7525000000001</v>
      </c>
      <c r="M21" s="5">
        <f t="shared" si="5"/>
        <v>1381.3016666666667</v>
      </c>
      <c r="N21" s="8">
        <f t="shared" si="5"/>
        <v>364.54916666666674</v>
      </c>
      <c r="O21" s="7">
        <f t="shared" si="5"/>
        <v>2135.6875</v>
      </c>
      <c r="P21" s="6">
        <f t="shared" si="5"/>
        <v>867.32845581666675</v>
      </c>
      <c r="Q21" s="6">
        <f t="shared" si="5"/>
        <v>588.41750000000002</v>
      </c>
      <c r="R21" s="5">
        <f t="shared" si="5"/>
        <v>1139.21</v>
      </c>
      <c r="S21" s="4">
        <f t="shared" si="5"/>
        <v>550.79250000000002</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3</v>
      </c>
      <c r="C23" s="90">
        <v>2.6</v>
      </c>
      <c r="D23" s="89"/>
      <c r="E23" s="85">
        <f t="shared" ref="E23:S23" si="6">E7*43560/86400/31</f>
        <v>7.8760184811827969</v>
      </c>
      <c r="F23" s="84">
        <f t="shared" si="6"/>
        <v>3.4191379329121849</v>
      </c>
      <c r="G23" s="84">
        <f t="shared" si="6"/>
        <v>5.611253024193549</v>
      </c>
      <c r="H23" s="83">
        <f t="shared" si="6"/>
        <v>5.1111115591397844</v>
      </c>
      <c r="I23" s="88">
        <f t="shared" si="6"/>
        <v>-0.50014146505376333</v>
      </c>
      <c r="J23" s="87">
        <f t="shared" si="6"/>
        <v>6.5679499327956998</v>
      </c>
      <c r="K23" s="84">
        <f t="shared" si="6"/>
        <v>2.0027848389112908</v>
      </c>
      <c r="L23" s="84">
        <f t="shared" si="6"/>
        <v>5.1955594758064523</v>
      </c>
      <c r="M23" s="83">
        <f t="shared" si="6"/>
        <v>3.9221862679211474</v>
      </c>
      <c r="N23" s="86">
        <f t="shared" si="6"/>
        <v>-1.2733732078853051</v>
      </c>
      <c r="O23" s="85">
        <f t="shared" si="6"/>
        <v>5.5410356182795697</v>
      </c>
      <c r="P23" s="84">
        <f t="shared" si="6"/>
        <v>1.5684092886933561</v>
      </c>
      <c r="Q23" s="84">
        <f t="shared" si="6"/>
        <v>3.5510003360215054</v>
      </c>
      <c r="R23" s="83">
        <f t="shared" si="6"/>
        <v>3.4067436155913975</v>
      </c>
      <c r="S23" s="82">
        <f t="shared" si="6"/>
        <v>-0.14425672043010762</v>
      </c>
    </row>
    <row r="24" spans="1:19">
      <c r="A24" s="70" t="s">
        <v>25</v>
      </c>
      <c r="B24" s="69">
        <v>3</v>
      </c>
      <c r="C24" s="68">
        <v>2.6</v>
      </c>
      <c r="D24" s="67"/>
      <c r="E24" s="63">
        <f t="shared" ref="E24:S24" si="7">E8*43560/86400/28</f>
        <v>5.7493456101190477</v>
      </c>
      <c r="F24" s="62">
        <f t="shared" si="7"/>
        <v>3.9461883386706353</v>
      </c>
      <c r="G24" s="62">
        <f t="shared" si="7"/>
        <v>2.251554315476191</v>
      </c>
      <c r="H24" s="61">
        <f t="shared" si="7"/>
        <v>4.2616037946428564</v>
      </c>
      <c r="I24" s="66">
        <f t="shared" si="7"/>
        <v>2.0100494791666659</v>
      </c>
      <c r="J24" s="65">
        <f t="shared" si="7"/>
        <v>5.2493353174603188</v>
      </c>
      <c r="K24" s="62">
        <f t="shared" si="7"/>
        <v>2.0731157601785712</v>
      </c>
      <c r="L24" s="62">
        <f t="shared" si="7"/>
        <v>3.7618936011904762</v>
      </c>
      <c r="M24" s="61">
        <f t="shared" si="7"/>
        <v>3.7957597966269843</v>
      </c>
      <c r="N24" s="64">
        <f t="shared" si="7"/>
        <v>3.3866195436508352E-2</v>
      </c>
      <c r="O24" s="63">
        <f t="shared" si="7"/>
        <v>4.0217645089285714</v>
      </c>
      <c r="P24" s="62">
        <f t="shared" si="7"/>
        <v>1.5402712745294784</v>
      </c>
      <c r="Q24" s="62">
        <f t="shared" si="7"/>
        <v>2.9955602678571429</v>
      </c>
      <c r="R24" s="61">
        <f t="shared" si="7"/>
        <v>2.746898065476191</v>
      </c>
      <c r="S24" s="60">
        <f t="shared" si="7"/>
        <v>-0.24866220238095241</v>
      </c>
    </row>
    <row r="25" spans="1:19">
      <c r="A25" s="81" t="s">
        <v>24</v>
      </c>
      <c r="B25" s="80">
        <v>3</v>
      </c>
      <c r="C25" s="79">
        <v>4</v>
      </c>
      <c r="D25" s="78"/>
      <c r="E25" s="74">
        <f t="shared" ref="E25:S25" si="8">E9*43560/86400/31</f>
        <v>5.8537815860215057</v>
      </c>
      <c r="F25" s="73">
        <f t="shared" si="8"/>
        <v>4.761502797195341</v>
      </c>
      <c r="G25" s="73">
        <f t="shared" si="8"/>
        <v>0</v>
      </c>
      <c r="H25" s="72">
        <f t="shared" si="8"/>
        <v>5.3897856182795705</v>
      </c>
      <c r="I25" s="77">
        <f t="shared" si="8"/>
        <v>5.3897856182795705</v>
      </c>
      <c r="J25" s="76">
        <f t="shared" si="8"/>
        <v>5.5151631944444448</v>
      </c>
      <c r="K25" s="73">
        <f t="shared" si="8"/>
        <v>2.0117584410887095</v>
      </c>
      <c r="L25" s="73">
        <f t="shared" si="8"/>
        <v>0.24330107526881725</v>
      </c>
      <c r="M25" s="72">
        <f t="shared" si="8"/>
        <v>5.0320170250896057</v>
      </c>
      <c r="N25" s="75">
        <f t="shared" si="8"/>
        <v>4.788715949820789</v>
      </c>
      <c r="O25" s="74">
        <f t="shared" si="8"/>
        <v>4.9971861559139779</v>
      </c>
      <c r="P25" s="73">
        <f t="shared" si="8"/>
        <v>2.003117194547491</v>
      </c>
      <c r="Q25" s="73">
        <f t="shared" si="8"/>
        <v>0</v>
      </c>
      <c r="R25" s="72">
        <f t="shared" si="8"/>
        <v>4.4649243951612911</v>
      </c>
      <c r="S25" s="71">
        <f t="shared" si="8"/>
        <v>4.4649243951612911</v>
      </c>
    </row>
    <row r="26" spans="1:19">
      <c r="A26" s="58" t="s">
        <v>23</v>
      </c>
      <c r="B26" s="57">
        <v>3</v>
      </c>
      <c r="C26" s="56">
        <v>7.5</v>
      </c>
      <c r="D26" s="55"/>
      <c r="E26" s="51">
        <f t="shared" ref="E26:S26" si="9">E10*43560/86400/30</f>
        <v>14.553695138888887</v>
      </c>
      <c r="F26" s="50">
        <f t="shared" si="9"/>
        <v>4.1181088804675916</v>
      </c>
      <c r="G26" s="50">
        <f t="shared" si="9"/>
        <v>1.499979861111111</v>
      </c>
      <c r="H26" s="49">
        <f t="shared" si="9"/>
        <v>8.8597628472222194</v>
      </c>
      <c r="I26" s="54">
        <f t="shared" si="9"/>
        <v>7.3597829861111101</v>
      </c>
      <c r="J26" s="53">
        <f t="shared" si="9"/>
        <v>11.975918981481481</v>
      </c>
      <c r="K26" s="50">
        <f t="shared" si="9"/>
        <v>3.7498464536805556</v>
      </c>
      <c r="L26" s="50">
        <f t="shared" si="9"/>
        <v>2.0885104166666668</v>
      </c>
      <c r="M26" s="49">
        <f t="shared" si="9"/>
        <v>7.9104730324074071</v>
      </c>
      <c r="N26" s="52">
        <f t="shared" si="9"/>
        <v>5.8219626157407403</v>
      </c>
      <c r="O26" s="51">
        <f t="shared" si="9"/>
        <v>15.230538888888889</v>
      </c>
      <c r="P26" s="50">
        <f t="shared" si="9"/>
        <v>3.2946093265300926</v>
      </c>
      <c r="Q26" s="50">
        <f t="shared" si="9"/>
        <v>2.9999597222222221</v>
      </c>
      <c r="R26" s="49">
        <f t="shared" si="9"/>
        <v>9.0751680555555545</v>
      </c>
      <c r="S26" s="48">
        <f t="shared" si="9"/>
        <v>6.0752083333333333</v>
      </c>
    </row>
    <row r="27" spans="1:19">
      <c r="A27" s="70" t="s">
        <v>22</v>
      </c>
      <c r="B27" s="69">
        <v>3</v>
      </c>
      <c r="C27" s="68">
        <v>15</v>
      </c>
      <c r="D27" s="67"/>
      <c r="E27" s="63">
        <f t="shared" ref="E27:S27" si="10">E11*43560/86400/31</f>
        <v>48.805081653225812</v>
      </c>
      <c r="F27" s="62">
        <f t="shared" si="10"/>
        <v>4.4563416721684597</v>
      </c>
      <c r="G27" s="62">
        <f t="shared" si="10"/>
        <v>4.9328642473118283</v>
      </c>
      <c r="H27" s="61">
        <f t="shared" si="10"/>
        <v>26.383936155913979</v>
      </c>
      <c r="I27" s="66">
        <f t="shared" si="10"/>
        <v>21.451071908602152</v>
      </c>
      <c r="J27" s="65">
        <f t="shared" si="10"/>
        <v>49.433121527777779</v>
      </c>
      <c r="K27" s="62">
        <f t="shared" si="10"/>
        <v>3.3045143390860225</v>
      </c>
      <c r="L27" s="62">
        <f t="shared" si="10"/>
        <v>4.4123392697132617</v>
      </c>
      <c r="M27" s="61">
        <f t="shared" si="10"/>
        <v>17.231495071684588</v>
      </c>
      <c r="N27" s="64">
        <f t="shared" si="10"/>
        <v>12.819155801971325</v>
      </c>
      <c r="O27" s="63">
        <f t="shared" si="10"/>
        <v>43.719747647849459</v>
      </c>
      <c r="P27" s="62">
        <f t="shared" si="10"/>
        <v>2.9321489493862014</v>
      </c>
      <c r="Q27" s="62">
        <f t="shared" si="10"/>
        <v>2.9999543010752689</v>
      </c>
      <c r="R27" s="61">
        <f t="shared" si="10"/>
        <v>24.238747647849461</v>
      </c>
      <c r="S27" s="60">
        <f t="shared" si="10"/>
        <v>21.238793346774191</v>
      </c>
    </row>
    <row r="28" spans="1:19">
      <c r="A28" s="70" t="s">
        <v>21</v>
      </c>
      <c r="B28" s="69">
        <v>3</v>
      </c>
      <c r="C28" s="68">
        <v>5.5</v>
      </c>
      <c r="D28" s="67"/>
      <c r="E28" s="63">
        <f t="shared" ref="E28:S28" si="11">E12*43560/86400/30</f>
        <v>93.788654513888886</v>
      </c>
      <c r="F28" s="62">
        <f t="shared" si="11"/>
        <v>4.3805531827546291</v>
      </c>
      <c r="G28" s="62">
        <f t="shared" si="11"/>
        <v>28.723971527777774</v>
      </c>
      <c r="H28" s="61">
        <f t="shared" si="11"/>
        <v>5.4999541666666669</v>
      </c>
      <c r="I28" s="66">
        <f t="shared" si="11"/>
        <v>-23.224017361111105</v>
      </c>
      <c r="J28" s="65">
        <f t="shared" si="11"/>
        <v>63.000092476851847</v>
      </c>
      <c r="K28" s="62">
        <f t="shared" si="11"/>
        <v>3.8676039656527785</v>
      </c>
      <c r="L28" s="62">
        <f t="shared" si="11"/>
        <v>3.2559223379629629</v>
      </c>
      <c r="M28" s="61">
        <f t="shared" si="11"/>
        <v>9.8933185185185231</v>
      </c>
      <c r="N28" s="64">
        <f t="shared" si="11"/>
        <v>6.6373961805555606</v>
      </c>
      <c r="O28" s="63">
        <f t="shared" si="11"/>
        <v>33.729758333333329</v>
      </c>
      <c r="P28" s="62">
        <f t="shared" si="11"/>
        <v>1.9071100780925927</v>
      </c>
      <c r="Q28" s="62">
        <f t="shared" si="11"/>
        <v>2.4308815972222226</v>
      </c>
      <c r="R28" s="61">
        <f t="shared" si="11"/>
        <v>7.5368715277777776</v>
      </c>
      <c r="S28" s="60">
        <f t="shared" si="11"/>
        <v>5.1059899305555545</v>
      </c>
    </row>
    <row r="29" spans="1:19">
      <c r="A29" s="70" t="s">
        <v>20</v>
      </c>
      <c r="B29" s="69">
        <v>3</v>
      </c>
      <c r="C29" s="68">
        <v>5</v>
      </c>
      <c r="D29" s="67"/>
      <c r="E29" s="63">
        <f t="shared" ref="E29:S29" si="12">E13*43560/86400/31</f>
        <v>71.572028561827963</v>
      </c>
      <c r="F29" s="62">
        <f t="shared" si="12"/>
        <v>4.2916105786021523</v>
      </c>
      <c r="G29" s="62">
        <f t="shared" si="12"/>
        <v>23.218948588709676</v>
      </c>
      <c r="H29" s="61">
        <f t="shared" si="12"/>
        <v>5.9622180779569893</v>
      </c>
      <c r="I29" s="66">
        <f t="shared" si="12"/>
        <v>-17.256730510752689</v>
      </c>
      <c r="J29" s="65">
        <f t="shared" si="12"/>
        <v>41.519141465053764</v>
      </c>
      <c r="K29" s="62">
        <f t="shared" si="12"/>
        <v>4.6458039351344098</v>
      </c>
      <c r="L29" s="62">
        <f t="shared" si="12"/>
        <v>2.0878734318996415</v>
      </c>
      <c r="M29" s="61">
        <f t="shared" si="12"/>
        <v>6.469949148745517</v>
      </c>
      <c r="N29" s="64">
        <f t="shared" si="12"/>
        <v>4.3820757168458764</v>
      </c>
      <c r="O29" s="63">
        <f t="shared" si="12"/>
        <v>14.509957325268818</v>
      </c>
      <c r="P29" s="62">
        <f t="shared" si="12"/>
        <v>4.4508578041711484</v>
      </c>
      <c r="Q29" s="62">
        <f t="shared" si="12"/>
        <v>1.7954432123655912</v>
      </c>
      <c r="R29" s="61">
        <f t="shared" si="12"/>
        <v>5.0000322580645165</v>
      </c>
      <c r="S29" s="60">
        <f t="shared" si="12"/>
        <v>3.204589045698925</v>
      </c>
    </row>
    <row r="30" spans="1:19">
      <c r="A30" s="70" t="s">
        <v>19</v>
      </c>
      <c r="B30" s="69">
        <v>3</v>
      </c>
      <c r="C30" s="68">
        <v>2.8</v>
      </c>
      <c r="D30" s="67"/>
      <c r="E30" s="63">
        <f t="shared" ref="E30:S30" si="13">E14*43560/86400/31</f>
        <v>27.218819892473114</v>
      </c>
      <c r="F30" s="62">
        <f t="shared" si="13"/>
        <v>5.6382765158243737</v>
      </c>
      <c r="G30" s="62">
        <f t="shared" si="13"/>
        <v>4.7289613575268827</v>
      </c>
      <c r="H30" s="61">
        <f t="shared" si="13"/>
        <v>2.8000766129032257</v>
      </c>
      <c r="I30" s="66">
        <f t="shared" si="13"/>
        <v>-1.9288847446236568</v>
      </c>
      <c r="J30" s="65">
        <f t="shared" si="13"/>
        <v>18.035871303763439</v>
      </c>
      <c r="K30" s="62">
        <f t="shared" si="13"/>
        <v>4.8009064904166667</v>
      </c>
      <c r="L30" s="62">
        <f t="shared" si="13"/>
        <v>2.4238219086021502</v>
      </c>
      <c r="M30" s="61">
        <f t="shared" si="13"/>
        <v>2.8000766129032266</v>
      </c>
      <c r="N30" s="64">
        <f t="shared" si="13"/>
        <v>0.37625470430107605</v>
      </c>
      <c r="O30" s="63">
        <f t="shared" si="13"/>
        <v>9.1545688844086008</v>
      </c>
      <c r="P30" s="62">
        <f t="shared" si="13"/>
        <v>4.7601049484901443</v>
      </c>
      <c r="Q30" s="62">
        <f t="shared" si="13"/>
        <v>0.20024361559139786</v>
      </c>
      <c r="R30" s="61">
        <f t="shared" si="13"/>
        <v>2.8000766129032257</v>
      </c>
      <c r="S30" s="60">
        <f t="shared" si="13"/>
        <v>2.5998329973118275</v>
      </c>
    </row>
    <row r="31" spans="1:19">
      <c r="A31" s="47" t="s">
        <v>18</v>
      </c>
      <c r="B31" s="46">
        <v>3</v>
      </c>
      <c r="C31" s="45">
        <v>2.4</v>
      </c>
      <c r="D31" s="44"/>
      <c r="E31" s="40">
        <f t="shared" ref="E31:S31" si="14">E15*43560/86400/30</f>
        <v>19.552045486111112</v>
      </c>
      <c r="F31" s="39">
        <f t="shared" si="14"/>
        <v>3.1184427552870373</v>
      </c>
      <c r="G31" s="39">
        <f t="shared" si="14"/>
        <v>2.2243833333333338</v>
      </c>
      <c r="H31" s="38">
        <f t="shared" si="14"/>
        <v>2.4000013888888891</v>
      </c>
      <c r="I31" s="43">
        <f t="shared" si="14"/>
        <v>0.17561805555555535</v>
      </c>
      <c r="J31" s="42">
        <f t="shared" si="14"/>
        <v>14.59117152777778</v>
      </c>
      <c r="K31" s="39">
        <f t="shared" si="14"/>
        <v>3.1394225419027793</v>
      </c>
      <c r="L31" s="39">
        <f t="shared" si="14"/>
        <v>1.003613773148148</v>
      </c>
      <c r="M31" s="38">
        <f t="shared" si="14"/>
        <v>2.7762077546296289</v>
      </c>
      <c r="N31" s="41">
        <f t="shared" si="14"/>
        <v>1.7725939814814811</v>
      </c>
      <c r="O31" s="40">
        <f t="shared" si="14"/>
        <v>7.6238402777777772</v>
      </c>
      <c r="P31" s="39">
        <f t="shared" si="14"/>
        <v>2.0448322257152771</v>
      </c>
      <c r="Q31" s="39">
        <f t="shared" si="14"/>
        <v>2.2687499999999999E-3</v>
      </c>
      <c r="R31" s="38">
        <f t="shared" si="14"/>
        <v>2.4000013888888891</v>
      </c>
      <c r="S31" s="37">
        <f t="shared" si="14"/>
        <v>2.3977326388888893</v>
      </c>
    </row>
    <row r="32" spans="1:19">
      <c r="A32" s="59" t="s">
        <v>17</v>
      </c>
      <c r="B32" s="24">
        <v>3</v>
      </c>
      <c r="C32" s="23">
        <v>2</v>
      </c>
      <c r="D32" s="22"/>
      <c r="E32" s="18">
        <f t="shared" ref="E32:S32" si="15">E16*43560/86400/31</f>
        <v>16.05038978494624</v>
      </c>
      <c r="F32" s="17">
        <f t="shared" si="15"/>
        <v>3.7178474485304664</v>
      </c>
      <c r="G32" s="17">
        <f t="shared" si="15"/>
        <v>6.1364401881720436</v>
      </c>
      <c r="H32" s="16">
        <f t="shared" si="15"/>
        <v>2.0000779569892471</v>
      </c>
      <c r="I32" s="21">
        <f t="shared" si="15"/>
        <v>-4.1363622311827966</v>
      </c>
      <c r="J32" s="20">
        <f t="shared" si="15"/>
        <v>13.21805734767025</v>
      </c>
      <c r="K32" s="17">
        <f t="shared" si="15"/>
        <v>3.4071829051747318</v>
      </c>
      <c r="L32" s="17">
        <f t="shared" si="15"/>
        <v>2.034285394265233</v>
      </c>
      <c r="M32" s="16">
        <f t="shared" si="15"/>
        <v>2.0000779569892471</v>
      </c>
      <c r="N32" s="19">
        <f t="shared" si="15"/>
        <v>-3.4207437275985519E-2</v>
      </c>
      <c r="O32" s="18">
        <f t="shared" si="15"/>
        <v>8.1940907258064506</v>
      </c>
      <c r="P32" s="17">
        <f t="shared" si="15"/>
        <v>3.6812883285483875</v>
      </c>
      <c r="Q32" s="17">
        <f t="shared" si="15"/>
        <v>0.17405947580645162</v>
      </c>
      <c r="R32" s="16">
        <f t="shared" si="15"/>
        <v>2.0000779569892471</v>
      </c>
      <c r="S32" s="15">
        <f t="shared" si="15"/>
        <v>1.8260184811827957</v>
      </c>
    </row>
    <row r="33" spans="1:19">
      <c r="A33" s="58" t="s">
        <v>16</v>
      </c>
      <c r="B33" s="57">
        <v>3</v>
      </c>
      <c r="C33" s="56">
        <v>2</v>
      </c>
      <c r="D33" s="55"/>
      <c r="E33" s="51">
        <f t="shared" ref="E33:S33" si="16">E17*43560/86400/30</f>
        <v>15.025469097222221</v>
      </c>
      <c r="F33" s="50">
        <f t="shared" si="16"/>
        <v>3.0187761426064825</v>
      </c>
      <c r="G33" s="50">
        <f t="shared" si="16"/>
        <v>3.7665871527777783</v>
      </c>
      <c r="H33" s="49">
        <f t="shared" si="16"/>
        <v>3.6421420138888885</v>
      </c>
      <c r="I33" s="54">
        <f t="shared" si="16"/>
        <v>-0.12444513888888892</v>
      </c>
      <c r="J33" s="53">
        <f t="shared" si="16"/>
        <v>11.588718981481483</v>
      </c>
      <c r="K33" s="50">
        <f t="shared" si="16"/>
        <v>3.937058473486112</v>
      </c>
      <c r="L33" s="50">
        <f t="shared" si="16"/>
        <v>1.2346061342592591</v>
      </c>
      <c r="M33" s="49">
        <f t="shared" si="16"/>
        <v>3.5317855324074077</v>
      </c>
      <c r="N33" s="52">
        <f t="shared" si="16"/>
        <v>2.2971793981481485</v>
      </c>
      <c r="O33" s="51">
        <f t="shared" si="16"/>
        <v>7.4370045138888905</v>
      </c>
      <c r="P33" s="50">
        <f t="shared" si="16"/>
        <v>3.3854426106620381</v>
      </c>
      <c r="Q33" s="50">
        <f t="shared" si="16"/>
        <v>0.14364548611111111</v>
      </c>
      <c r="R33" s="49">
        <f t="shared" si="16"/>
        <v>2.8264423611111114</v>
      </c>
      <c r="S33" s="48">
        <f t="shared" si="16"/>
        <v>2.6827968749999997</v>
      </c>
    </row>
    <row r="34" spans="1:19" ht="13.5" thickBot="1">
      <c r="A34" s="47" t="s">
        <v>15</v>
      </c>
      <c r="B34" s="46">
        <v>3</v>
      </c>
      <c r="C34" s="45">
        <v>2</v>
      </c>
      <c r="D34" s="44"/>
      <c r="E34" s="40">
        <f t="shared" ref="E34:S34" si="17">E18*43560/86400/31</f>
        <v>10.88768245967742</v>
      </c>
      <c r="F34" s="39">
        <f t="shared" si="17"/>
        <v>2.6991383229121864</v>
      </c>
      <c r="G34" s="39">
        <f t="shared" si="17"/>
        <v>6.6882993951612892</v>
      </c>
      <c r="H34" s="38">
        <f t="shared" si="17"/>
        <v>4.5355890456989254</v>
      </c>
      <c r="I34" s="43">
        <f t="shared" si="17"/>
        <v>-2.1527103494623643</v>
      </c>
      <c r="J34" s="42">
        <f t="shared" si="17"/>
        <v>8.785009296594982</v>
      </c>
      <c r="K34" s="39">
        <f t="shared" si="17"/>
        <v>2.5491775048252689</v>
      </c>
      <c r="L34" s="39">
        <f t="shared" si="17"/>
        <v>4.4701286962365598</v>
      </c>
      <c r="M34" s="38">
        <f t="shared" si="17"/>
        <v>4.6641515456989238</v>
      </c>
      <c r="N34" s="41">
        <f t="shared" si="17"/>
        <v>0.19402284946236478</v>
      </c>
      <c r="O34" s="40">
        <f t="shared" si="17"/>
        <v>5.1716522177419355</v>
      </c>
      <c r="P34" s="39">
        <f t="shared" si="17"/>
        <v>2.1854826871639781</v>
      </c>
      <c r="Q34" s="39">
        <f t="shared" si="17"/>
        <v>2.9999543010752689</v>
      </c>
      <c r="R34" s="38">
        <f t="shared" si="17"/>
        <v>3.439392473118279</v>
      </c>
      <c r="S34" s="37">
        <f t="shared" si="17"/>
        <v>0.43943817204301044</v>
      </c>
    </row>
    <row r="35" spans="1:19">
      <c r="A35" s="36" t="s">
        <v>14</v>
      </c>
      <c r="B35" s="35">
        <f>AVERAGE(B23:B34)</f>
        <v>3</v>
      </c>
      <c r="C35" s="34">
        <f>AVERAGE(C23:C34)</f>
        <v>4.45</v>
      </c>
      <c r="D35" s="33"/>
      <c r="E35" s="29">
        <f t="shared" ref="E35:S35" si="18">E19*43560/86400/365</f>
        <v>28.177412271689501</v>
      </c>
      <c r="F35" s="28">
        <f t="shared" si="18"/>
        <v>3.9673129195308219</v>
      </c>
      <c r="G35" s="28">
        <f t="shared" si="18"/>
        <v>7.5077012271689494</v>
      </c>
      <c r="H35" s="27">
        <f t="shared" si="18"/>
        <v>6.4357462043378977</v>
      </c>
      <c r="I35" s="32">
        <f t="shared" si="18"/>
        <v>-1.0719550228310495</v>
      </c>
      <c r="J35" s="31">
        <f t="shared" si="18"/>
        <v>20.86838954528158</v>
      </c>
      <c r="K35" s="28">
        <f t="shared" si="18"/>
        <v>3.2965785381381281</v>
      </c>
      <c r="L35" s="28">
        <f t="shared" si="18"/>
        <v>2.6841073630136991</v>
      </c>
      <c r="M35" s="27">
        <f t="shared" si="18"/>
        <v>5.850283238203958</v>
      </c>
      <c r="N35" s="30">
        <f t="shared" si="18"/>
        <v>3.1661758751902584</v>
      </c>
      <c r="O35" s="29">
        <f t="shared" si="18"/>
        <v>13.323778253424656</v>
      </c>
      <c r="P35" s="28">
        <f t="shared" si="18"/>
        <v>2.8249619401310886</v>
      </c>
      <c r="Q35" s="28">
        <f t="shared" si="18"/>
        <v>1.683612785388128</v>
      </c>
      <c r="R35" s="27">
        <f t="shared" si="18"/>
        <v>5.8573081906392686</v>
      </c>
      <c r="S35" s="26">
        <f t="shared" si="18"/>
        <v>4.1736954052511424</v>
      </c>
    </row>
    <row r="36" spans="1:19">
      <c r="A36" s="25" t="s">
        <v>13</v>
      </c>
      <c r="B36" s="24">
        <f>AVERAGE(B26:B31)</f>
        <v>3</v>
      </c>
      <c r="C36" s="23">
        <f>AVERAGE(C26:C31)</f>
        <v>6.3666666666666663</v>
      </c>
      <c r="D36" s="22"/>
      <c r="E36" s="18">
        <f t="shared" ref="E36:S36" si="19">E20*43560/86400/183</f>
        <v>45.968883538251369</v>
      </c>
      <c r="F36" s="17">
        <f t="shared" si="19"/>
        <v>4.3414548432771713</v>
      </c>
      <c r="G36" s="17">
        <f t="shared" si="19"/>
        <v>10.889366347905282</v>
      </c>
      <c r="H36" s="16">
        <f t="shared" si="19"/>
        <v>8.7012279143897988</v>
      </c>
      <c r="I36" s="21">
        <f t="shared" si="19"/>
        <v>-2.1881384335154825</v>
      </c>
      <c r="J36" s="20">
        <f t="shared" si="19"/>
        <v>33.145615588949603</v>
      </c>
      <c r="K36" s="17">
        <f t="shared" si="19"/>
        <v>3.9234653362887069</v>
      </c>
      <c r="L36" s="17">
        <f t="shared" si="19"/>
        <v>2.5523850751366113</v>
      </c>
      <c r="M36" s="16">
        <f t="shared" si="19"/>
        <v>7.8630990437158479</v>
      </c>
      <c r="N36" s="19">
        <f t="shared" si="19"/>
        <v>5.3107139685792353</v>
      </c>
      <c r="O36" s="18">
        <f t="shared" si="19"/>
        <v>20.690910462204005</v>
      </c>
      <c r="P36" s="17">
        <f t="shared" si="19"/>
        <v>3.2449891348284763</v>
      </c>
      <c r="Q36" s="17">
        <f t="shared" si="19"/>
        <v>1.7369299294171223</v>
      </c>
      <c r="R36" s="16">
        <f t="shared" si="19"/>
        <v>8.5440753073770495</v>
      </c>
      <c r="S36" s="15">
        <f t="shared" si="19"/>
        <v>6.8071453779599285</v>
      </c>
    </row>
    <row r="37" spans="1:19" ht="13.5" thickBot="1">
      <c r="A37" s="14" t="s">
        <v>12</v>
      </c>
      <c r="B37" s="13">
        <f>AVERAGE(B32:B34,B23:B25)</f>
        <v>3</v>
      </c>
      <c r="C37" s="12">
        <f>AVERAGE(C32:C34,C23:C25)</f>
        <v>2.5333333333333332</v>
      </c>
      <c r="D37" s="11"/>
      <c r="E37" s="7">
        <f t="shared" ref="E37:S37" si="20">E21*43560/86400/182</f>
        <v>10.288185668498169</v>
      </c>
      <c r="F37" s="6">
        <f t="shared" si="20"/>
        <v>3.5911152709287246</v>
      </c>
      <c r="G37" s="6">
        <f t="shared" si="20"/>
        <v>4.1074555288461534</v>
      </c>
      <c r="H37" s="5">
        <f t="shared" si="20"/>
        <v>4.1578167925824179</v>
      </c>
      <c r="I37" s="10">
        <f t="shared" si="20"/>
        <v>5.0361263736263838E-2</v>
      </c>
      <c r="J37" s="9">
        <f t="shared" si="20"/>
        <v>8.5237062156593417</v>
      </c>
      <c r="K37" s="6">
        <f t="shared" si="20"/>
        <v>2.666247307030678</v>
      </c>
      <c r="L37" s="6">
        <f t="shared" si="20"/>
        <v>2.8165533997252754</v>
      </c>
      <c r="M37" s="5">
        <f t="shared" si="20"/>
        <v>3.8264080051892551</v>
      </c>
      <c r="N37" s="8">
        <f t="shared" si="20"/>
        <v>1.0098546054639805</v>
      </c>
      <c r="O37" s="7">
        <f t="shared" si="20"/>
        <v>5.9161672962454208</v>
      </c>
      <c r="P37" s="6">
        <f t="shared" si="20"/>
        <v>2.402626903704594</v>
      </c>
      <c r="Q37" s="6">
        <f t="shared" si="20"/>
        <v>1.6300026900183151</v>
      </c>
      <c r="R37" s="5">
        <f t="shared" si="20"/>
        <v>3.1557786172161175</v>
      </c>
      <c r="S37" s="4">
        <f t="shared" si="20"/>
        <v>1.5257759271978022</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3.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48</v>
      </c>
      <c r="B2" s="121"/>
      <c r="C2" s="121"/>
      <c r="D2" s="121"/>
      <c r="E2" s="121"/>
      <c r="F2" s="121"/>
      <c r="G2" s="121"/>
      <c r="H2" s="121"/>
      <c r="I2" s="121"/>
      <c r="J2" s="121"/>
      <c r="K2" s="121"/>
      <c r="L2" s="121"/>
      <c r="M2" s="121"/>
      <c r="N2" s="121"/>
      <c r="O2" s="121"/>
      <c r="P2" s="121"/>
      <c r="Q2" s="121"/>
      <c r="R2" s="121"/>
      <c r="S2" s="121"/>
    </row>
    <row r="3" spans="1:20" ht="16.5" thickTop="1" thickBot="1">
      <c r="A3" s="120" t="s">
        <v>47</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1106.7768595041323</v>
      </c>
      <c r="C7" s="90">
        <f>C23/43560*86400*31</f>
        <v>147.57024793388427</v>
      </c>
      <c r="D7" s="89"/>
      <c r="E7" s="85">
        <v>611.625</v>
      </c>
      <c r="F7" s="84">
        <v>900.41604120000011</v>
      </c>
      <c r="G7" s="84">
        <v>692.25</v>
      </c>
      <c r="H7" s="83">
        <v>585.68000000000006</v>
      </c>
      <c r="I7" s="88">
        <f t="shared" ref="I7:I18" si="0">H7-G7</f>
        <v>-106.56999999999994</v>
      </c>
      <c r="J7" s="87">
        <v>477.5625</v>
      </c>
      <c r="K7" s="84">
        <v>674.46635141818183</v>
      </c>
      <c r="L7" s="84">
        <v>795.70499999999993</v>
      </c>
      <c r="M7" s="83">
        <v>297.49833333333333</v>
      </c>
      <c r="N7" s="86">
        <f t="shared" ref="N7:N18" si="1">M7-L7</f>
        <v>-498.20666666666659</v>
      </c>
      <c r="O7" s="85">
        <v>478.5</v>
      </c>
      <c r="P7" s="84">
        <v>663.74840080000001</v>
      </c>
      <c r="Q7" s="84">
        <v>684.26</v>
      </c>
      <c r="R7" s="83">
        <v>158.51249999999999</v>
      </c>
      <c r="S7" s="82">
        <f t="shared" ref="S7:S18" si="2">R7-Q7</f>
        <v>-525.74749999999995</v>
      </c>
    </row>
    <row r="8" spans="1:20">
      <c r="A8" s="70" t="s">
        <v>25</v>
      </c>
      <c r="B8" s="69">
        <f>B24/43560*86400*28</f>
        <v>999.66942148760336</v>
      </c>
      <c r="C8" s="68">
        <f>C24/43560*86400*28</f>
        <v>144.39669421487605</v>
      </c>
      <c r="D8" s="67"/>
      <c r="E8" s="63">
        <v>418.5</v>
      </c>
      <c r="F8" s="62">
        <v>724.23101266666674</v>
      </c>
      <c r="G8" s="62">
        <v>494.85499999999996</v>
      </c>
      <c r="H8" s="61">
        <v>409.16</v>
      </c>
      <c r="I8" s="66">
        <f t="shared" si="0"/>
        <v>-85.694999999999936</v>
      </c>
      <c r="J8" s="65">
        <v>392.125</v>
      </c>
      <c r="K8" s="62">
        <v>527.34156259090912</v>
      </c>
      <c r="L8" s="62">
        <v>594.74833333333333</v>
      </c>
      <c r="M8" s="61">
        <v>241.67583333333337</v>
      </c>
      <c r="N8" s="64">
        <f t="shared" si="1"/>
        <v>-353.07249999999999</v>
      </c>
      <c r="O8" s="63">
        <v>373.5</v>
      </c>
      <c r="P8" s="62">
        <v>566.75671779999993</v>
      </c>
      <c r="Q8" s="62">
        <v>694.48250000000007</v>
      </c>
      <c r="R8" s="61">
        <v>228.8725</v>
      </c>
      <c r="S8" s="60">
        <f t="shared" si="2"/>
        <v>-465.61000000000007</v>
      </c>
    </row>
    <row r="9" spans="1:20">
      <c r="A9" s="81" t="s">
        <v>24</v>
      </c>
      <c r="B9" s="80">
        <f>B25/43560*86400*31</f>
        <v>1106.7768595041323</v>
      </c>
      <c r="C9" s="79">
        <f>C25/43560*86400*31</f>
        <v>614.87603305785126</v>
      </c>
      <c r="D9" s="78"/>
      <c r="E9" s="74">
        <v>752.75</v>
      </c>
      <c r="F9" s="73">
        <v>839.3119420666668</v>
      </c>
      <c r="G9" s="73">
        <v>530.96749999999997</v>
      </c>
      <c r="H9" s="72">
        <v>745.90750000000003</v>
      </c>
      <c r="I9" s="77">
        <f t="shared" si="0"/>
        <v>214.94000000000005</v>
      </c>
      <c r="J9" s="76">
        <v>652.75</v>
      </c>
      <c r="K9" s="73">
        <v>641.4073159818181</v>
      </c>
      <c r="L9" s="73">
        <v>449.82500000000005</v>
      </c>
      <c r="M9" s="72">
        <v>648.48583333333329</v>
      </c>
      <c r="N9" s="75">
        <f t="shared" si="1"/>
        <v>198.66083333333324</v>
      </c>
      <c r="O9" s="74">
        <v>656.5</v>
      </c>
      <c r="P9" s="73">
        <v>685.52690140000004</v>
      </c>
      <c r="Q9" s="73">
        <v>744.33750000000009</v>
      </c>
      <c r="R9" s="72">
        <v>661.11750000000006</v>
      </c>
      <c r="S9" s="71">
        <f t="shared" si="2"/>
        <v>-83.220000000000027</v>
      </c>
    </row>
    <row r="10" spans="1:20">
      <c r="A10" s="58" t="s">
        <v>23</v>
      </c>
      <c r="B10" s="57">
        <f>B26/43560*86400*30</f>
        <v>1071.0743801652893</v>
      </c>
      <c r="C10" s="56">
        <f>C26/43560*86400*30</f>
        <v>833.05785123966939</v>
      </c>
      <c r="D10" s="55"/>
      <c r="E10" s="51">
        <v>1272.5625</v>
      </c>
      <c r="F10" s="50">
        <v>1268.8786515333334</v>
      </c>
      <c r="G10" s="50">
        <v>1343.0125</v>
      </c>
      <c r="H10" s="49">
        <v>840.79250000000002</v>
      </c>
      <c r="I10" s="54">
        <f t="shared" si="0"/>
        <v>-502.22</v>
      </c>
      <c r="J10" s="53">
        <v>989.9375</v>
      </c>
      <c r="K10" s="50">
        <v>977.78940274545459</v>
      </c>
      <c r="L10" s="50">
        <v>991.85833333333323</v>
      </c>
      <c r="M10" s="49">
        <v>1426.49</v>
      </c>
      <c r="N10" s="52">
        <f t="shared" si="1"/>
        <v>434.63166666666677</v>
      </c>
      <c r="O10" s="51">
        <v>1679.0625</v>
      </c>
      <c r="P10" s="50">
        <v>1143.6489672999999</v>
      </c>
      <c r="Q10" s="50">
        <v>1277.0549999999998</v>
      </c>
      <c r="R10" s="49">
        <v>2025.9675000000002</v>
      </c>
      <c r="S10" s="48">
        <f t="shared" si="2"/>
        <v>748.91250000000036</v>
      </c>
    </row>
    <row r="11" spans="1:20">
      <c r="A11" s="70" t="s">
        <v>22</v>
      </c>
      <c r="B11" s="69">
        <f>B27/43560*86400*31</f>
        <v>1106.7768595041323</v>
      </c>
      <c r="C11" s="68">
        <f>C27/43560*86400*31</f>
        <v>3074.3801652892557</v>
      </c>
      <c r="D11" s="67"/>
      <c r="E11" s="63">
        <v>5185.5749999999998</v>
      </c>
      <c r="F11" s="62">
        <v>3992.9036223000003</v>
      </c>
      <c r="G11" s="62">
        <v>2402.2925</v>
      </c>
      <c r="H11" s="61">
        <v>6064.81</v>
      </c>
      <c r="I11" s="66">
        <f t="shared" si="0"/>
        <v>3662.5175000000004</v>
      </c>
      <c r="J11" s="65">
        <v>6159.4833333333336</v>
      </c>
      <c r="K11" s="62">
        <v>2479.8622179727272</v>
      </c>
      <c r="L11" s="62">
        <v>2619.8858333333337</v>
      </c>
      <c r="M11" s="61">
        <v>7798.4883333333337</v>
      </c>
      <c r="N11" s="64">
        <f t="shared" si="1"/>
        <v>5178.6025</v>
      </c>
      <c r="O11" s="63">
        <v>6925.9750000000004</v>
      </c>
      <c r="P11" s="62">
        <v>2281.9756234333331</v>
      </c>
      <c r="Q11" s="62">
        <v>2466.8724999999999</v>
      </c>
      <c r="R11" s="61">
        <v>6961.3399999999992</v>
      </c>
      <c r="S11" s="60">
        <f t="shared" si="2"/>
        <v>4494.4674999999988</v>
      </c>
    </row>
    <row r="12" spans="1:20">
      <c r="A12" s="70" t="s">
        <v>21</v>
      </c>
      <c r="B12" s="69">
        <f>B28/43560*86400*30</f>
        <v>1071.0743801652893</v>
      </c>
      <c r="C12" s="68">
        <f>C28/43560*86400*30</f>
        <v>4165.2892561983463</v>
      </c>
      <c r="D12" s="67"/>
      <c r="E12" s="63">
        <v>12709</v>
      </c>
      <c r="F12" s="62">
        <v>8783.0035070000013</v>
      </c>
      <c r="G12" s="62">
        <v>8040.2175000000007</v>
      </c>
      <c r="H12" s="61">
        <v>14847.6775</v>
      </c>
      <c r="I12" s="66">
        <f t="shared" si="0"/>
        <v>6807.4599999999991</v>
      </c>
      <c r="J12" s="65">
        <v>11064.75</v>
      </c>
      <c r="K12" s="62">
        <v>5616.4892191909094</v>
      </c>
      <c r="L12" s="62">
        <v>4598.5783333333329</v>
      </c>
      <c r="M12" s="61">
        <v>9254.161666666665</v>
      </c>
      <c r="N12" s="64">
        <f t="shared" si="1"/>
        <v>4655.5833333333321</v>
      </c>
      <c r="O12" s="63">
        <v>7615</v>
      </c>
      <c r="P12" s="62">
        <v>4062.708543166666</v>
      </c>
      <c r="Q12" s="62">
        <v>3371.1124999999997</v>
      </c>
      <c r="R12" s="61">
        <v>4487.4425000000001</v>
      </c>
      <c r="S12" s="60">
        <f t="shared" si="2"/>
        <v>1116.3300000000004</v>
      </c>
    </row>
    <row r="13" spans="1:20">
      <c r="A13" s="70" t="s">
        <v>20</v>
      </c>
      <c r="B13" s="69">
        <f>B29/43560*86400*31</f>
        <v>1106.7768595041323</v>
      </c>
      <c r="C13" s="68">
        <f>C29/43560*86400*31</f>
        <v>3443.3057851239669</v>
      </c>
      <c r="D13" s="67"/>
      <c r="E13" s="63">
        <v>10845.25</v>
      </c>
      <c r="F13" s="62">
        <v>7227.4605479333331</v>
      </c>
      <c r="G13" s="62">
        <v>8662.1674999999996</v>
      </c>
      <c r="H13" s="61">
        <v>15600.912499999999</v>
      </c>
      <c r="I13" s="66">
        <f t="shared" si="0"/>
        <v>6938.744999999999</v>
      </c>
      <c r="J13" s="65">
        <v>7429.916666666667</v>
      </c>
      <c r="K13" s="62">
        <v>7349.4271234909093</v>
      </c>
      <c r="L13" s="62">
        <v>6042.91</v>
      </c>
      <c r="M13" s="61">
        <v>6020.0441666666675</v>
      </c>
      <c r="N13" s="64">
        <f t="shared" si="1"/>
        <v>-22.865833333332375</v>
      </c>
      <c r="O13" s="63">
        <v>3987.5</v>
      </c>
      <c r="P13" s="62">
        <v>6140.5784920333317</v>
      </c>
      <c r="Q13" s="62">
        <v>5320.5474999999997</v>
      </c>
      <c r="R13" s="61">
        <v>3455.9575</v>
      </c>
      <c r="S13" s="60">
        <f t="shared" si="2"/>
        <v>-1864.5899999999997</v>
      </c>
    </row>
    <row r="14" spans="1:20">
      <c r="A14" s="70" t="s">
        <v>19</v>
      </c>
      <c r="B14" s="69">
        <f>B30/43560*86400*31</f>
        <v>1106.7768595041323</v>
      </c>
      <c r="C14" s="68">
        <f>C30/43560*86400*31</f>
        <v>1906.115702479339</v>
      </c>
      <c r="D14" s="67"/>
      <c r="E14" s="63">
        <v>3812.1750000000002</v>
      </c>
      <c r="F14" s="62">
        <v>5526.4631221999998</v>
      </c>
      <c r="G14" s="62">
        <v>6577.3150000000005</v>
      </c>
      <c r="H14" s="61">
        <v>3118.24</v>
      </c>
      <c r="I14" s="66">
        <f t="shared" si="0"/>
        <v>-3459.0750000000007</v>
      </c>
      <c r="J14" s="65">
        <v>2809.875</v>
      </c>
      <c r="K14" s="62">
        <v>6024.2527849454546</v>
      </c>
      <c r="L14" s="62">
        <v>5454.8324999999995</v>
      </c>
      <c r="M14" s="61">
        <v>2481.1483333333326</v>
      </c>
      <c r="N14" s="64">
        <f t="shared" si="1"/>
        <v>-2973.6841666666669</v>
      </c>
      <c r="O14" s="63">
        <v>1898.55</v>
      </c>
      <c r="P14" s="62">
        <v>5114.5492957333336</v>
      </c>
      <c r="Q14" s="62">
        <v>6092.9974999999995</v>
      </c>
      <c r="R14" s="61">
        <v>2549.9900000000002</v>
      </c>
      <c r="S14" s="60">
        <f t="shared" si="2"/>
        <v>-3543.0074999999993</v>
      </c>
    </row>
    <row r="15" spans="1:20">
      <c r="A15" s="47" t="s">
        <v>18</v>
      </c>
      <c r="B15" s="46">
        <f>B31/43560*86400*30</f>
        <v>1071.0743801652893</v>
      </c>
      <c r="C15" s="45">
        <f>C31/43560*86400*30</f>
        <v>1130.5785123966941</v>
      </c>
      <c r="D15" s="44"/>
      <c r="E15" s="40">
        <v>1917.8125000000002</v>
      </c>
      <c r="F15" s="39">
        <v>3070.7950308666673</v>
      </c>
      <c r="G15" s="39">
        <v>2567.7250000000004</v>
      </c>
      <c r="H15" s="38">
        <v>1700.51</v>
      </c>
      <c r="I15" s="43">
        <f t="shared" si="0"/>
        <v>-867.21500000000037</v>
      </c>
      <c r="J15" s="42">
        <v>1631.2208333333331</v>
      </c>
      <c r="K15" s="39">
        <v>2418.8037987545454</v>
      </c>
      <c r="L15" s="39">
        <v>2284.9808333333331</v>
      </c>
      <c r="M15" s="38">
        <v>1214.2933333333333</v>
      </c>
      <c r="N15" s="41">
        <f t="shared" si="1"/>
        <v>-1070.6874999999998</v>
      </c>
      <c r="O15" s="40">
        <v>1134.1125</v>
      </c>
      <c r="P15" s="39">
        <v>1444.7661595666668</v>
      </c>
      <c r="Q15" s="39">
        <v>2461.4974999999999</v>
      </c>
      <c r="R15" s="38">
        <v>1552.1974999999998</v>
      </c>
      <c r="S15" s="37">
        <f t="shared" si="2"/>
        <v>-909.30000000000018</v>
      </c>
    </row>
    <row r="16" spans="1:20">
      <c r="A16" s="59" t="s">
        <v>17</v>
      </c>
      <c r="B16" s="24">
        <f>B32/43560*86400*31</f>
        <v>1106.7768595041323</v>
      </c>
      <c r="C16" s="23">
        <f>C32/43560*86400*31</f>
        <v>1106.7768595041323</v>
      </c>
      <c r="D16" s="22"/>
      <c r="E16" s="18">
        <v>1498.2749999999999</v>
      </c>
      <c r="F16" s="17">
        <v>1549.552879666667</v>
      </c>
      <c r="G16" s="17">
        <v>1514.6175000000001</v>
      </c>
      <c r="H16" s="16">
        <v>1346.74</v>
      </c>
      <c r="I16" s="21">
        <f t="shared" si="0"/>
        <v>-167.87750000000005</v>
      </c>
      <c r="J16" s="20">
        <v>1430.625</v>
      </c>
      <c r="K16" s="17">
        <v>1164.8143953545457</v>
      </c>
      <c r="L16" s="17">
        <v>1535.0991666666669</v>
      </c>
      <c r="M16" s="16">
        <v>1218.4166666666667</v>
      </c>
      <c r="N16" s="19">
        <f t="shared" si="1"/>
        <v>-316.68250000000012</v>
      </c>
      <c r="O16" s="18">
        <v>1205.55</v>
      </c>
      <c r="P16" s="17">
        <v>1244.4687474</v>
      </c>
      <c r="Q16" s="17">
        <v>1684.1375</v>
      </c>
      <c r="R16" s="16">
        <v>1441.05</v>
      </c>
      <c r="S16" s="15">
        <f t="shared" si="2"/>
        <v>-243.08750000000009</v>
      </c>
    </row>
    <row r="17" spans="1:19">
      <c r="A17" s="58" t="s">
        <v>16</v>
      </c>
      <c r="B17" s="57">
        <f>B33/43560*86400*30</f>
        <v>1071.0743801652893</v>
      </c>
      <c r="C17" s="56">
        <f>C33/43560*86400*30</f>
        <v>714.04958677685943</v>
      </c>
      <c r="D17" s="55"/>
      <c r="E17" s="51">
        <v>1311</v>
      </c>
      <c r="F17" s="50">
        <v>1041.2159649333332</v>
      </c>
      <c r="G17" s="50">
        <v>595.52499999999998</v>
      </c>
      <c r="H17" s="49">
        <v>1179.2350000000001</v>
      </c>
      <c r="I17" s="54">
        <f t="shared" si="0"/>
        <v>583.71000000000015</v>
      </c>
      <c r="J17" s="53">
        <v>1151.1666666666667</v>
      </c>
      <c r="K17" s="50">
        <v>1127.2745208727274</v>
      </c>
      <c r="L17" s="50">
        <v>992.71249999999998</v>
      </c>
      <c r="M17" s="49">
        <v>901.13666666666643</v>
      </c>
      <c r="N17" s="52">
        <f t="shared" si="1"/>
        <v>-91.575833333333549</v>
      </c>
      <c r="O17" s="51">
        <v>1008.5</v>
      </c>
      <c r="P17" s="50">
        <v>1242.9348639333336</v>
      </c>
      <c r="Q17" s="50">
        <v>1136.68</v>
      </c>
      <c r="R17" s="49">
        <v>718.06</v>
      </c>
      <c r="S17" s="48">
        <f t="shared" si="2"/>
        <v>-418.62000000000012</v>
      </c>
    </row>
    <row r="18" spans="1:19" ht="13.5" thickBot="1">
      <c r="A18" s="47" t="s">
        <v>15</v>
      </c>
      <c r="B18" s="46">
        <f>B34/43560*86400*31</f>
        <v>1106.7768595041323</v>
      </c>
      <c r="C18" s="45">
        <f>C34/43560*86400*31</f>
        <v>614.87603305785126</v>
      </c>
      <c r="D18" s="44"/>
      <c r="E18" s="40">
        <v>764.77500000000009</v>
      </c>
      <c r="F18" s="39">
        <v>778.71032199999991</v>
      </c>
      <c r="G18" s="39">
        <v>498.05</v>
      </c>
      <c r="H18" s="38">
        <v>746.86</v>
      </c>
      <c r="I18" s="43">
        <f t="shared" si="0"/>
        <v>248.81</v>
      </c>
      <c r="J18" s="42">
        <v>761.25</v>
      </c>
      <c r="K18" s="39">
        <v>947.04561774545448</v>
      </c>
      <c r="L18" s="39">
        <v>804.97416666666675</v>
      </c>
      <c r="M18" s="38">
        <v>699.68083333333334</v>
      </c>
      <c r="N18" s="41">
        <f t="shared" si="1"/>
        <v>-105.29333333333341</v>
      </c>
      <c r="O18" s="40">
        <v>697.05</v>
      </c>
      <c r="P18" s="39">
        <v>974.50525726666638</v>
      </c>
      <c r="Q18" s="39">
        <v>941.58500000000004</v>
      </c>
      <c r="R18" s="38">
        <v>621.36249999999995</v>
      </c>
      <c r="S18" s="37">
        <f t="shared" si="2"/>
        <v>-320.22250000000008</v>
      </c>
    </row>
    <row r="19" spans="1:19">
      <c r="A19" s="36" t="s">
        <v>14</v>
      </c>
      <c r="B19" s="35">
        <f>SUM(B7:B18)</f>
        <v>13031.404958677689</v>
      </c>
      <c r="C19" s="34">
        <f>SUM(C7:C18)</f>
        <v>17895.272727272724</v>
      </c>
      <c r="D19" s="33"/>
      <c r="E19" s="29">
        <f t="shared" ref="E19:S19" si="3">SUM(E7:E18)</f>
        <v>41099.300000000003</v>
      </c>
      <c r="F19" s="28">
        <f t="shared" si="3"/>
        <v>35702.942644366667</v>
      </c>
      <c r="G19" s="28">
        <f t="shared" si="3"/>
        <v>33918.995000000003</v>
      </c>
      <c r="H19" s="27">
        <f t="shared" si="3"/>
        <v>47186.525000000001</v>
      </c>
      <c r="I19" s="32">
        <f t="shared" si="3"/>
        <v>13267.529999999997</v>
      </c>
      <c r="J19" s="31">
        <f t="shared" si="3"/>
        <v>34950.662499999999</v>
      </c>
      <c r="K19" s="28">
        <f t="shared" si="3"/>
        <v>29948.974311063641</v>
      </c>
      <c r="L19" s="28">
        <f t="shared" si="3"/>
        <v>27166.11</v>
      </c>
      <c r="M19" s="27">
        <f t="shared" si="3"/>
        <v>32201.519999999993</v>
      </c>
      <c r="N19" s="30">
        <f t="shared" si="3"/>
        <v>5035.4099999999989</v>
      </c>
      <c r="O19" s="29">
        <f t="shared" si="3"/>
        <v>27659.799999999996</v>
      </c>
      <c r="P19" s="28">
        <f t="shared" si="3"/>
        <v>25566.167969833325</v>
      </c>
      <c r="Q19" s="28">
        <f t="shared" si="3"/>
        <v>26875.565000000002</v>
      </c>
      <c r="R19" s="27">
        <f t="shared" si="3"/>
        <v>24861.87</v>
      </c>
      <c r="S19" s="26">
        <f t="shared" si="3"/>
        <v>-2013.6949999999997</v>
      </c>
    </row>
    <row r="20" spans="1:19">
      <c r="A20" s="25" t="s">
        <v>13</v>
      </c>
      <c r="B20" s="24">
        <f>SUM(B10:B15)</f>
        <v>6533.553719008265</v>
      </c>
      <c r="C20" s="23">
        <f>SUM(C10:C15)</f>
        <v>14552.727272727272</v>
      </c>
      <c r="D20" s="22"/>
      <c r="E20" s="18">
        <f t="shared" ref="E20:S20" si="4">SUM(E10:E15)</f>
        <v>35742.375</v>
      </c>
      <c r="F20" s="17">
        <f t="shared" si="4"/>
        <v>29869.504481833334</v>
      </c>
      <c r="G20" s="17">
        <f t="shared" si="4"/>
        <v>29592.730000000003</v>
      </c>
      <c r="H20" s="16">
        <f t="shared" si="4"/>
        <v>42172.942499999997</v>
      </c>
      <c r="I20" s="21">
        <f t="shared" si="4"/>
        <v>12580.212499999998</v>
      </c>
      <c r="J20" s="20">
        <f t="shared" si="4"/>
        <v>30085.183333333334</v>
      </c>
      <c r="K20" s="17">
        <f t="shared" si="4"/>
        <v>24866.6245471</v>
      </c>
      <c r="L20" s="17">
        <f t="shared" si="4"/>
        <v>21993.04583333333</v>
      </c>
      <c r="M20" s="16">
        <f t="shared" si="4"/>
        <v>28194.625833333332</v>
      </c>
      <c r="N20" s="19">
        <f t="shared" si="4"/>
        <v>6201.5800000000008</v>
      </c>
      <c r="O20" s="18">
        <f t="shared" si="4"/>
        <v>23240.199999999997</v>
      </c>
      <c r="P20" s="17">
        <f t="shared" si="4"/>
        <v>20188.22708123333</v>
      </c>
      <c r="Q20" s="17">
        <f t="shared" si="4"/>
        <v>20990.0825</v>
      </c>
      <c r="R20" s="16">
        <f t="shared" si="4"/>
        <v>21032.895</v>
      </c>
      <c r="S20" s="15">
        <f t="shared" si="4"/>
        <v>42.812499999999545</v>
      </c>
    </row>
    <row r="21" spans="1:19" ht="13.5" thickBot="1">
      <c r="A21" s="14" t="s">
        <v>12</v>
      </c>
      <c r="B21" s="13">
        <f>SUM(B7:B9,B16:B18)</f>
        <v>6497.8512396694223</v>
      </c>
      <c r="C21" s="12">
        <f>SUM(C7:C9,C16:C18)</f>
        <v>3342.5454545454545</v>
      </c>
      <c r="D21" s="11"/>
      <c r="E21" s="7">
        <f t="shared" ref="E21:S21" si="5">SUM(E7:E9,E16:E18)</f>
        <v>5356.9249999999993</v>
      </c>
      <c r="F21" s="6">
        <f t="shared" si="5"/>
        <v>5833.4381625333335</v>
      </c>
      <c r="G21" s="6">
        <f t="shared" si="5"/>
        <v>4326.2650000000003</v>
      </c>
      <c r="H21" s="5">
        <f t="shared" si="5"/>
        <v>5013.5824999999995</v>
      </c>
      <c r="I21" s="10">
        <f t="shared" si="5"/>
        <v>687.31750000000034</v>
      </c>
      <c r="J21" s="9">
        <f t="shared" si="5"/>
        <v>4865.479166666667</v>
      </c>
      <c r="K21" s="6">
        <f t="shared" si="5"/>
        <v>5082.3497639636362</v>
      </c>
      <c r="L21" s="6">
        <f t="shared" si="5"/>
        <v>5173.064166666667</v>
      </c>
      <c r="M21" s="5">
        <f t="shared" si="5"/>
        <v>4006.8941666666665</v>
      </c>
      <c r="N21" s="8">
        <f t="shared" si="5"/>
        <v>-1166.1700000000005</v>
      </c>
      <c r="O21" s="7">
        <f t="shared" si="5"/>
        <v>4419.6000000000004</v>
      </c>
      <c r="P21" s="6">
        <f t="shared" si="5"/>
        <v>5377.9408886000001</v>
      </c>
      <c r="Q21" s="6">
        <f t="shared" si="5"/>
        <v>5885.4825000000001</v>
      </c>
      <c r="R21" s="5">
        <f t="shared" si="5"/>
        <v>3828.9749999999995</v>
      </c>
      <c r="S21" s="4">
        <f t="shared" si="5"/>
        <v>-2056.5075000000006</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18</v>
      </c>
      <c r="C23" s="90">
        <v>2.4</v>
      </c>
      <c r="D23" s="89"/>
      <c r="E23" s="85">
        <f t="shared" ref="E23:S23" si="6">E7*43560/86400/31</f>
        <v>9.9471270161290324</v>
      </c>
      <c r="F23" s="84">
        <f t="shared" si="6"/>
        <v>14.643863035645163</v>
      </c>
      <c r="G23" s="84">
        <f t="shared" si="6"/>
        <v>11.25836693548387</v>
      </c>
      <c r="H23" s="83">
        <f t="shared" si="6"/>
        <v>9.5251720430107536</v>
      </c>
      <c r="I23" s="88">
        <f t="shared" si="6"/>
        <v>-1.7331948924731173</v>
      </c>
      <c r="J23" s="87">
        <f t="shared" si="6"/>
        <v>7.7668094758064514</v>
      </c>
      <c r="K23" s="84">
        <f t="shared" si="6"/>
        <v>10.969143618494623</v>
      </c>
      <c r="L23" s="84">
        <f t="shared" si="6"/>
        <v>12.940901209677419</v>
      </c>
      <c r="M23" s="83">
        <f t="shared" si="6"/>
        <v>4.838346550179212</v>
      </c>
      <c r="N23" s="86">
        <f t="shared" si="6"/>
        <v>-8.1025546594982067</v>
      </c>
      <c r="O23" s="85">
        <f t="shared" si="6"/>
        <v>7.7820564516129034</v>
      </c>
      <c r="P23" s="84">
        <f t="shared" si="6"/>
        <v>10.79483286247312</v>
      </c>
      <c r="Q23" s="84">
        <f t="shared" si="6"/>
        <v>11.128422043010751</v>
      </c>
      <c r="R23" s="83">
        <f t="shared" si="6"/>
        <v>2.5779586693548384</v>
      </c>
      <c r="S23" s="82">
        <f t="shared" si="6"/>
        <v>-8.5504633736559139</v>
      </c>
    </row>
    <row r="24" spans="1:19">
      <c r="A24" s="70" t="s">
        <v>25</v>
      </c>
      <c r="B24" s="69">
        <v>18</v>
      </c>
      <c r="C24" s="68">
        <v>2.6</v>
      </c>
      <c r="D24" s="67"/>
      <c r="E24" s="63">
        <f t="shared" ref="E24:S24" si="7">E8*43560/86400/28</f>
        <v>7.5354910714285719</v>
      </c>
      <c r="F24" s="62">
        <f t="shared" si="7"/>
        <v>13.04046912688492</v>
      </c>
      <c r="G24" s="62">
        <f t="shared" si="7"/>
        <v>8.9103355654761902</v>
      </c>
      <c r="H24" s="61">
        <f t="shared" si="7"/>
        <v>7.3673154761904769</v>
      </c>
      <c r="I24" s="66">
        <f t="shared" si="7"/>
        <v>-1.5430200892857133</v>
      </c>
      <c r="J24" s="65">
        <f t="shared" si="7"/>
        <v>7.0605840773809527</v>
      </c>
      <c r="K24" s="62">
        <f t="shared" si="7"/>
        <v>9.4952870645089291</v>
      </c>
      <c r="L24" s="62">
        <f t="shared" si="7"/>
        <v>10.709010168650792</v>
      </c>
      <c r="M24" s="61">
        <f t="shared" si="7"/>
        <v>4.3516035466269853</v>
      </c>
      <c r="N24" s="64">
        <f t="shared" si="7"/>
        <v>-6.3574066220238095</v>
      </c>
      <c r="O24" s="63">
        <f t="shared" si="7"/>
        <v>6.7252232142857142</v>
      </c>
      <c r="P24" s="62">
        <f t="shared" si="7"/>
        <v>10.204994472291665</v>
      </c>
      <c r="Q24" s="62">
        <f t="shared" si="7"/>
        <v>12.504818824404763</v>
      </c>
      <c r="R24" s="61">
        <f t="shared" si="7"/>
        <v>4.1210673363095234</v>
      </c>
      <c r="S24" s="60">
        <f t="shared" si="7"/>
        <v>-8.3837514880952391</v>
      </c>
    </row>
    <row r="25" spans="1:19">
      <c r="A25" s="81" t="s">
        <v>24</v>
      </c>
      <c r="B25" s="80">
        <v>18</v>
      </c>
      <c r="C25" s="79">
        <v>10</v>
      </c>
      <c r="D25" s="78"/>
      <c r="E25" s="74">
        <f t="shared" ref="E25:S25" si="8">E9*43560/86400/31</f>
        <v>12.242305107526882</v>
      </c>
      <c r="F25" s="73">
        <f t="shared" si="8"/>
        <v>13.650100133073479</v>
      </c>
      <c r="G25" s="73">
        <f t="shared" si="8"/>
        <v>8.6353585349462367</v>
      </c>
      <c r="H25" s="72">
        <f t="shared" si="8"/>
        <v>12.131022513440861</v>
      </c>
      <c r="I25" s="77">
        <f t="shared" si="8"/>
        <v>3.4956639784946244</v>
      </c>
      <c r="J25" s="76">
        <f t="shared" si="8"/>
        <v>10.615961021505376</v>
      </c>
      <c r="K25" s="73">
        <f t="shared" si="8"/>
        <v>10.431489950779568</v>
      </c>
      <c r="L25" s="73">
        <f t="shared" si="8"/>
        <v>7.3157022849462381</v>
      </c>
      <c r="M25" s="72">
        <f t="shared" si="8"/>
        <v>10.546610999103942</v>
      </c>
      <c r="N25" s="75">
        <f t="shared" si="8"/>
        <v>3.2309087141577049</v>
      </c>
      <c r="O25" s="74">
        <f t="shared" si="8"/>
        <v>10.676948924731182</v>
      </c>
      <c r="P25" s="73">
        <f t="shared" si="8"/>
        <v>11.149026219005377</v>
      </c>
      <c r="Q25" s="73">
        <f t="shared" si="8"/>
        <v>12.105488911290324</v>
      </c>
      <c r="R25" s="72">
        <f t="shared" si="8"/>
        <v>10.752045362903228</v>
      </c>
      <c r="S25" s="71">
        <f t="shared" si="8"/>
        <v>-1.3534435483870972</v>
      </c>
    </row>
    <row r="26" spans="1:19">
      <c r="A26" s="58" t="s">
        <v>23</v>
      </c>
      <c r="B26" s="57">
        <v>18</v>
      </c>
      <c r="C26" s="56">
        <v>14</v>
      </c>
      <c r="D26" s="55"/>
      <c r="E26" s="51">
        <f t="shared" ref="E26:S26" si="9">E10*43560/86400/30</f>
        <v>21.386119791666665</v>
      </c>
      <c r="F26" s="50">
        <f t="shared" si="9"/>
        <v>21.32421067160185</v>
      </c>
      <c r="G26" s="50">
        <f t="shared" si="9"/>
        <v>22.570071180555555</v>
      </c>
      <c r="H26" s="49">
        <f t="shared" si="9"/>
        <v>14.129985069444446</v>
      </c>
      <c r="I26" s="54">
        <f t="shared" si="9"/>
        <v>-8.4400861111111123</v>
      </c>
      <c r="J26" s="53">
        <f t="shared" si="9"/>
        <v>16.636449652777777</v>
      </c>
      <c r="K26" s="50">
        <f t="shared" si="9"/>
        <v>16.432294129472222</v>
      </c>
      <c r="L26" s="50">
        <f t="shared" si="9"/>
        <v>16.668730324074073</v>
      </c>
      <c r="M26" s="49">
        <f t="shared" si="9"/>
        <v>23.972956944444444</v>
      </c>
      <c r="N26" s="52">
        <f t="shared" si="9"/>
        <v>7.3042266203703727</v>
      </c>
      <c r="O26" s="51">
        <f t="shared" si="9"/>
        <v>28.217578124999999</v>
      </c>
      <c r="P26" s="50">
        <f t="shared" si="9"/>
        <v>19.219656256013884</v>
      </c>
      <c r="Q26" s="50">
        <f t="shared" si="9"/>
        <v>21.461618749999996</v>
      </c>
      <c r="R26" s="49">
        <f t="shared" si="9"/>
        <v>34.047509375000004</v>
      </c>
      <c r="S26" s="48">
        <f t="shared" si="9"/>
        <v>12.585890625000006</v>
      </c>
    </row>
    <row r="27" spans="1:19">
      <c r="A27" s="70" t="s">
        <v>22</v>
      </c>
      <c r="B27" s="69">
        <v>18</v>
      </c>
      <c r="C27" s="68">
        <v>50</v>
      </c>
      <c r="D27" s="67"/>
      <c r="E27" s="63">
        <f t="shared" ref="E27:S27" si="10">E11*43560/86400/31</f>
        <v>84.335292338709678</v>
      </c>
      <c r="F27" s="62">
        <f t="shared" si="10"/>
        <v>64.93835192181453</v>
      </c>
      <c r="G27" s="62">
        <f t="shared" si="10"/>
        <v>39.069542002688173</v>
      </c>
      <c r="H27" s="61">
        <f t="shared" si="10"/>
        <v>98.63467876344086</v>
      </c>
      <c r="I27" s="66">
        <f t="shared" si="10"/>
        <v>59.565136760752694</v>
      </c>
      <c r="J27" s="65">
        <f t="shared" si="10"/>
        <v>100.17439292114696</v>
      </c>
      <c r="K27" s="62">
        <f t="shared" si="10"/>
        <v>40.331092523481182</v>
      </c>
      <c r="L27" s="62">
        <f t="shared" si="10"/>
        <v>42.608358310931905</v>
      </c>
      <c r="M27" s="61">
        <f t="shared" si="10"/>
        <v>126.83025380824374</v>
      </c>
      <c r="N27" s="64">
        <f t="shared" si="10"/>
        <v>84.221895497311834</v>
      </c>
      <c r="O27" s="63">
        <f t="shared" si="10"/>
        <v>112.64018481182796</v>
      </c>
      <c r="P27" s="62">
        <f t="shared" si="10"/>
        <v>37.11277559616039</v>
      </c>
      <c r="Q27" s="62">
        <f t="shared" si="10"/>
        <v>40.119835013440863</v>
      </c>
      <c r="R27" s="61">
        <f t="shared" si="10"/>
        <v>113.21534139784946</v>
      </c>
      <c r="S27" s="60">
        <f t="shared" si="10"/>
        <v>73.09550638440858</v>
      </c>
    </row>
    <row r="28" spans="1:19">
      <c r="A28" s="70" t="s">
        <v>21</v>
      </c>
      <c r="B28" s="69">
        <v>18</v>
      </c>
      <c r="C28" s="68">
        <v>70</v>
      </c>
      <c r="D28" s="67"/>
      <c r="E28" s="63">
        <f t="shared" ref="E28:S28" si="11">E12*43560/86400/30</f>
        <v>213.58180555555555</v>
      </c>
      <c r="F28" s="62">
        <f t="shared" si="11"/>
        <v>147.60325338152779</v>
      </c>
      <c r="G28" s="62">
        <f t="shared" si="11"/>
        <v>135.120321875</v>
      </c>
      <c r="H28" s="61">
        <f t="shared" si="11"/>
        <v>249.5234690972222</v>
      </c>
      <c r="I28" s="66">
        <f t="shared" si="11"/>
        <v>114.40314722222222</v>
      </c>
      <c r="J28" s="65">
        <f t="shared" si="11"/>
        <v>185.94927083333332</v>
      </c>
      <c r="K28" s="62">
        <f t="shared" si="11"/>
        <v>94.388221600291672</v>
      </c>
      <c r="L28" s="62">
        <f t="shared" si="11"/>
        <v>77.281663657407393</v>
      </c>
      <c r="M28" s="61">
        <f t="shared" si="11"/>
        <v>155.52132800925924</v>
      </c>
      <c r="N28" s="64">
        <f t="shared" si="11"/>
        <v>78.239664351851829</v>
      </c>
      <c r="O28" s="63">
        <f t="shared" si="11"/>
        <v>127.97430555555555</v>
      </c>
      <c r="P28" s="62">
        <f t="shared" si="11"/>
        <v>68.276074128217573</v>
      </c>
      <c r="Q28" s="62">
        <f t="shared" si="11"/>
        <v>56.653418402777781</v>
      </c>
      <c r="R28" s="61">
        <f t="shared" si="11"/>
        <v>75.413964236111113</v>
      </c>
      <c r="S28" s="60">
        <f t="shared" si="11"/>
        <v>18.760545833333342</v>
      </c>
    </row>
    <row r="29" spans="1:19">
      <c r="A29" s="70" t="s">
        <v>20</v>
      </c>
      <c r="B29" s="69">
        <v>18</v>
      </c>
      <c r="C29" s="68">
        <v>56</v>
      </c>
      <c r="D29" s="67"/>
      <c r="E29" s="63">
        <f t="shared" ref="E29:S29" si="12">E13*43560/86400/31</f>
        <v>176.38108198924729</v>
      </c>
      <c r="F29" s="62">
        <f t="shared" si="12"/>
        <v>117.54337719085125</v>
      </c>
      <c r="G29" s="62">
        <f t="shared" si="12"/>
        <v>140.87664885752685</v>
      </c>
      <c r="H29" s="61">
        <f t="shared" si="12"/>
        <v>253.72451780913974</v>
      </c>
      <c r="I29" s="66">
        <f t="shared" si="12"/>
        <v>112.84786895161287</v>
      </c>
      <c r="J29" s="65">
        <f t="shared" si="12"/>
        <v>120.8360103046595</v>
      </c>
      <c r="K29" s="62">
        <f t="shared" si="12"/>
        <v>119.52697337935484</v>
      </c>
      <c r="L29" s="62">
        <f t="shared" si="12"/>
        <v>98.278509408602147</v>
      </c>
      <c r="M29" s="61">
        <f t="shared" si="12"/>
        <v>97.906632280465971</v>
      </c>
      <c r="N29" s="64">
        <f t="shared" si="12"/>
        <v>-0.37187712813618518</v>
      </c>
      <c r="O29" s="63">
        <f t="shared" si="12"/>
        <v>64.850470430107521</v>
      </c>
      <c r="P29" s="62">
        <f t="shared" si="12"/>
        <v>99.866935152692633</v>
      </c>
      <c r="Q29" s="62">
        <f t="shared" si="12"/>
        <v>86.530409610215045</v>
      </c>
      <c r="R29" s="61">
        <f t="shared" si="12"/>
        <v>56.205760416666664</v>
      </c>
      <c r="S29" s="60">
        <f t="shared" si="12"/>
        <v>-30.324649193548382</v>
      </c>
    </row>
    <row r="30" spans="1:19">
      <c r="A30" s="70" t="s">
        <v>19</v>
      </c>
      <c r="B30" s="69">
        <v>18</v>
      </c>
      <c r="C30" s="68">
        <v>31</v>
      </c>
      <c r="D30" s="67"/>
      <c r="E30" s="63">
        <f t="shared" ref="E30:S30" si="13">E14*43560/86400/31</f>
        <v>61.999082661290316</v>
      </c>
      <c r="F30" s="62">
        <f t="shared" si="13"/>
        <v>89.879306154059137</v>
      </c>
      <c r="G30" s="62">
        <f t="shared" si="13"/>
        <v>106.96977352150539</v>
      </c>
      <c r="H30" s="61">
        <f t="shared" si="13"/>
        <v>50.713311827956979</v>
      </c>
      <c r="I30" s="66">
        <f t="shared" si="13"/>
        <v>-56.256461693548395</v>
      </c>
      <c r="J30" s="65">
        <f t="shared" si="13"/>
        <v>45.698235887096779</v>
      </c>
      <c r="K30" s="62">
        <f t="shared" si="13"/>
        <v>97.975078894946236</v>
      </c>
      <c r="L30" s="62">
        <f t="shared" si="13"/>
        <v>88.714345766129028</v>
      </c>
      <c r="M30" s="61">
        <f t="shared" si="13"/>
        <v>40.352009184587807</v>
      </c>
      <c r="N30" s="64">
        <f t="shared" si="13"/>
        <v>-48.362336581541228</v>
      </c>
      <c r="O30" s="63">
        <f t="shared" si="13"/>
        <v>30.876955645161289</v>
      </c>
      <c r="P30" s="62">
        <f t="shared" si="13"/>
        <v>83.180169997813621</v>
      </c>
      <c r="Q30" s="62">
        <f t="shared" si="13"/>
        <v>99.093104502688163</v>
      </c>
      <c r="R30" s="61">
        <f t="shared" si="13"/>
        <v>41.471611559139788</v>
      </c>
      <c r="S30" s="60">
        <f t="shared" si="13"/>
        <v>-57.621492943548375</v>
      </c>
    </row>
    <row r="31" spans="1:19">
      <c r="A31" s="47" t="s">
        <v>18</v>
      </c>
      <c r="B31" s="46">
        <v>18</v>
      </c>
      <c r="C31" s="45">
        <v>19</v>
      </c>
      <c r="D31" s="44"/>
      <c r="E31" s="40">
        <f t="shared" ref="E31:S31" si="14">E15*43560/86400/30</f>
        <v>32.229904513888897</v>
      </c>
      <c r="F31" s="39">
        <f t="shared" si="14"/>
        <v>51.606416490953713</v>
      </c>
      <c r="G31" s="39">
        <f t="shared" si="14"/>
        <v>43.152045138888894</v>
      </c>
      <c r="H31" s="38">
        <f t="shared" si="14"/>
        <v>28.578015277777773</v>
      </c>
      <c r="I31" s="43">
        <f t="shared" si="14"/>
        <v>-14.574029861111116</v>
      </c>
      <c r="J31" s="42">
        <f t="shared" si="14"/>
        <v>27.413572337962957</v>
      </c>
      <c r="K31" s="39">
        <f t="shared" si="14"/>
        <v>40.649341617958335</v>
      </c>
      <c r="L31" s="39">
        <f t="shared" si="14"/>
        <v>38.400372337962963</v>
      </c>
      <c r="M31" s="38">
        <f t="shared" si="14"/>
        <v>20.406874074074075</v>
      </c>
      <c r="N31" s="41">
        <f t="shared" si="14"/>
        <v>-17.993498263888888</v>
      </c>
      <c r="O31" s="40">
        <f t="shared" si="14"/>
        <v>19.059390624999999</v>
      </c>
      <c r="P31" s="39">
        <f t="shared" si="14"/>
        <v>24.280097959384261</v>
      </c>
      <c r="Q31" s="39">
        <f t="shared" si="14"/>
        <v>41.366832986111113</v>
      </c>
      <c r="R31" s="38">
        <f t="shared" si="14"/>
        <v>26.085541319444442</v>
      </c>
      <c r="S31" s="37">
        <f t="shared" si="14"/>
        <v>-15.28129166666667</v>
      </c>
    </row>
    <row r="32" spans="1:19">
      <c r="A32" s="59" t="s">
        <v>17</v>
      </c>
      <c r="B32" s="24">
        <v>18</v>
      </c>
      <c r="C32" s="23">
        <v>18</v>
      </c>
      <c r="D32" s="22"/>
      <c r="E32" s="18">
        <f t="shared" ref="E32:S32" si="15">E16*43560/86400/31</f>
        <v>24.367106854838706</v>
      </c>
      <c r="F32" s="17">
        <f t="shared" si="15"/>
        <v>25.201061618234775</v>
      </c>
      <c r="G32" s="17">
        <f t="shared" si="15"/>
        <v>24.632892137096775</v>
      </c>
      <c r="H32" s="16">
        <f t="shared" si="15"/>
        <v>21.90262634408602</v>
      </c>
      <c r="I32" s="21">
        <f t="shared" si="15"/>
        <v>-2.7302657930107537</v>
      </c>
      <c r="J32" s="20">
        <f t="shared" si="15"/>
        <v>23.26688508064516</v>
      </c>
      <c r="K32" s="17">
        <f t="shared" si="15"/>
        <v>18.943890031975808</v>
      </c>
      <c r="L32" s="17">
        <f t="shared" si="15"/>
        <v>24.965994511648748</v>
      </c>
      <c r="M32" s="16">
        <f t="shared" si="15"/>
        <v>19.81564740143369</v>
      </c>
      <c r="N32" s="19">
        <f t="shared" si="15"/>
        <v>-5.1503471102150558</v>
      </c>
      <c r="O32" s="18">
        <f t="shared" si="15"/>
        <v>19.606391129032257</v>
      </c>
      <c r="P32" s="17">
        <f t="shared" si="15"/>
        <v>20.239343875725808</v>
      </c>
      <c r="Q32" s="17">
        <f t="shared" si="15"/>
        <v>27.389870631720431</v>
      </c>
      <c r="R32" s="16">
        <f t="shared" si="15"/>
        <v>23.436431451612901</v>
      </c>
      <c r="S32" s="15">
        <f t="shared" si="15"/>
        <v>-3.9534391801075279</v>
      </c>
    </row>
    <row r="33" spans="1:19">
      <c r="A33" s="58" t="s">
        <v>16</v>
      </c>
      <c r="B33" s="57">
        <v>18</v>
      </c>
      <c r="C33" s="56">
        <v>12</v>
      </c>
      <c r="D33" s="55"/>
      <c r="E33" s="51">
        <f t="shared" ref="E33:S33" si="16">E17*43560/86400/30</f>
        <v>22.032083333333333</v>
      </c>
      <c r="F33" s="50">
        <f t="shared" si="16"/>
        <v>17.498212744018517</v>
      </c>
      <c r="G33" s="50">
        <f t="shared" si="16"/>
        <v>10.008128472222221</v>
      </c>
      <c r="H33" s="49">
        <f t="shared" si="16"/>
        <v>19.817699305555557</v>
      </c>
      <c r="I33" s="54">
        <f t="shared" si="16"/>
        <v>9.8095708333333356</v>
      </c>
      <c r="J33" s="53">
        <f t="shared" si="16"/>
        <v>19.345995370370371</v>
      </c>
      <c r="K33" s="50">
        <f t="shared" si="16"/>
        <v>18.944474586888891</v>
      </c>
      <c r="L33" s="50">
        <f t="shared" si="16"/>
        <v>16.683085069444445</v>
      </c>
      <c r="M33" s="49">
        <f t="shared" si="16"/>
        <v>15.144102314814809</v>
      </c>
      <c r="N33" s="52">
        <f t="shared" si="16"/>
        <v>-1.5389827546296333</v>
      </c>
      <c r="O33" s="51">
        <f t="shared" si="16"/>
        <v>16.94840277777778</v>
      </c>
      <c r="P33" s="50">
        <f t="shared" si="16"/>
        <v>20.888210907768521</v>
      </c>
      <c r="Q33" s="50">
        <f t="shared" si="16"/>
        <v>19.102538888888891</v>
      </c>
      <c r="R33" s="49">
        <f t="shared" si="16"/>
        <v>12.067397222222221</v>
      </c>
      <c r="S33" s="48">
        <f t="shared" si="16"/>
        <v>-7.0351416666666697</v>
      </c>
    </row>
    <row r="34" spans="1:19" ht="13.5" thickBot="1">
      <c r="A34" s="47" t="s">
        <v>15</v>
      </c>
      <c r="B34" s="46">
        <v>18</v>
      </c>
      <c r="C34" s="45">
        <v>10</v>
      </c>
      <c r="D34" s="44"/>
      <c r="E34" s="40">
        <f t="shared" ref="E34:S34" si="17">E18*43560/86400/31</f>
        <v>12.437872983870969</v>
      </c>
      <c r="F34" s="39">
        <f t="shared" si="17"/>
        <v>12.66450926908602</v>
      </c>
      <c r="G34" s="39">
        <f t="shared" si="17"/>
        <v>8.1000067204301072</v>
      </c>
      <c r="H34" s="38">
        <f t="shared" si="17"/>
        <v>12.146513440860215</v>
      </c>
      <c r="I34" s="43">
        <f t="shared" si="17"/>
        <v>4.0465067204301075</v>
      </c>
      <c r="J34" s="42">
        <f t="shared" si="17"/>
        <v>12.38054435483871</v>
      </c>
      <c r="K34" s="39">
        <f t="shared" si="17"/>
        <v>15.402220396129032</v>
      </c>
      <c r="L34" s="39">
        <f t="shared" si="17"/>
        <v>13.091649753584232</v>
      </c>
      <c r="M34" s="38">
        <f t="shared" si="17"/>
        <v>11.379217853942652</v>
      </c>
      <c r="N34" s="41">
        <f t="shared" si="17"/>
        <v>-1.7124318996415784</v>
      </c>
      <c r="O34" s="40">
        <f t="shared" si="17"/>
        <v>11.336431451612901</v>
      </c>
      <c r="P34" s="39">
        <f t="shared" si="17"/>
        <v>15.848808619525084</v>
      </c>
      <c r="Q34" s="39">
        <f t="shared" si="17"/>
        <v>15.313411962365592</v>
      </c>
      <c r="R34" s="38">
        <f t="shared" si="17"/>
        <v>10.105492271505376</v>
      </c>
      <c r="S34" s="37">
        <f t="shared" si="17"/>
        <v>-5.2079196908602166</v>
      </c>
    </row>
    <row r="35" spans="1:19">
      <c r="A35" s="36" t="s">
        <v>14</v>
      </c>
      <c r="B35" s="35">
        <f>AVERAGE(B23:B34)</f>
        <v>18</v>
      </c>
      <c r="C35" s="34">
        <f>AVERAGE(C23:C34)</f>
        <v>24.583333333333332</v>
      </c>
      <c r="D35" s="33"/>
      <c r="E35" s="29">
        <f t="shared" ref="E35:S35" si="18">E19*43560/86400/365</f>
        <v>56.769581050228318</v>
      </c>
      <c r="F35" s="28">
        <f t="shared" si="18"/>
        <v>49.31570844712747</v>
      </c>
      <c r="G35" s="28">
        <f t="shared" si="18"/>
        <v>46.851579851598174</v>
      </c>
      <c r="H35" s="27">
        <f t="shared" si="18"/>
        <v>65.177734303652969</v>
      </c>
      <c r="I35" s="32">
        <f t="shared" si="18"/>
        <v>18.326154452054791</v>
      </c>
      <c r="J35" s="31">
        <f t="shared" si="18"/>
        <v>48.276600028538816</v>
      </c>
      <c r="K35" s="28">
        <f t="shared" si="18"/>
        <v>41.367875475327637</v>
      </c>
      <c r="L35" s="28">
        <f t="shared" si="18"/>
        <v>37.523964726027401</v>
      </c>
      <c r="M35" s="27">
        <f t="shared" si="18"/>
        <v>44.479268493150677</v>
      </c>
      <c r="N35" s="30">
        <f t="shared" si="18"/>
        <v>6.9553037671232865</v>
      </c>
      <c r="O35" s="29">
        <f t="shared" si="18"/>
        <v>38.205888127853875</v>
      </c>
      <c r="P35" s="28">
        <f t="shared" si="18"/>
        <v>35.313999136413614</v>
      </c>
      <c r="Q35" s="28">
        <f t="shared" si="18"/>
        <v>37.122641152968036</v>
      </c>
      <c r="R35" s="27">
        <f t="shared" si="18"/>
        <v>34.341167465753422</v>
      </c>
      <c r="S35" s="26">
        <f t="shared" si="18"/>
        <v>-2.7814736872146115</v>
      </c>
    </row>
    <row r="36" spans="1:19">
      <c r="A36" s="25" t="s">
        <v>13</v>
      </c>
      <c r="B36" s="24">
        <f>AVERAGE(B26:B31)</f>
        <v>18</v>
      </c>
      <c r="C36" s="23">
        <f>AVERAGE(C26:C31)</f>
        <v>40</v>
      </c>
      <c r="D36" s="22"/>
      <c r="E36" s="18">
        <f t="shared" ref="E36:S36" si="19">E20*43560/86400/183</f>
        <v>98.470568647540986</v>
      </c>
      <c r="F36" s="17">
        <f t="shared" si="19"/>
        <v>82.290756883010786</v>
      </c>
      <c r="G36" s="17">
        <f t="shared" si="19"/>
        <v>81.528240664845185</v>
      </c>
      <c r="H36" s="16">
        <f t="shared" si="19"/>
        <v>116.18684067622951</v>
      </c>
      <c r="I36" s="21">
        <f t="shared" si="19"/>
        <v>34.65860001138433</v>
      </c>
      <c r="J36" s="20">
        <f t="shared" si="19"/>
        <v>82.88495408318154</v>
      </c>
      <c r="K36" s="17">
        <f t="shared" si="19"/>
        <v>68.507777099250916</v>
      </c>
      <c r="L36" s="17">
        <f t="shared" si="19"/>
        <v>60.591041571797199</v>
      </c>
      <c r="M36" s="16">
        <f t="shared" si="19"/>
        <v>77.676450952489375</v>
      </c>
      <c r="N36" s="19">
        <f t="shared" si="19"/>
        <v>17.08540938069217</v>
      </c>
      <c r="O36" s="18">
        <f t="shared" si="19"/>
        <v>64.026962659380686</v>
      </c>
      <c r="P36" s="17">
        <f t="shared" si="19"/>
        <v>55.618749472432441</v>
      </c>
      <c r="Q36" s="17">
        <f t="shared" si="19"/>
        <v>57.827868454007287</v>
      </c>
      <c r="R36" s="16">
        <f t="shared" si="19"/>
        <v>57.945817281420766</v>
      </c>
      <c r="S36" s="15">
        <f t="shared" si="19"/>
        <v>0.1179488274134778</v>
      </c>
    </row>
    <row r="37" spans="1:19" ht="13.5" thickBot="1">
      <c r="A37" s="14" t="s">
        <v>12</v>
      </c>
      <c r="B37" s="13">
        <f>AVERAGE(B32:B34,B23:B25)</f>
        <v>18</v>
      </c>
      <c r="C37" s="12">
        <f>AVERAGE(C32:C34,C23:C25)</f>
        <v>9.1666666666666661</v>
      </c>
      <c r="D37" s="11"/>
      <c r="E37" s="7">
        <f t="shared" ref="E37:S37" si="20">E21*43560/86400/182</f>
        <v>14.839467147435895</v>
      </c>
      <c r="F37" s="6">
        <f t="shared" si="20"/>
        <v>16.159478426431622</v>
      </c>
      <c r="G37" s="6">
        <f t="shared" si="20"/>
        <v>11.984387934981687</v>
      </c>
      <c r="H37" s="5">
        <f t="shared" si="20"/>
        <v>13.888358115842491</v>
      </c>
      <c r="I37" s="10">
        <f t="shared" si="20"/>
        <v>1.9039701808608067</v>
      </c>
      <c r="J37" s="9">
        <f t="shared" si="20"/>
        <v>13.478090182387056</v>
      </c>
      <c r="K37" s="6">
        <f t="shared" si="20"/>
        <v>14.078853512811355</v>
      </c>
      <c r="L37" s="6">
        <f t="shared" si="20"/>
        <v>14.330145699786327</v>
      </c>
      <c r="M37" s="5">
        <f t="shared" si="20"/>
        <v>11.099683932387059</v>
      </c>
      <c r="N37" s="8">
        <f t="shared" si="20"/>
        <v>-3.230461767399269</v>
      </c>
      <c r="O37" s="7">
        <f t="shared" si="20"/>
        <v>12.242939560439561</v>
      </c>
      <c r="P37" s="6">
        <f t="shared" si="20"/>
        <v>14.897684238108976</v>
      </c>
      <c r="Q37" s="6">
        <f t="shared" si="20"/>
        <v>16.303648866758241</v>
      </c>
      <c r="R37" s="5">
        <f t="shared" si="20"/>
        <v>10.606821771978021</v>
      </c>
      <c r="S37" s="4">
        <f t="shared" si="20"/>
        <v>-5.6968270947802218</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3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'356800'!$A$1</f>
        <v>&lt;SITE CATEGORY: PRIMARY/SECONDARY&gt;</v>
      </c>
      <c r="C1" s="124"/>
      <c r="D1" s="124"/>
      <c r="E1" s="124"/>
      <c r="F1" s="124"/>
      <c r="G1" s="124"/>
      <c r="H1" s="124"/>
      <c r="I1" s="124"/>
      <c r="J1" s="124"/>
      <c r="K1" s="124"/>
      <c r="L1" s="124"/>
      <c r="M1" s="124"/>
      <c r="N1" s="124"/>
      <c r="O1" s="124"/>
    </row>
    <row r="2" spans="2:15" ht="23.25">
      <c r="B2" s="125" t="str">
        <f>'356800'!A2</f>
        <v>HYDROSS MODEL NODE — Mud Creek bl Ronan B Canal (#356800)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31.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71</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0</v>
      </c>
      <c r="D7" s="89"/>
      <c r="E7" s="85">
        <v>920.9</v>
      </c>
      <c r="F7" s="84"/>
      <c r="G7" s="84">
        <v>1067.5425</v>
      </c>
      <c r="H7" s="83">
        <v>944.00749999999994</v>
      </c>
      <c r="I7" s="88">
        <f t="shared" ref="I7:I18" si="0">H7-G7</f>
        <v>-123.53500000000008</v>
      </c>
      <c r="J7" s="87">
        <v>843.87500000000011</v>
      </c>
      <c r="K7" s="84"/>
      <c r="L7" s="84">
        <v>1098.0266666666666</v>
      </c>
      <c r="M7" s="83">
        <v>923.20499999999993</v>
      </c>
      <c r="N7" s="86">
        <f t="shared" ref="N7:N18" si="1">M7-L7</f>
        <v>-174.82166666666672</v>
      </c>
      <c r="O7" s="85">
        <v>766.21499999999992</v>
      </c>
      <c r="P7" s="84"/>
      <c r="Q7" s="84">
        <v>983.79250000000002</v>
      </c>
      <c r="R7" s="83">
        <v>883.60249999999996</v>
      </c>
      <c r="S7" s="82">
        <f t="shared" ref="S7:S18" si="2">R7-Q7</f>
        <v>-100.19000000000005</v>
      </c>
    </row>
    <row r="8" spans="1:20">
      <c r="A8" s="70" t="s">
        <v>25</v>
      </c>
      <c r="B8" s="69"/>
      <c r="C8" s="68">
        <f>C24/43560*86400*28</f>
        <v>0</v>
      </c>
      <c r="D8" s="67"/>
      <c r="E8" s="63">
        <v>695.92750000000001</v>
      </c>
      <c r="F8" s="62"/>
      <c r="G8" s="62">
        <v>721.44250000000011</v>
      </c>
      <c r="H8" s="61">
        <v>764.47</v>
      </c>
      <c r="I8" s="66">
        <f t="shared" si="0"/>
        <v>43.027499999999918</v>
      </c>
      <c r="J8" s="65">
        <v>666.70500000000004</v>
      </c>
      <c r="K8" s="62"/>
      <c r="L8" s="62">
        <v>847.49083333333328</v>
      </c>
      <c r="M8" s="61">
        <v>777.44500000000005</v>
      </c>
      <c r="N8" s="64">
        <f t="shared" si="1"/>
        <v>-70.045833333333235</v>
      </c>
      <c r="O8" s="63">
        <v>589.38</v>
      </c>
      <c r="P8" s="62"/>
      <c r="Q8" s="62">
        <v>792.54</v>
      </c>
      <c r="R8" s="61">
        <v>711.30250000000001</v>
      </c>
      <c r="S8" s="60">
        <f t="shared" si="2"/>
        <v>-81.237499999999955</v>
      </c>
    </row>
    <row r="9" spans="1:20">
      <c r="A9" s="81" t="s">
        <v>24</v>
      </c>
      <c r="B9" s="80"/>
      <c r="C9" s="79">
        <f>C25/43560*86400*31</f>
        <v>0</v>
      </c>
      <c r="D9" s="78"/>
      <c r="E9" s="74">
        <v>755.24</v>
      </c>
      <c r="F9" s="73"/>
      <c r="G9" s="73">
        <v>838.14749999999992</v>
      </c>
      <c r="H9" s="72">
        <v>842.02</v>
      </c>
      <c r="I9" s="77">
        <f t="shared" si="0"/>
        <v>3.8725000000000591</v>
      </c>
      <c r="J9" s="76">
        <v>735.25083333333339</v>
      </c>
      <c r="K9" s="73"/>
      <c r="L9" s="73">
        <v>851.81166666666661</v>
      </c>
      <c r="M9" s="72">
        <v>849.3183333333335</v>
      </c>
      <c r="N9" s="75">
        <f t="shared" si="1"/>
        <v>-2.493333333333112</v>
      </c>
      <c r="O9" s="74">
        <v>697.06</v>
      </c>
      <c r="P9" s="73"/>
      <c r="Q9" s="73">
        <v>790.14750000000004</v>
      </c>
      <c r="R9" s="72">
        <v>812.83249999999998</v>
      </c>
      <c r="S9" s="71">
        <f t="shared" si="2"/>
        <v>22.684999999999945</v>
      </c>
    </row>
    <row r="10" spans="1:20">
      <c r="A10" s="58" t="s">
        <v>23</v>
      </c>
      <c r="B10" s="57"/>
      <c r="C10" s="56">
        <f>C26/43560*86400*30</f>
        <v>0</v>
      </c>
      <c r="D10" s="55"/>
      <c r="E10" s="51">
        <v>1252.0249999999999</v>
      </c>
      <c r="F10" s="50"/>
      <c r="G10" s="50">
        <v>869.81</v>
      </c>
      <c r="H10" s="49">
        <v>1168.5549999999998</v>
      </c>
      <c r="I10" s="54">
        <f t="shared" si="0"/>
        <v>298.74499999999989</v>
      </c>
      <c r="J10" s="53">
        <v>1097.8066666666668</v>
      </c>
      <c r="K10" s="50"/>
      <c r="L10" s="50">
        <v>893.84249999999986</v>
      </c>
      <c r="M10" s="49">
        <v>1118.9258333333332</v>
      </c>
      <c r="N10" s="52">
        <f t="shared" si="1"/>
        <v>225.08333333333337</v>
      </c>
      <c r="O10" s="51">
        <v>1283.5174999999999</v>
      </c>
      <c r="P10" s="50"/>
      <c r="Q10" s="50">
        <v>903.54499999999996</v>
      </c>
      <c r="R10" s="49">
        <v>1140.98</v>
      </c>
      <c r="S10" s="48">
        <f t="shared" si="2"/>
        <v>237.43500000000006</v>
      </c>
    </row>
    <row r="11" spans="1:20">
      <c r="A11" s="70" t="s">
        <v>22</v>
      </c>
      <c r="B11" s="69"/>
      <c r="C11" s="68">
        <f>C27/43560*86400*31</f>
        <v>0</v>
      </c>
      <c r="D11" s="67"/>
      <c r="E11" s="63">
        <v>3435.0349999999999</v>
      </c>
      <c r="F11" s="62"/>
      <c r="G11" s="62">
        <v>1089.7049999999999</v>
      </c>
      <c r="H11" s="61">
        <v>2348.4525000000003</v>
      </c>
      <c r="I11" s="66">
        <f t="shared" si="0"/>
        <v>1258.7475000000004</v>
      </c>
      <c r="J11" s="65">
        <v>3458.2283333333339</v>
      </c>
      <c r="K11" s="62"/>
      <c r="L11" s="62">
        <v>1035.2658333333331</v>
      </c>
      <c r="M11" s="61">
        <v>1742.9441666666664</v>
      </c>
      <c r="N11" s="64">
        <f t="shared" si="1"/>
        <v>707.67833333333328</v>
      </c>
      <c r="O11" s="63">
        <v>3106.9350000000004</v>
      </c>
      <c r="P11" s="62"/>
      <c r="Q11" s="62">
        <v>886.5775000000001</v>
      </c>
      <c r="R11" s="61">
        <v>2101.6275000000001</v>
      </c>
      <c r="S11" s="60">
        <f t="shared" si="2"/>
        <v>1215.05</v>
      </c>
    </row>
    <row r="12" spans="1:20">
      <c r="A12" s="70" t="s">
        <v>21</v>
      </c>
      <c r="B12" s="69"/>
      <c r="C12" s="68">
        <f>C28/43560*86400*30</f>
        <v>0</v>
      </c>
      <c r="D12" s="67"/>
      <c r="E12" s="63">
        <v>6161.9400000000005</v>
      </c>
      <c r="F12" s="62"/>
      <c r="G12" s="62">
        <v>2546.335</v>
      </c>
      <c r="H12" s="61">
        <v>924.41499999999996</v>
      </c>
      <c r="I12" s="66">
        <f t="shared" si="0"/>
        <v>-1621.92</v>
      </c>
      <c r="J12" s="65">
        <v>4265.0416666666661</v>
      </c>
      <c r="K12" s="62"/>
      <c r="L12" s="62">
        <v>972.91666666666652</v>
      </c>
      <c r="M12" s="61">
        <v>1198.1633333333332</v>
      </c>
      <c r="N12" s="64">
        <f t="shared" si="1"/>
        <v>225.24666666666667</v>
      </c>
      <c r="O12" s="63">
        <v>2481.4775</v>
      </c>
      <c r="P12" s="62"/>
      <c r="Q12" s="62">
        <v>746.6400000000001</v>
      </c>
      <c r="R12" s="61">
        <v>1028.72</v>
      </c>
      <c r="S12" s="60">
        <f t="shared" si="2"/>
        <v>282.07999999999993</v>
      </c>
    </row>
    <row r="13" spans="1:20">
      <c r="A13" s="70" t="s">
        <v>20</v>
      </c>
      <c r="B13" s="69"/>
      <c r="C13" s="68">
        <f>C29/43560*86400*31</f>
        <v>0</v>
      </c>
      <c r="D13" s="67"/>
      <c r="E13" s="63">
        <v>5123.1299999999992</v>
      </c>
      <c r="F13" s="62"/>
      <c r="G13" s="62">
        <v>2332.4274999999998</v>
      </c>
      <c r="H13" s="61">
        <v>1024.6849999999999</v>
      </c>
      <c r="I13" s="66">
        <f t="shared" si="0"/>
        <v>-1307.7424999999998</v>
      </c>
      <c r="J13" s="65">
        <v>3168.5233333333326</v>
      </c>
      <c r="K13" s="62"/>
      <c r="L13" s="62">
        <v>809.45166666666671</v>
      </c>
      <c r="M13" s="61">
        <v>1011.6925000000001</v>
      </c>
      <c r="N13" s="64">
        <f t="shared" si="1"/>
        <v>202.2408333333334</v>
      </c>
      <c r="O13" s="63">
        <v>1387.8025000000002</v>
      </c>
      <c r="P13" s="62"/>
      <c r="Q13" s="62">
        <v>631.64499999999998</v>
      </c>
      <c r="R13" s="61">
        <v>862.99</v>
      </c>
      <c r="S13" s="60">
        <f t="shared" si="2"/>
        <v>231.34500000000003</v>
      </c>
    </row>
    <row r="14" spans="1:20">
      <c r="A14" s="70" t="s">
        <v>19</v>
      </c>
      <c r="B14" s="69"/>
      <c r="C14" s="68">
        <f>C30/43560*86400*31</f>
        <v>0</v>
      </c>
      <c r="D14" s="67"/>
      <c r="E14" s="63">
        <v>2361.6</v>
      </c>
      <c r="F14" s="62"/>
      <c r="G14" s="62">
        <v>1585.5149999999999</v>
      </c>
      <c r="H14" s="61">
        <v>1091.4875000000002</v>
      </c>
      <c r="I14" s="66">
        <f t="shared" si="0"/>
        <v>-494.02749999999969</v>
      </c>
      <c r="J14" s="65">
        <v>1696.1341666666667</v>
      </c>
      <c r="K14" s="62"/>
      <c r="L14" s="62">
        <v>1205.3400000000001</v>
      </c>
      <c r="M14" s="61">
        <v>1053.5775000000003</v>
      </c>
      <c r="N14" s="64">
        <f t="shared" si="1"/>
        <v>-151.76249999999982</v>
      </c>
      <c r="O14" s="63">
        <v>1044.365</v>
      </c>
      <c r="P14" s="62"/>
      <c r="Q14" s="62">
        <v>773.63250000000005</v>
      </c>
      <c r="R14" s="61">
        <v>802.26750000000004</v>
      </c>
      <c r="S14" s="60">
        <f t="shared" si="2"/>
        <v>28.634999999999991</v>
      </c>
    </row>
    <row r="15" spans="1:20">
      <c r="A15" s="47" t="s">
        <v>18</v>
      </c>
      <c r="B15" s="46"/>
      <c r="C15" s="45">
        <f>C31/43560*86400*30</f>
        <v>0</v>
      </c>
      <c r="D15" s="44"/>
      <c r="E15" s="40">
        <v>1785.395</v>
      </c>
      <c r="F15" s="39"/>
      <c r="G15" s="39">
        <v>1583.7100000000003</v>
      </c>
      <c r="H15" s="38">
        <v>1211.6399999999999</v>
      </c>
      <c r="I15" s="43">
        <f t="shared" si="0"/>
        <v>-372.07000000000039</v>
      </c>
      <c r="J15" s="42">
        <v>1404.3383333333334</v>
      </c>
      <c r="K15" s="39"/>
      <c r="L15" s="39">
        <v>1235.5874999999999</v>
      </c>
      <c r="M15" s="38">
        <v>1131.0625</v>
      </c>
      <c r="N15" s="41">
        <f t="shared" si="1"/>
        <v>-104.52499999999986</v>
      </c>
      <c r="O15" s="40">
        <v>904.20249999999999</v>
      </c>
      <c r="P15" s="39"/>
      <c r="Q15" s="39">
        <v>825.04500000000007</v>
      </c>
      <c r="R15" s="38">
        <v>846.09749999999997</v>
      </c>
      <c r="S15" s="37">
        <f t="shared" si="2"/>
        <v>21.052499999999895</v>
      </c>
    </row>
    <row r="16" spans="1:20">
      <c r="A16" s="59" t="s">
        <v>17</v>
      </c>
      <c r="B16" s="24"/>
      <c r="C16" s="23">
        <f>C32/43560*86400*31</f>
        <v>0</v>
      </c>
      <c r="D16" s="22"/>
      <c r="E16" s="18">
        <v>1572.855</v>
      </c>
      <c r="F16" s="17"/>
      <c r="G16" s="17">
        <v>1975.865</v>
      </c>
      <c r="H16" s="16">
        <v>1360.585</v>
      </c>
      <c r="I16" s="21">
        <f t="shared" si="0"/>
        <v>-615.28</v>
      </c>
      <c r="J16" s="20">
        <v>1329.0033333333333</v>
      </c>
      <c r="K16" s="17"/>
      <c r="L16" s="17">
        <v>1488.0474999999999</v>
      </c>
      <c r="M16" s="16">
        <v>1251.8108333333332</v>
      </c>
      <c r="N16" s="19">
        <f t="shared" si="1"/>
        <v>-236.23666666666668</v>
      </c>
      <c r="O16" s="18">
        <v>951.10750000000007</v>
      </c>
      <c r="P16" s="17"/>
      <c r="Q16" s="17">
        <v>1094.02</v>
      </c>
      <c r="R16" s="16">
        <v>1057.0650000000001</v>
      </c>
      <c r="S16" s="15">
        <f t="shared" si="2"/>
        <v>-36.954999999999927</v>
      </c>
    </row>
    <row r="17" spans="1:19">
      <c r="A17" s="58" t="s">
        <v>16</v>
      </c>
      <c r="B17" s="57"/>
      <c r="C17" s="56">
        <f>C33/43560*86400*30</f>
        <v>0</v>
      </c>
      <c r="D17" s="55"/>
      <c r="E17" s="51">
        <v>1431.4974999999999</v>
      </c>
      <c r="F17" s="50"/>
      <c r="G17" s="50">
        <v>1743.2125000000001</v>
      </c>
      <c r="H17" s="49">
        <v>1229.2375</v>
      </c>
      <c r="I17" s="54">
        <f t="shared" si="0"/>
        <v>-513.97500000000014</v>
      </c>
      <c r="J17" s="53">
        <v>1170.2558333333334</v>
      </c>
      <c r="K17" s="50"/>
      <c r="L17" s="50">
        <v>1343.2241666666666</v>
      </c>
      <c r="M17" s="49">
        <v>1084.1283333333333</v>
      </c>
      <c r="N17" s="52">
        <f t="shared" si="1"/>
        <v>-259.0958333333333</v>
      </c>
      <c r="O17" s="51">
        <v>865.33</v>
      </c>
      <c r="P17" s="50"/>
      <c r="Q17" s="50">
        <v>1038.9974999999999</v>
      </c>
      <c r="R17" s="49">
        <v>941.06500000000005</v>
      </c>
      <c r="S17" s="48">
        <f t="shared" si="2"/>
        <v>-97.932499999999891</v>
      </c>
    </row>
    <row r="18" spans="1:19" ht="13.5" thickBot="1">
      <c r="A18" s="47" t="s">
        <v>15</v>
      </c>
      <c r="B18" s="46"/>
      <c r="C18" s="45">
        <f>C34/43560*86400*31</f>
        <v>0</v>
      </c>
      <c r="D18" s="44"/>
      <c r="E18" s="40">
        <v>1183.8824999999999</v>
      </c>
      <c r="F18" s="39"/>
      <c r="G18" s="39">
        <v>1499.01</v>
      </c>
      <c r="H18" s="38">
        <v>1161.115</v>
      </c>
      <c r="I18" s="43">
        <f t="shared" si="0"/>
        <v>-337.89499999999998</v>
      </c>
      <c r="J18" s="42">
        <v>1009.4241666666668</v>
      </c>
      <c r="K18" s="39"/>
      <c r="L18" s="39">
        <v>1184.4925000000001</v>
      </c>
      <c r="M18" s="38">
        <v>1061.0858333333333</v>
      </c>
      <c r="N18" s="41">
        <f t="shared" si="1"/>
        <v>-123.40666666666675</v>
      </c>
      <c r="O18" s="40">
        <v>739.33249999999998</v>
      </c>
      <c r="P18" s="39"/>
      <c r="Q18" s="39">
        <v>920.63750000000005</v>
      </c>
      <c r="R18" s="38">
        <v>911.35249999999996</v>
      </c>
      <c r="S18" s="37">
        <f t="shared" si="2"/>
        <v>-9.2850000000000819</v>
      </c>
    </row>
    <row r="19" spans="1:19">
      <c r="A19" s="36" t="s">
        <v>14</v>
      </c>
      <c r="B19" s="35"/>
      <c r="C19" s="34">
        <f>SUM(C7:C18)</f>
        <v>0</v>
      </c>
      <c r="D19" s="33"/>
      <c r="E19" s="29">
        <f>SUM(E7:E18)</f>
        <v>26679.427500000002</v>
      </c>
      <c r="F19" s="28"/>
      <c r="G19" s="28">
        <f>SUM(G7:G18)</f>
        <v>17852.7225</v>
      </c>
      <c r="H19" s="27">
        <f>SUM(H7:H18)</f>
        <v>14070.669999999996</v>
      </c>
      <c r="I19" s="32">
        <f>SUM(I7:I18)</f>
        <v>-3782.0525000000002</v>
      </c>
      <c r="J19" s="31">
        <f>SUM(J7:J18)</f>
        <v>20844.58666666667</v>
      </c>
      <c r="K19" s="28"/>
      <c r="L19" s="28">
        <f>SUM(L7:L18)</f>
        <v>12965.497500000001</v>
      </c>
      <c r="M19" s="27">
        <f>SUM(M7:M18)</f>
        <v>13203.359166666667</v>
      </c>
      <c r="N19" s="30">
        <f>SUM(N7:N18)</f>
        <v>237.86166666666736</v>
      </c>
      <c r="O19" s="29">
        <f>SUM(O7:O18)</f>
        <v>14816.724999999999</v>
      </c>
      <c r="P19" s="28"/>
      <c r="Q19" s="28">
        <f>SUM(Q7:Q18)</f>
        <v>10387.220000000001</v>
      </c>
      <c r="R19" s="27">
        <f>SUM(R7:R18)</f>
        <v>12099.9025</v>
      </c>
      <c r="S19" s="26">
        <f>SUM(S7:S18)</f>
        <v>1712.6824999999997</v>
      </c>
    </row>
    <row r="20" spans="1:19">
      <c r="A20" s="25" t="s">
        <v>13</v>
      </c>
      <c r="B20" s="24"/>
      <c r="C20" s="23">
        <f>SUM(C10:C15)</f>
        <v>0</v>
      </c>
      <c r="D20" s="22"/>
      <c r="E20" s="18">
        <f>SUM(E10:E15)</f>
        <v>20119.125</v>
      </c>
      <c r="F20" s="17"/>
      <c r="G20" s="17">
        <f>SUM(G10:G15)</f>
        <v>10007.502500000001</v>
      </c>
      <c r="H20" s="16">
        <f>SUM(H10:H15)</f>
        <v>7769.2350000000006</v>
      </c>
      <c r="I20" s="21">
        <f>SUM(I10:I15)</f>
        <v>-2238.2674999999999</v>
      </c>
      <c r="J20" s="20">
        <f>SUM(J10:J15)</f>
        <v>15090.0725</v>
      </c>
      <c r="K20" s="17"/>
      <c r="L20" s="17">
        <f>SUM(L10:L15)</f>
        <v>6152.4041666666662</v>
      </c>
      <c r="M20" s="16">
        <f>SUM(M10:M15)</f>
        <v>7256.3658333333333</v>
      </c>
      <c r="N20" s="19">
        <f>SUM(N10:N15)</f>
        <v>1103.9616666666668</v>
      </c>
      <c r="O20" s="18">
        <f>SUM(O10:O15)</f>
        <v>10208.299999999999</v>
      </c>
      <c r="P20" s="17"/>
      <c r="Q20" s="17">
        <f>SUM(Q10:Q15)</f>
        <v>4767.085</v>
      </c>
      <c r="R20" s="16">
        <f>SUM(R10:R15)</f>
        <v>6782.6824999999999</v>
      </c>
      <c r="S20" s="15">
        <f>SUM(S10:S15)</f>
        <v>2015.5974999999999</v>
      </c>
    </row>
    <row r="21" spans="1:19" ht="13.5" thickBot="1">
      <c r="A21" s="14" t="s">
        <v>12</v>
      </c>
      <c r="B21" s="13"/>
      <c r="C21" s="12">
        <f>SUM(C7:C9,C16:C18)</f>
        <v>0</v>
      </c>
      <c r="D21" s="11"/>
      <c r="E21" s="7">
        <f>SUM(E7:E9,E16:E18)</f>
        <v>6560.3024999999998</v>
      </c>
      <c r="F21" s="6"/>
      <c r="G21" s="6">
        <f>SUM(G7:G9,G16:G18)</f>
        <v>7845.2200000000012</v>
      </c>
      <c r="H21" s="5">
        <f>SUM(H7:H9,H16:H18)</f>
        <v>6301.4349999999995</v>
      </c>
      <c r="I21" s="10">
        <f>SUM(I7:I9,I16:I18)</f>
        <v>-1543.7850000000003</v>
      </c>
      <c r="J21" s="9">
        <f>SUM(J7:J9,J16:J18)</f>
        <v>5754.5141666666668</v>
      </c>
      <c r="K21" s="6"/>
      <c r="L21" s="6">
        <f>SUM(L7:L9,L16:L18)</f>
        <v>6813.0933333333332</v>
      </c>
      <c r="M21" s="5">
        <f>SUM(M7:M9,M16:M18)</f>
        <v>5946.9933333333338</v>
      </c>
      <c r="N21" s="8">
        <f>SUM(N7:N9,N16:N18)</f>
        <v>-866.0999999999998</v>
      </c>
      <c r="O21" s="7">
        <f>SUM(O7:O9,O16:O18)</f>
        <v>4608.4249999999993</v>
      </c>
      <c r="P21" s="6"/>
      <c r="Q21" s="6">
        <f>SUM(Q7:Q9,Q16:Q18)</f>
        <v>5620.1349999999993</v>
      </c>
      <c r="R21" s="5">
        <f>SUM(R7:R9,R16:R18)</f>
        <v>5317.22</v>
      </c>
      <c r="S21" s="4">
        <f>SUM(S7:S9,S16:S18)</f>
        <v>-302.91499999999996</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c r="D23" s="89"/>
      <c r="E23" s="85">
        <f>E7*43560/86400/31</f>
        <v>14.977002688172043</v>
      </c>
      <c r="F23" s="84"/>
      <c r="G23" s="84">
        <f>G7*43560/86400/31</f>
        <v>17.361914314516131</v>
      </c>
      <c r="H23" s="83">
        <f>H7*43560/86400/31</f>
        <v>15.352810147849461</v>
      </c>
      <c r="I23" s="88">
        <f>I7*43560/86400/31</f>
        <v>-2.0091041666666678</v>
      </c>
      <c r="J23" s="87">
        <f>J7*43560/86400/31</f>
        <v>13.724311155913982</v>
      </c>
      <c r="K23" s="84"/>
      <c r="L23" s="84">
        <f>L7*43560/86400/31</f>
        <v>17.857691756272402</v>
      </c>
      <c r="M23" s="83">
        <f>M7*43560/86400/31</f>
        <v>15.014489919354839</v>
      </c>
      <c r="N23" s="86">
        <f>N7*43560/86400/31</f>
        <v>-2.8432018369175633</v>
      </c>
      <c r="O23" s="85">
        <f>O7*43560/86400/31</f>
        <v>12.461292338709676</v>
      </c>
      <c r="P23" s="84"/>
      <c r="Q23" s="84">
        <f>Q7*43560/86400/31</f>
        <v>15.999851142473119</v>
      </c>
      <c r="R23" s="83">
        <f>R7*43560/86400/31</f>
        <v>14.370417002688171</v>
      </c>
      <c r="S23" s="82">
        <f>S7*43560/86400/31</f>
        <v>-1.629434139784947</v>
      </c>
    </row>
    <row r="24" spans="1:19">
      <c r="A24" s="70" t="s">
        <v>25</v>
      </c>
      <c r="B24" s="69"/>
      <c r="C24" s="68"/>
      <c r="D24" s="67"/>
      <c r="E24" s="63">
        <f>E8*43560/86400/28</f>
        <v>12.530837425595239</v>
      </c>
      <c r="F24" s="62"/>
      <c r="G24" s="62">
        <f>G8*43560/86400/28</f>
        <v>12.990259300595239</v>
      </c>
      <c r="H24" s="61">
        <f>H8*43560/86400/28</f>
        <v>13.765010416666668</v>
      </c>
      <c r="I24" s="66">
        <f>I8*43560/86400/28</f>
        <v>0.7747511160714271</v>
      </c>
      <c r="J24" s="65">
        <f>J8*43560/86400/28</f>
        <v>12.004658482142858</v>
      </c>
      <c r="K24" s="62"/>
      <c r="L24" s="62">
        <f>L8*43560/86400/28</f>
        <v>15.259879588293648</v>
      </c>
      <c r="M24" s="61">
        <f>M8*43560/86400/28</f>
        <v>13.998637648809524</v>
      </c>
      <c r="N24" s="64">
        <f>N8*43560/86400/28</f>
        <v>-1.2612419394841254</v>
      </c>
      <c r="O24" s="63">
        <f>O8*43560/86400/28</f>
        <v>10.612348214285715</v>
      </c>
      <c r="P24" s="62"/>
      <c r="Q24" s="62">
        <f>Q8*43560/86400/28</f>
        <v>14.2704375</v>
      </c>
      <c r="R24" s="61">
        <f>R8*43560/86400/28</f>
        <v>12.807678943452382</v>
      </c>
      <c r="S24" s="60">
        <f>S8*43560/86400/28</f>
        <v>-1.4627585565476182</v>
      </c>
    </row>
    <row r="25" spans="1:19">
      <c r="A25" s="81" t="s">
        <v>24</v>
      </c>
      <c r="B25" s="80"/>
      <c r="C25" s="79"/>
      <c r="D25" s="78"/>
      <c r="E25" s="74">
        <f>E9*43560/86400/31</f>
        <v>12.282801075268818</v>
      </c>
      <c r="F25" s="73"/>
      <c r="G25" s="73">
        <f>G9*43560/86400/31</f>
        <v>13.631162298387094</v>
      </c>
      <c r="H25" s="72">
        <f>H9*43560/86400/31</f>
        <v>13.694142473118278</v>
      </c>
      <c r="I25" s="77">
        <f>I9*43560/86400/31</f>
        <v>6.2980174731183752E-2</v>
      </c>
      <c r="J25" s="76">
        <f>J9*43560/86400/31</f>
        <v>11.957708445340502</v>
      </c>
      <c r="K25" s="73"/>
      <c r="L25" s="73">
        <f>L9*43560/86400/31</f>
        <v>13.853388664874551</v>
      </c>
      <c r="M25" s="72">
        <f>M9*43560/86400/31</f>
        <v>13.812838485663086</v>
      </c>
      <c r="N25" s="75">
        <f>N9*43560/86400/31</f>
        <v>-4.0550179211465934E-2</v>
      </c>
      <c r="O25" s="74">
        <f>O9*43560/86400/31</f>
        <v>11.336594086021504</v>
      </c>
      <c r="P25" s="73"/>
      <c r="Q25" s="73">
        <f>Q9*43560/86400/31</f>
        <v>12.850517137096775</v>
      </c>
      <c r="R25" s="72">
        <f>R9*43560/86400/31</f>
        <v>13.219453293010751</v>
      </c>
      <c r="S25" s="71">
        <f>S9*43560/86400/31</f>
        <v>0.36893615591397766</v>
      </c>
    </row>
    <row r="26" spans="1:19">
      <c r="A26" s="58" t="s">
        <v>23</v>
      </c>
      <c r="B26" s="57"/>
      <c r="C26" s="56"/>
      <c r="D26" s="55"/>
      <c r="E26" s="51">
        <f>E10*43560/86400/30</f>
        <v>21.040975694444441</v>
      </c>
      <c r="F26" s="50"/>
      <c r="G26" s="50">
        <f>G10*43560/86400/30</f>
        <v>14.617640277777776</v>
      </c>
      <c r="H26" s="49">
        <f>H10*43560/86400/30</f>
        <v>19.638215972222216</v>
      </c>
      <c r="I26" s="54">
        <f>I10*43560/86400/30</f>
        <v>5.0205756944444433</v>
      </c>
      <c r="J26" s="53">
        <f>J10*43560/86400/30</f>
        <v>18.449250925925927</v>
      </c>
      <c r="K26" s="50"/>
      <c r="L26" s="50">
        <f>L10*43560/86400/30</f>
        <v>15.021519791666666</v>
      </c>
      <c r="M26" s="49">
        <f>M10*43560/86400/30</f>
        <v>18.804170254629629</v>
      </c>
      <c r="N26" s="52">
        <f>N10*43560/86400/30</f>
        <v>3.7826504629629638</v>
      </c>
      <c r="O26" s="51">
        <f>O10*43560/86400/30</f>
        <v>21.570224652777775</v>
      </c>
      <c r="P26" s="50"/>
      <c r="Q26" s="50">
        <f>Q10*43560/86400/30</f>
        <v>15.184575694444444</v>
      </c>
      <c r="R26" s="49">
        <f>R10*43560/86400/30</f>
        <v>19.174802777777778</v>
      </c>
      <c r="S26" s="48">
        <f>S10*43560/86400/30</f>
        <v>3.9902270833333349</v>
      </c>
    </row>
    <row r="27" spans="1:19">
      <c r="A27" s="70" t="s">
        <v>22</v>
      </c>
      <c r="B27" s="69"/>
      <c r="C27" s="68"/>
      <c r="D27" s="67"/>
      <c r="E27" s="63">
        <f>E11*43560/86400/31</f>
        <v>55.865488575268813</v>
      </c>
      <c r="F27" s="62"/>
      <c r="G27" s="62">
        <f>G11*43560/86400/31</f>
        <v>17.722352822580646</v>
      </c>
      <c r="H27" s="61">
        <f>H11*43560/86400/31</f>
        <v>38.193918346774197</v>
      </c>
      <c r="I27" s="66">
        <f>I11*43560/86400/31</f>
        <v>20.471565524193554</v>
      </c>
      <c r="J27" s="65">
        <f>J11*43560/86400/31</f>
        <v>56.242691980286743</v>
      </c>
      <c r="K27" s="62"/>
      <c r="L27" s="62">
        <f>L11*43560/86400/31</f>
        <v>16.836984655017918</v>
      </c>
      <c r="M27" s="61">
        <f>M11*43560/86400/31</f>
        <v>28.346269377240137</v>
      </c>
      <c r="N27" s="64">
        <f>N11*43560/86400/31</f>
        <v>11.509284722222223</v>
      </c>
      <c r="O27" s="63">
        <f>O11*43560/86400/31</f>
        <v>50.529453629032268</v>
      </c>
      <c r="P27" s="62"/>
      <c r="Q27" s="62">
        <f>Q11*43560/86400/31</f>
        <v>14.418800739247315</v>
      </c>
      <c r="R27" s="61">
        <f>R11*43560/86400/31</f>
        <v>34.179694556451615</v>
      </c>
      <c r="S27" s="60">
        <f>S11*43560/86400/31</f>
        <v>19.760893817204302</v>
      </c>
    </row>
    <row r="28" spans="1:19">
      <c r="A28" s="70" t="s">
        <v>21</v>
      </c>
      <c r="B28" s="69"/>
      <c r="C28" s="68"/>
      <c r="D28" s="67"/>
      <c r="E28" s="63">
        <f>E12*43560/86400/30</f>
        <v>103.55482500000001</v>
      </c>
      <c r="F28" s="62"/>
      <c r="G28" s="62">
        <f>G12*43560/86400/30</f>
        <v>42.792574305555561</v>
      </c>
      <c r="H28" s="61">
        <f>H12*43560/86400/30</f>
        <v>15.535307638888888</v>
      </c>
      <c r="I28" s="66">
        <f>I12*43560/86400/30</f>
        <v>-27.25726666666667</v>
      </c>
      <c r="J28" s="65">
        <f>J12*43560/86400/30</f>
        <v>71.676394675925906</v>
      </c>
      <c r="K28" s="62"/>
      <c r="L28" s="62">
        <f>L12*43560/86400/30</f>
        <v>16.350405092592592</v>
      </c>
      <c r="M28" s="61">
        <f>M12*43560/86400/30</f>
        <v>20.135800462962962</v>
      </c>
      <c r="N28" s="64">
        <f>N12*43560/86400/30</f>
        <v>3.7853953703703707</v>
      </c>
      <c r="O28" s="63">
        <f>O12*43560/86400/30</f>
        <v>41.702607986111111</v>
      </c>
      <c r="P28" s="62"/>
      <c r="Q28" s="62">
        <f>Q12*43560/86400/30</f>
        <v>12.547700000000003</v>
      </c>
      <c r="R28" s="61">
        <f>R12*43560/86400/30</f>
        <v>17.288211111111114</v>
      </c>
      <c r="S28" s="60">
        <f>S12*43560/86400/30</f>
        <v>4.7405111111111093</v>
      </c>
    </row>
    <row r="29" spans="1:19">
      <c r="A29" s="70" t="s">
        <v>20</v>
      </c>
      <c r="B29" s="69"/>
      <c r="C29" s="68"/>
      <c r="D29" s="67"/>
      <c r="E29" s="63">
        <f>E13*43560/86400/31</f>
        <v>83.319721774193525</v>
      </c>
      <c r="F29" s="62"/>
      <c r="G29" s="62">
        <f t="shared" ref="G29:J30" si="3">G13*43560/86400/31</f>
        <v>37.933296706989246</v>
      </c>
      <c r="H29" s="61">
        <f t="shared" si="3"/>
        <v>16.664903897849463</v>
      </c>
      <c r="I29" s="66">
        <f t="shared" si="3"/>
        <v>-21.26839280913978</v>
      </c>
      <c r="J29" s="65">
        <f t="shared" si="3"/>
        <v>51.53109184587813</v>
      </c>
      <c r="K29" s="62"/>
      <c r="L29" s="62">
        <f t="shared" ref="L29:O30" si="4">L13*43560/86400/31</f>
        <v>13.164469310035843</v>
      </c>
      <c r="M29" s="61">
        <f t="shared" si="4"/>
        <v>16.453601142473119</v>
      </c>
      <c r="N29" s="64">
        <f t="shared" si="4"/>
        <v>3.2891318324372771</v>
      </c>
      <c r="O29" s="63">
        <f t="shared" si="4"/>
        <v>22.570443884408608</v>
      </c>
      <c r="P29" s="62"/>
      <c r="Q29" s="62">
        <f t="shared" ref="Q29:S30" si="5">Q13*43560/86400/31</f>
        <v>10.272721102150536</v>
      </c>
      <c r="R29" s="61">
        <f t="shared" si="5"/>
        <v>14.035186827956988</v>
      </c>
      <c r="S29" s="60">
        <f t="shared" si="5"/>
        <v>3.762465725806452</v>
      </c>
    </row>
    <row r="30" spans="1:19">
      <c r="A30" s="70" t="s">
        <v>19</v>
      </c>
      <c r="B30" s="69"/>
      <c r="C30" s="68"/>
      <c r="D30" s="67"/>
      <c r="E30" s="63">
        <f>E14*43560/86400/31</f>
        <v>38.407741935483877</v>
      </c>
      <c r="F30" s="62"/>
      <c r="G30" s="62">
        <f t="shared" si="3"/>
        <v>25.785929435483869</v>
      </c>
      <c r="H30" s="61">
        <f t="shared" si="3"/>
        <v>17.751342405913981</v>
      </c>
      <c r="I30" s="66">
        <f t="shared" si="3"/>
        <v>-8.034587029569888</v>
      </c>
      <c r="J30" s="65">
        <f t="shared" si="3"/>
        <v>27.584977710573476</v>
      </c>
      <c r="K30" s="62"/>
      <c r="L30" s="62">
        <f t="shared" si="4"/>
        <v>19.602975806451614</v>
      </c>
      <c r="M30" s="61">
        <f t="shared" si="4"/>
        <v>17.13479536290323</v>
      </c>
      <c r="N30" s="64">
        <f t="shared" si="4"/>
        <v>-2.4681804435483836</v>
      </c>
      <c r="O30" s="63">
        <f t="shared" si="4"/>
        <v>16.984968413978496</v>
      </c>
      <c r="P30" s="62"/>
      <c r="Q30" s="62">
        <f t="shared" si="5"/>
        <v>12.581926411290324</v>
      </c>
      <c r="R30" s="61">
        <f t="shared" si="5"/>
        <v>13.047630040322582</v>
      </c>
      <c r="S30" s="60">
        <f t="shared" si="5"/>
        <v>0.46570362903225793</v>
      </c>
    </row>
    <row r="31" spans="1:19">
      <c r="A31" s="47" t="s">
        <v>18</v>
      </c>
      <c r="B31" s="46"/>
      <c r="C31" s="45"/>
      <c r="D31" s="44"/>
      <c r="E31" s="40">
        <f>E15*43560/86400/30</f>
        <v>30.00455486111111</v>
      </c>
      <c r="F31" s="39"/>
      <c r="G31" s="39">
        <f>G15*43560/86400/30</f>
        <v>26.615126388888893</v>
      </c>
      <c r="H31" s="38">
        <f>H15*43560/86400/30</f>
        <v>20.36228333333333</v>
      </c>
      <c r="I31" s="43">
        <f>I15*43560/86400/30</f>
        <v>-6.2528430555555623</v>
      </c>
      <c r="J31" s="42">
        <f>J15*43560/86400/30</f>
        <v>23.60068587962963</v>
      </c>
      <c r="K31" s="39"/>
      <c r="L31" s="39">
        <f>L15*43560/86400/30</f>
        <v>20.764734374999996</v>
      </c>
      <c r="M31" s="38">
        <f>M15*43560/86400/30</f>
        <v>19.008133680555556</v>
      </c>
      <c r="N31" s="41">
        <f>N15*43560/86400/30</f>
        <v>-1.7566006944444423</v>
      </c>
      <c r="O31" s="40">
        <f>O15*43560/86400/30</f>
        <v>15.195625347222222</v>
      </c>
      <c r="P31" s="39"/>
      <c r="Q31" s="39">
        <f>Q15*43560/86400/30</f>
        <v>13.865339583333334</v>
      </c>
      <c r="R31" s="38">
        <f>R15*43560/86400/30</f>
        <v>14.219138541666668</v>
      </c>
      <c r="S31" s="37">
        <f>S15*43560/86400/30</f>
        <v>0.35379895833333158</v>
      </c>
    </row>
    <row r="32" spans="1:19">
      <c r="A32" s="59" t="s">
        <v>17</v>
      </c>
      <c r="B32" s="24"/>
      <c r="C32" s="23"/>
      <c r="D32" s="22"/>
      <c r="E32" s="18">
        <f>E16*43560/86400/31</f>
        <v>25.580034274193547</v>
      </c>
      <c r="F32" s="17"/>
      <c r="G32" s="17">
        <f>G16*43560/86400/31</f>
        <v>32.134363575268814</v>
      </c>
      <c r="H32" s="16">
        <f>H16*43560/86400/31</f>
        <v>22.127793682795701</v>
      </c>
      <c r="I32" s="21">
        <f>I16*43560/86400/31</f>
        <v>-10.006569892473117</v>
      </c>
      <c r="J32" s="20">
        <f>J16*43560/86400/31</f>
        <v>21.614167114695341</v>
      </c>
      <c r="K32" s="17"/>
      <c r="L32" s="17">
        <f>L16*43560/86400/31</f>
        <v>24.200772513440857</v>
      </c>
      <c r="M32" s="16">
        <f>M16*43560/86400/31</f>
        <v>20.358751456093188</v>
      </c>
      <c r="N32" s="19">
        <f>N16*43560/86400/31</f>
        <v>-3.8420210573476705</v>
      </c>
      <c r="O32" s="18">
        <f>O16*43560/86400/31</f>
        <v>15.468280577956991</v>
      </c>
      <c r="P32" s="17"/>
      <c r="Q32" s="17">
        <f>Q16*43560/86400/31</f>
        <v>17.792529569892473</v>
      </c>
      <c r="R32" s="16">
        <f>R16*43560/86400/31</f>
        <v>17.191514112903228</v>
      </c>
      <c r="S32" s="15">
        <f>S16*43560/86400/31</f>
        <v>-0.60101545698924608</v>
      </c>
    </row>
    <row r="33" spans="1:19">
      <c r="A33" s="58" t="s">
        <v>16</v>
      </c>
      <c r="B33" s="57"/>
      <c r="C33" s="56"/>
      <c r="D33" s="55"/>
      <c r="E33" s="51">
        <f>E17*43560/86400/30</f>
        <v>24.057110763888886</v>
      </c>
      <c r="F33" s="50"/>
      <c r="G33" s="50">
        <f>G17*43560/86400/30</f>
        <v>29.295654513888891</v>
      </c>
      <c r="H33" s="49">
        <f>H17*43560/86400/30</f>
        <v>20.658019097222223</v>
      </c>
      <c r="I33" s="54">
        <f>I17*43560/86400/30</f>
        <v>-8.6376354166666705</v>
      </c>
      <c r="J33" s="53">
        <f>J17*43560/86400/30</f>
        <v>19.666799421296297</v>
      </c>
      <c r="K33" s="50"/>
      <c r="L33" s="50">
        <f>L17*43560/86400/30</f>
        <v>22.573628356481482</v>
      </c>
      <c r="M33" s="49">
        <f>M17*43560/86400/30</f>
        <v>18.219378935185187</v>
      </c>
      <c r="N33" s="52">
        <f>N17*43560/86400/30</f>
        <v>-4.3542494212962959</v>
      </c>
      <c r="O33" s="51">
        <f>O17*43560/86400/30</f>
        <v>14.542351388888891</v>
      </c>
      <c r="P33" s="50"/>
      <c r="Q33" s="50">
        <f>Q17*43560/86400/30</f>
        <v>17.46093020833333</v>
      </c>
      <c r="R33" s="49">
        <f>R17*43560/86400/30</f>
        <v>15.81512013888889</v>
      </c>
      <c r="S33" s="48">
        <f>S17*43560/86400/30</f>
        <v>-1.6458100694444429</v>
      </c>
    </row>
    <row r="34" spans="1:19" ht="13.5" thickBot="1">
      <c r="A34" s="47" t="s">
        <v>15</v>
      </c>
      <c r="B34" s="46"/>
      <c r="C34" s="45"/>
      <c r="D34" s="44"/>
      <c r="E34" s="40">
        <f>E18*43560/86400/31</f>
        <v>19.254003024193548</v>
      </c>
      <c r="F34" s="39"/>
      <c r="G34" s="39">
        <f>G18*43560/86400/31</f>
        <v>24.379060483870969</v>
      </c>
      <c r="H34" s="38">
        <f>H18*43560/86400/31</f>
        <v>18.8837251344086</v>
      </c>
      <c r="I34" s="43">
        <f>I18*43560/86400/31</f>
        <v>-5.4953353494623647</v>
      </c>
      <c r="J34" s="42">
        <f>J18*43560/86400/31</f>
        <v>16.416710237455199</v>
      </c>
      <c r="K34" s="39"/>
      <c r="L34" s="39">
        <f>L18*43560/86400/31</f>
        <v>19.263923723118282</v>
      </c>
      <c r="M34" s="38">
        <f>M18*43560/86400/31</f>
        <v>17.256906698028676</v>
      </c>
      <c r="N34" s="41">
        <f>N18*43560/86400/31</f>
        <v>-2.0070170250896071</v>
      </c>
      <c r="O34" s="40">
        <f>O18*43560/86400/31</f>
        <v>12.024090389784945</v>
      </c>
      <c r="P34" s="39"/>
      <c r="Q34" s="39">
        <f>Q18*43560/86400/31</f>
        <v>14.972733534946236</v>
      </c>
      <c r="R34" s="38">
        <f>R18*43560/86400/31</f>
        <v>14.821727486559139</v>
      </c>
      <c r="S34" s="37">
        <f>S18*43560/86400/31</f>
        <v>-0.15100604838709814</v>
      </c>
    </row>
    <row r="35" spans="1:19">
      <c r="A35" s="36" t="s">
        <v>14</v>
      </c>
      <c r="B35" s="35"/>
      <c r="C35" s="34" t="e">
        <f>AVERAGE(C23:C34)</f>
        <v>#DIV/0!</v>
      </c>
      <c r="D35" s="33"/>
      <c r="E35" s="29">
        <f>E19*43560/86400/365</f>
        <v>36.851720633561648</v>
      </c>
      <c r="F35" s="28"/>
      <c r="G35" s="28">
        <f>G19*43560/86400/365</f>
        <v>24.65958244863014</v>
      </c>
      <c r="H35" s="27">
        <f>H19*43560/86400/365</f>
        <v>19.435514497716888</v>
      </c>
      <c r="I35" s="32">
        <f>I19*43560/86400/365</f>
        <v>-5.2240679509132422</v>
      </c>
      <c r="J35" s="31">
        <f>J19*43560/86400/365</f>
        <v>28.792180213089807</v>
      </c>
      <c r="K35" s="28"/>
      <c r="L35" s="28">
        <f>L19*43560/86400/365</f>
        <v>17.908963441780823</v>
      </c>
      <c r="M35" s="27">
        <f>M19*43560/86400/365</f>
        <v>18.237516657153733</v>
      </c>
      <c r="N35" s="30">
        <f>N19*43560/86400/365</f>
        <v>0.3285532153729081</v>
      </c>
      <c r="O35" s="29">
        <f>O19*43560/86400/365</f>
        <v>20.466024257990863</v>
      </c>
      <c r="P35" s="28"/>
      <c r="Q35" s="28">
        <f>Q19*43560/86400/365</f>
        <v>14.347644063926941</v>
      </c>
      <c r="R35" s="27">
        <f>R19*43560/86400/365</f>
        <v>16.713335644977171</v>
      </c>
      <c r="S35" s="26">
        <f>S19*43560/86400/365</f>
        <v>2.3656915810502279</v>
      </c>
    </row>
    <row r="36" spans="1:19">
      <c r="A36" s="25" t="s">
        <v>13</v>
      </c>
      <c r="B36" s="24"/>
      <c r="C36" s="23" t="e">
        <f>AVERAGE(C26:C31)</f>
        <v>#DIV/0!</v>
      </c>
      <c r="D36" s="22"/>
      <c r="E36" s="18">
        <f>E20*43560/86400/183</f>
        <v>55.428372609289617</v>
      </c>
      <c r="F36" s="17"/>
      <c r="G36" s="17">
        <f>G20*43560/86400/183</f>
        <v>27.570760530510022</v>
      </c>
      <c r="H36" s="16">
        <f>H20*43560/86400/183</f>
        <v>21.404313183060111</v>
      </c>
      <c r="I36" s="21">
        <f>I20*43560/86400/183</f>
        <v>-6.1664473474499086</v>
      </c>
      <c r="J36" s="20">
        <f>J20*43560/86400/183</f>
        <v>41.573287169854282</v>
      </c>
      <c r="K36" s="17"/>
      <c r="L36" s="17">
        <f>L20*43560/86400/183</f>
        <v>16.949929511991495</v>
      </c>
      <c r="M36" s="16">
        <f>M20*43560/86400/183</f>
        <v>19.991353957953855</v>
      </c>
      <c r="N36" s="19">
        <f>N20*43560/86400/183</f>
        <v>3.0414244459623561</v>
      </c>
      <c r="O36" s="18">
        <f>O20*43560/86400/183</f>
        <v>28.123959471766845</v>
      </c>
      <c r="P36" s="17"/>
      <c r="Q36" s="17">
        <f>Q20*43560/86400/183</f>
        <v>13.133362591074681</v>
      </c>
      <c r="R36" s="16">
        <f>R20*43560/86400/183</f>
        <v>18.686352060564662</v>
      </c>
      <c r="S36" s="15">
        <f>S20*43560/86400/183</f>
        <v>5.5529894694899813</v>
      </c>
    </row>
    <row r="37" spans="1:19" ht="13.5" thickBot="1">
      <c r="A37" s="14" t="s">
        <v>12</v>
      </c>
      <c r="B37" s="13"/>
      <c r="C37" s="12" t="e">
        <f>AVERAGE(C32:C34,C23:C25)</f>
        <v>#DIV/0!</v>
      </c>
      <c r="D37" s="11"/>
      <c r="E37" s="7">
        <f>E21*43560/86400/182</f>
        <v>18.172999141483515</v>
      </c>
      <c r="F37" s="6"/>
      <c r="G37" s="6">
        <f>G21*43560/86400/182</f>
        <v>21.732408882783886</v>
      </c>
      <c r="H37" s="5">
        <f>H21*43560/86400/182</f>
        <v>17.455898237179483</v>
      </c>
      <c r="I37" s="10">
        <f>I21*43560/86400/182</f>
        <v>-4.2765106456043966</v>
      </c>
      <c r="J37" s="9">
        <f>J21*43560/86400/182</f>
        <v>15.940847393925518</v>
      </c>
      <c r="K37" s="6"/>
      <c r="L37" s="6">
        <f>L21*43560/86400/182</f>
        <v>18.873266788766792</v>
      </c>
      <c r="M37" s="5">
        <f>M21*43560/86400/182</f>
        <v>16.474042887667888</v>
      </c>
      <c r="N37" s="8">
        <f>N21*43560/86400/182</f>
        <v>-2.3992239010989009</v>
      </c>
      <c r="O37" s="7">
        <f>O21*43560/86400/182</f>
        <v>12.766012477106225</v>
      </c>
      <c r="P37" s="6"/>
      <c r="Q37" s="6">
        <f>Q21*43560/86400/182</f>
        <v>15.56859741300366</v>
      </c>
      <c r="R37" s="5">
        <f>R21*43560/86400/182</f>
        <v>14.729478479853482</v>
      </c>
      <c r="S37" s="4">
        <f>S21*43560/86400/182</f>
        <v>-0.83911893315018304</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3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'999426'!$A$1</f>
        <v>&lt;SITE CATEGORY: PRIMARY/SECONDARY&gt;</v>
      </c>
      <c r="C1" s="124"/>
      <c r="D1" s="124"/>
      <c r="E1" s="124"/>
      <c r="F1" s="124"/>
      <c r="G1" s="124"/>
      <c r="H1" s="124"/>
      <c r="I1" s="124"/>
      <c r="J1" s="124"/>
      <c r="K1" s="124"/>
      <c r="L1" s="124"/>
      <c r="M1" s="124"/>
      <c r="N1" s="124"/>
      <c r="O1" s="124"/>
    </row>
    <row r="2" spans="2:15" ht="23.25">
      <c r="B2" s="125" t="str">
        <f>'999426'!A2</f>
        <v>HYDROSS MODEL NODE — Mud Creek above West Miller Coulee (#999426)</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33.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73</v>
      </c>
      <c r="B2" s="121"/>
      <c r="C2" s="121"/>
      <c r="D2" s="121"/>
      <c r="E2" s="121"/>
      <c r="F2" s="121"/>
      <c r="G2" s="121"/>
      <c r="H2" s="121"/>
      <c r="I2" s="121"/>
      <c r="J2" s="121"/>
      <c r="K2" s="121"/>
      <c r="L2" s="121"/>
      <c r="M2" s="121"/>
      <c r="N2" s="121"/>
      <c r="O2" s="121"/>
      <c r="P2" s="121"/>
      <c r="Q2" s="121"/>
      <c r="R2" s="121"/>
      <c r="S2" s="121"/>
    </row>
    <row r="3" spans="1:20" ht="16.5" thickTop="1" thickBot="1">
      <c r="A3" s="120" t="s">
        <v>72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1291.2396694214876</v>
      </c>
      <c r="C7" s="90">
        <f>C23/43560*86400*31</f>
        <v>2520.9917355371904</v>
      </c>
      <c r="D7" s="89">
        <f>D23/43560*86400*31</f>
        <v>1893.818181818182</v>
      </c>
      <c r="E7" s="85">
        <v>3323.5425</v>
      </c>
      <c r="F7" s="84">
        <v>3920.3284549999989</v>
      </c>
      <c r="G7" s="84">
        <v>2151.6350000000002</v>
      </c>
      <c r="H7" s="83">
        <v>3559.09</v>
      </c>
      <c r="I7" s="88">
        <f t="shared" ref="I7:I18" si="0">H7-G7</f>
        <v>1407.4549999999999</v>
      </c>
      <c r="J7" s="87">
        <v>2767.0175000000004</v>
      </c>
      <c r="K7" s="84">
        <v>2922.9135181818183</v>
      </c>
      <c r="L7" s="84">
        <v>2855.9008333333336</v>
      </c>
      <c r="M7" s="83">
        <v>3480.5083333333328</v>
      </c>
      <c r="N7" s="86">
        <f t="shared" ref="N7:N18" si="1">M7-L7</f>
        <v>624.60749999999916</v>
      </c>
      <c r="O7" s="85">
        <v>2666.61</v>
      </c>
      <c r="P7" s="84">
        <v>2725.8167053333332</v>
      </c>
      <c r="Q7" s="84">
        <v>4206.43</v>
      </c>
      <c r="R7" s="83">
        <v>3407.2075</v>
      </c>
      <c r="S7" s="82">
        <f t="shared" ref="S7:S18" si="2">R7-Q7</f>
        <v>-799.22250000000031</v>
      </c>
    </row>
    <row r="8" spans="1:20">
      <c r="A8" s="70" t="s">
        <v>25</v>
      </c>
      <c r="B8" s="69">
        <f>B24/43560*86400*28</f>
        <v>1166.2809917355371</v>
      </c>
      <c r="C8" s="68">
        <f>C24/43560*86400*28</f>
        <v>2277.0247933884298</v>
      </c>
      <c r="D8" s="67">
        <f>D24/43560*86400*28</f>
        <v>1649.4545454545455</v>
      </c>
      <c r="E8" s="63">
        <v>2648.0299999999997</v>
      </c>
      <c r="F8" s="62">
        <v>4360.7249106666668</v>
      </c>
      <c r="G8" s="62">
        <v>4120.6750000000002</v>
      </c>
      <c r="H8" s="61">
        <v>2811.6524999999997</v>
      </c>
      <c r="I8" s="66">
        <f t="shared" si="0"/>
        <v>-1309.0225000000005</v>
      </c>
      <c r="J8" s="65">
        <v>2477.2550000000006</v>
      </c>
      <c r="K8" s="62">
        <v>2446.6102449999998</v>
      </c>
      <c r="L8" s="62">
        <v>2310.3041666666668</v>
      </c>
      <c r="M8" s="61">
        <v>3061.9416666666662</v>
      </c>
      <c r="N8" s="64">
        <f t="shared" si="1"/>
        <v>751.63749999999936</v>
      </c>
      <c r="O8" s="63">
        <v>2304.4050000000002</v>
      </c>
      <c r="P8" s="62">
        <v>2159.866598666667</v>
      </c>
      <c r="Q8" s="62">
        <v>2062.4549999999999</v>
      </c>
      <c r="R8" s="61">
        <v>2889.395</v>
      </c>
      <c r="S8" s="60">
        <f t="shared" si="2"/>
        <v>826.94</v>
      </c>
    </row>
    <row r="9" spans="1:20">
      <c r="A9" s="81" t="s">
        <v>24</v>
      </c>
      <c r="B9" s="80">
        <f>B25/43560*86400*31</f>
        <v>1291.2396694214876</v>
      </c>
      <c r="C9" s="79">
        <f>C25/43560*86400*31</f>
        <v>2520.9917355371904</v>
      </c>
      <c r="D9" s="78">
        <f>D25/43560*86400*31</f>
        <v>1924.5619834710744</v>
      </c>
      <c r="E9" s="74">
        <v>2886.78</v>
      </c>
      <c r="F9" s="73">
        <v>4543.4024976666669</v>
      </c>
      <c r="G9" s="73">
        <v>2170.6999999999998</v>
      </c>
      <c r="H9" s="72">
        <v>2979.8225000000002</v>
      </c>
      <c r="I9" s="77">
        <f t="shared" si="0"/>
        <v>809.1225000000004</v>
      </c>
      <c r="J9" s="76">
        <v>2645.08</v>
      </c>
      <c r="K9" s="73">
        <v>2987.2500723636363</v>
      </c>
      <c r="L9" s="73">
        <v>2703.3958333333335</v>
      </c>
      <c r="M9" s="72">
        <v>3071.9116666666669</v>
      </c>
      <c r="N9" s="75">
        <f t="shared" si="1"/>
        <v>368.51583333333338</v>
      </c>
      <c r="O9" s="74">
        <v>2525.0500000000002</v>
      </c>
      <c r="P9" s="73">
        <v>2150.2798270000008</v>
      </c>
      <c r="Q9" s="73">
        <v>2935.8724999999999</v>
      </c>
      <c r="R9" s="72">
        <v>2963.0175000000004</v>
      </c>
      <c r="S9" s="71">
        <f t="shared" si="2"/>
        <v>27.145000000000437</v>
      </c>
    </row>
    <row r="10" spans="1:20">
      <c r="A10" s="58" t="s">
        <v>23</v>
      </c>
      <c r="B10" s="57">
        <f>B26/43560*86400*30</f>
        <v>1249.5867768595042</v>
      </c>
      <c r="C10" s="56">
        <f>C26/43560*86400*30</f>
        <v>3986.7768595041321</v>
      </c>
      <c r="D10" s="55">
        <f>D26/43560*86400*30</f>
        <v>1904.1322314049585</v>
      </c>
      <c r="E10" s="51">
        <v>5010.7150000000001</v>
      </c>
      <c r="F10" s="50">
        <v>4699.6999336666659</v>
      </c>
      <c r="G10" s="50">
        <v>2520.8274999999999</v>
      </c>
      <c r="H10" s="49">
        <v>4268.3999999999996</v>
      </c>
      <c r="I10" s="54">
        <f t="shared" si="0"/>
        <v>1747.5724999999998</v>
      </c>
      <c r="J10" s="53">
        <v>4296.315833333334</v>
      </c>
      <c r="K10" s="50">
        <v>2788.089849663636</v>
      </c>
      <c r="L10" s="50">
        <v>2318.0666666666671</v>
      </c>
      <c r="M10" s="49">
        <v>3990.5683333333332</v>
      </c>
      <c r="N10" s="52">
        <f t="shared" si="1"/>
        <v>1672.5016666666661</v>
      </c>
      <c r="O10" s="51">
        <v>5285.3825000000006</v>
      </c>
      <c r="P10" s="50">
        <v>2632.6597310000002</v>
      </c>
      <c r="Q10" s="50">
        <v>3596.8525</v>
      </c>
      <c r="R10" s="49">
        <v>4793.3350000000009</v>
      </c>
      <c r="S10" s="48">
        <f t="shared" si="2"/>
        <v>1196.482500000001</v>
      </c>
    </row>
    <row r="11" spans="1:20">
      <c r="A11" s="70" t="s">
        <v>22</v>
      </c>
      <c r="B11" s="69">
        <f>B27/43560*86400*31</f>
        <v>1291.2396694214876</v>
      </c>
      <c r="C11" s="68">
        <f>C27/43560*86400*31</f>
        <v>7562.9752066115707</v>
      </c>
      <c r="D11" s="67">
        <f>D27/43560*86400*31</f>
        <v>3012.8925619834708</v>
      </c>
      <c r="E11" s="63">
        <v>12436.487499999999</v>
      </c>
      <c r="F11" s="62">
        <v>6192.5916870000001</v>
      </c>
      <c r="G11" s="62">
        <v>1467.5525</v>
      </c>
      <c r="H11" s="61">
        <v>8850.0774999999994</v>
      </c>
      <c r="I11" s="66">
        <f t="shared" si="0"/>
        <v>7382.5249999999996</v>
      </c>
      <c r="J11" s="65">
        <v>12592.741666666663</v>
      </c>
      <c r="K11" s="62">
        <v>1762.3924337999997</v>
      </c>
      <c r="L11" s="62">
        <v>1473.9133333333336</v>
      </c>
      <c r="M11" s="61">
        <v>8059.7874999999995</v>
      </c>
      <c r="N11" s="64">
        <f t="shared" si="1"/>
        <v>6585.8741666666656</v>
      </c>
      <c r="O11" s="63">
        <v>11463.084999999999</v>
      </c>
      <c r="P11" s="62">
        <v>1404.5612226666665</v>
      </c>
      <c r="Q11" s="62">
        <v>2727.9849999999997</v>
      </c>
      <c r="R11" s="61">
        <v>7998.2050000000008</v>
      </c>
      <c r="S11" s="60">
        <f t="shared" si="2"/>
        <v>5270.2200000000012</v>
      </c>
    </row>
    <row r="12" spans="1:20">
      <c r="A12" s="70" t="s">
        <v>21</v>
      </c>
      <c r="B12" s="69">
        <f>B28/43560*86400*30</f>
        <v>1249.5867768595042</v>
      </c>
      <c r="C12" s="68">
        <f>C28/43560*86400*30</f>
        <v>5176.8595041322315</v>
      </c>
      <c r="D12" s="67">
        <f>D28/43560*86400*30</f>
        <v>1279.3388429752065</v>
      </c>
      <c r="E12" s="63">
        <v>21900.485000000001</v>
      </c>
      <c r="F12" s="62">
        <v>9423.2015073333332</v>
      </c>
      <c r="G12" s="62">
        <v>6545.5650000000005</v>
      </c>
      <c r="H12" s="61">
        <v>5750.6975000000002</v>
      </c>
      <c r="I12" s="66">
        <f t="shared" si="0"/>
        <v>-794.86750000000029</v>
      </c>
      <c r="J12" s="65">
        <v>16493.375833333332</v>
      </c>
      <c r="K12" s="62">
        <v>3734.4051898181829</v>
      </c>
      <c r="L12" s="62">
        <v>2389.7108333333331</v>
      </c>
      <c r="M12" s="61">
        <v>6072.5383333333339</v>
      </c>
      <c r="N12" s="64">
        <f t="shared" si="1"/>
        <v>3682.8275000000008</v>
      </c>
      <c r="O12" s="63">
        <v>9933.5450000000001</v>
      </c>
      <c r="P12" s="62">
        <v>1525.7380165333334</v>
      </c>
      <c r="Q12" s="62">
        <v>2374.0574999999999</v>
      </c>
      <c r="R12" s="61">
        <v>5490.2049999999999</v>
      </c>
      <c r="S12" s="60">
        <f t="shared" si="2"/>
        <v>3116.1475</v>
      </c>
    </row>
    <row r="13" spans="1:20">
      <c r="A13" s="70" t="s">
        <v>20</v>
      </c>
      <c r="B13" s="69">
        <f t="shared" ref="B13:D14" si="3">B29/43560*86400*31</f>
        <v>1291.2396694214876</v>
      </c>
      <c r="C13" s="68">
        <f t="shared" si="3"/>
        <v>1352.7272727272725</v>
      </c>
      <c r="D13" s="67">
        <f t="shared" si="3"/>
        <v>1291.2396694214876</v>
      </c>
      <c r="E13" s="63">
        <v>15854.112500000001</v>
      </c>
      <c r="F13" s="62">
        <v>5695.1374109999997</v>
      </c>
      <c r="G13" s="62">
        <v>2341.6774999999998</v>
      </c>
      <c r="H13" s="61">
        <v>2977.165</v>
      </c>
      <c r="I13" s="66">
        <f t="shared" si="0"/>
        <v>635.48750000000018</v>
      </c>
      <c r="J13" s="65">
        <v>9869.8533333333326</v>
      </c>
      <c r="K13" s="62">
        <v>2384.9874384090908</v>
      </c>
      <c r="L13" s="62">
        <v>1730.5199999999998</v>
      </c>
      <c r="M13" s="61">
        <v>1998.0241666666664</v>
      </c>
      <c r="N13" s="64">
        <f t="shared" si="1"/>
        <v>267.50416666666661</v>
      </c>
      <c r="O13" s="63">
        <v>5032.432499999999</v>
      </c>
      <c r="P13" s="62">
        <v>1574.0156763333332</v>
      </c>
      <c r="Q13" s="62">
        <v>2496.3225000000002</v>
      </c>
      <c r="R13" s="61">
        <v>1352.73</v>
      </c>
      <c r="S13" s="60">
        <f t="shared" si="2"/>
        <v>-1143.5925000000002</v>
      </c>
    </row>
    <row r="14" spans="1:20">
      <c r="A14" s="70" t="s">
        <v>19</v>
      </c>
      <c r="B14" s="69">
        <f t="shared" si="3"/>
        <v>1291.2396694214876</v>
      </c>
      <c r="C14" s="68">
        <f t="shared" si="3"/>
        <v>1352.7272727272725</v>
      </c>
      <c r="D14" s="67">
        <f t="shared" si="3"/>
        <v>1395.7685950413222</v>
      </c>
      <c r="E14" s="63">
        <v>6403.8149999999996</v>
      </c>
      <c r="F14" s="62">
        <v>2797.0232783333327</v>
      </c>
      <c r="G14" s="62">
        <v>2912.3850000000002</v>
      </c>
      <c r="H14" s="61">
        <v>2196.9850000000001</v>
      </c>
      <c r="I14" s="66">
        <f t="shared" si="0"/>
        <v>-715.40000000000009</v>
      </c>
      <c r="J14" s="65">
        <v>4667.7458333333334</v>
      </c>
      <c r="K14" s="62">
        <v>1602.7483429636363</v>
      </c>
      <c r="L14" s="62">
        <v>2422.5566666666664</v>
      </c>
      <c r="M14" s="61">
        <v>1629.8183333333334</v>
      </c>
      <c r="N14" s="64">
        <f t="shared" si="1"/>
        <v>-792.738333333333</v>
      </c>
      <c r="O14" s="63">
        <v>3224.2525000000005</v>
      </c>
      <c r="P14" s="62">
        <v>1467.2388746666666</v>
      </c>
      <c r="Q14" s="62">
        <v>1841.0350000000001</v>
      </c>
      <c r="R14" s="61">
        <v>1352.73</v>
      </c>
      <c r="S14" s="60">
        <f t="shared" si="2"/>
        <v>-488.30500000000006</v>
      </c>
    </row>
    <row r="15" spans="1:20">
      <c r="A15" s="47" t="s">
        <v>18</v>
      </c>
      <c r="B15" s="46">
        <f>B31/43560*86400*30</f>
        <v>1249.5867768595042</v>
      </c>
      <c r="C15" s="45">
        <f>C31/43560*86400*30</f>
        <v>1249.5867768595042</v>
      </c>
      <c r="D15" s="44">
        <f>D31/43560*86400*30</f>
        <v>1303.1404958677685</v>
      </c>
      <c r="E15" s="40">
        <v>4329.7550000000001</v>
      </c>
      <c r="F15" s="39">
        <v>3733.6178123333339</v>
      </c>
      <c r="G15" s="39">
        <v>3854.7550000000001</v>
      </c>
      <c r="H15" s="38">
        <v>2560.7600000000002</v>
      </c>
      <c r="I15" s="43">
        <f t="shared" si="0"/>
        <v>-1293.9949999999999</v>
      </c>
      <c r="J15" s="42">
        <v>3690.7299999999996</v>
      </c>
      <c r="K15" s="39">
        <v>1541.8413887272727</v>
      </c>
      <c r="L15" s="39">
        <v>2701.5391666666669</v>
      </c>
      <c r="M15" s="38">
        <v>2418.1999999999998</v>
      </c>
      <c r="N15" s="41">
        <f t="shared" si="1"/>
        <v>-283.3391666666671</v>
      </c>
      <c r="O15" s="40">
        <v>2674.56</v>
      </c>
      <c r="P15" s="39">
        <v>1395.9661859999999</v>
      </c>
      <c r="Q15" s="39">
        <v>3284.0025000000001</v>
      </c>
      <c r="R15" s="38">
        <v>1249.5899999999999</v>
      </c>
      <c r="S15" s="37">
        <f t="shared" si="2"/>
        <v>-2034.4125000000001</v>
      </c>
    </row>
    <row r="16" spans="1:20">
      <c r="A16" s="59" t="s">
        <v>17</v>
      </c>
      <c r="B16" s="24">
        <f>B32/43560*86400*31</f>
        <v>1291.2396694214876</v>
      </c>
      <c r="C16" s="23">
        <f>C32/43560*86400*31</f>
        <v>1291.2396694214876</v>
      </c>
      <c r="D16" s="22">
        <f>D32/43560*86400*31</f>
        <v>1451.1074380165292</v>
      </c>
      <c r="E16" s="18">
        <v>3871.5775000000003</v>
      </c>
      <c r="F16" s="17">
        <v>3878.7417006666669</v>
      </c>
      <c r="G16" s="17">
        <v>4986.1525000000001</v>
      </c>
      <c r="H16" s="16">
        <v>3138.0275000000001</v>
      </c>
      <c r="I16" s="21">
        <f t="shared" si="0"/>
        <v>-1848.125</v>
      </c>
      <c r="J16" s="20">
        <v>3505.8524999999995</v>
      </c>
      <c r="K16" s="17">
        <v>2598.9046779090913</v>
      </c>
      <c r="L16" s="17">
        <v>4244.1216666666669</v>
      </c>
      <c r="M16" s="16">
        <v>3331.1999999999994</v>
      </c>
      <c r="N16" s="19">
        <f t="shared" si="1"/>
        <v>-912.92166666666753</v>
      </c>
      <c r="O16" s="18">
        <v>2745.13</v>
      </c>
      <c r="P16" s="17">
        <v>1313.7116850999998</v>
      </c>
      <c r="Q16" s="17">
        <v>1700.4549999999999</v>
      </c>
      <c r="R16" s="16">
        <v>2025.8325</v>
      </c>
      <c r="S16" s="15">
        <f t="shared" si="2"/>
        <v>325.37750000000005</v>
      </c>
    </row>
    <row r="17" spans="1:19">
      <c r="A17" s="58" t="s">
        <v>16</v>
      </c>
      <c r="B17" s="57">
        <f>B33/43560*86400*30</f>
        <v>1249.5867768595042</v>
      </c>
      <c r="C17" s="56">
        <f>C33/43560*86400*30</f>
        <v>1249.5867768595042</v>
      </c>
      <c r="D17" s="55">
        <f>D33/43560*86400*30</f>
        <v>1844.6280991735539</v>
      </c>
      <c r="E17" s="51">
        <v>3737.5524999999998</v>
      </c>
      <c r="F17" s="50">
        <v>4050.3779713333352</v>
      </c>
      <c r="G17" s="50">
        <v>4500.4650000000001</v>
      </c>
      <c r="H17" s="49">
        <v>4460.2299999999996</v>
      </c>
      <c r="I17" s="54">
        <f t="shared" si="0"/>
        <v>-40.235000000000582</v>
      </c>
      <c r="J17" s="53">
        <v>3291.4433333333332</v>
      </c>
      <c r="K17" s="50">
        <v>2971.7032738727276</v>
      </c>
      <c r="L17" s="50">
        <v>3437.4458333333328</v>
      </c>
      <c r="M17" s="49">
        <v>4039.0908333333332</v>
      </c>
      <c r="N17" s="52">
        <f t="shared" si="1"/>
        <v>601.64500000000044</v>
      </c>
      <c r="O17" s="51">
        <v>2557.335</v>
      </c>
      <c r="P17" s="50">
        <v>1627.5032506666666</v>
      </c>
      <c r="Q17" s="50">
        <v>2789.9524999999999</v>
      </c>
      <c r="R17" s="49">
        <v>3185.19</v>
      </c>
      <c r="S17" s="48">
        <f t="shared" si="2"/>
        <v>395.23750000000018</v>
      </c>
    </row>
    <row r="18" spans="1:19" ht="13.5" thickBot="1">
      <c r="A18" s="47" t="s">
        <v>15</v>
      </c>
      <c r="B18" s="46">
        <f>B34/43560*86400*31</f>
        <v>1291.2396694214876</v>
      </c>
      <c r="C18" s="45">
        <f>C34/43560*86400*31</f>
        <v>1291.2396694214876</v>
      </c>
      <c r="D18" s="44">
        <f>D34/43560*86400*31</f>
        <v>1887.6694214876031</v>
      </c>
      <c r="E18" s="40">
        <v>3428.5499999999997</v>
      </c>
      <c r="F18" s="39">
        <v>4738.774292666667</v>
      </c>
      <c r="G18" s="39">
        <v>4397.4074999999993</v>
      </c>
      <c r="H18" s="38">
        <v>4356.5375000000004</v>
      </c>
      <c r="I18" s="43">
        <f t="shared" si="0"/>
        <v>-40.869999999998981</v>
      </c>
      <c r="J18" s="42">
        <v>3246.66</v>
      </c>
      <c r="K18" s="39">
        <v>3072.5464949818193</v>
      </c>
      <c r="L18" s="39">
        <v>4229.6583333333328</v>
      </c>
      <c r="M18" s="38">
        <v>4131.6708333333345</v>
      </c>
      <c r="N18" s="41">
        <f t="shared" si="1"/>
        <v>-97.987499999998363</v>
      </c>
      <c r="O18" s="40">
        <v>2668.75</v>
      </c>
      <c r="P18" s="39">
        <v>1583.9991419999999</v>
      </c>
      <c r="Q18" s="39">
        <v>2856.1424999999999</v>
      </c>
      <c r="R18" s="38">
        <v>3495.7425000000003</v>
      </c>
      <c r="S18" s="37">
        <f t="shared" si="2"/>
        <v>639.60000000000036</v>
      </c>
    </row>
    <row r="19" spans="1:19">
      <c r="A19" s="36" t="s">
        <v>14</v>
      </c>
      <c r="B19" s="35">
        <f t="shared" ref="B19:S19" si="4">SUM(B7:B18)</f>
        <v>15203.305785123966</v>
      </c>
      <c r="C19" s="34">
        <f t="shared" si="4"/>
        <v>31832.727272727279</v>
      </c>
      <c r="D19" s="33">
        <f t="shared" si="4"/>
        <v>20837.752066115703</v>
      </c>
      <c r="E19" s="29">
        <f t="shared" si="4"/>
        <v>85831.402500000011</v>
      </c>
      <c r="F19" s="28">
        <f t="shared" si="4"/>
        <v>58033.621457666668</v>
      </c>
      <c r="G19" s="28">
        <f t="shared" si="4"/>
        <v>41969.797500000001</v>
      </c>
      <c r="H19" s="27">
        <f t="shared" si="4"/>
        <v>47909.445</v>
      </c>
      <c r="I19" s="32">
        <f t="shared" si="4"/>
        <v>5939.6475</v>
      </c>
      <c r="J19" s="31">
        <f t="shared" si="4"/>
        <v>69544.070833333331</v>
      </c>
      <c r="K19" s="28">
        <f t="shared" si="4"/>
        <v>30814.392925690918</v>
      </c>
      <c r="L19" s="28">
        <f t="shared" si="4"/>
        <v>32817.133333333331</v>
      </c>
      <c r="M19" s="27">
        <f t="shared" si="4"/>
        <v>45285.26</v>
      </c>
      <c r="N19" s="30">
        <f t="shared" si="4"/>
        <v>12468.126666666667</v>
      </c>
      <c r="O19" s="29">
        <f t="shared" si="4"/>
        <v>53080.537499999991</v>
      </c>
      <c r="P19" s="28">
        <f t="shared" si="4"/>
        <v>21561.356915966666</v>
      </c>
      <c r="Q19" s="28">
        <f t="shared" si="4"/>
        <v>32871.5625</v>
      </c>
      <c r="R19" s="27">
        <f t="shared" si="4"/>
        <v>40203.180000000008</v>
      </c>
      <c r="S19" s="26">
        <f t="shared" si="4"/>
        <v>7331.6175000000012</v>
      </c>
    </row>
    <row r="20" spans="1:19">
      <c r="A20" s="25" t="s">
        <v>13</v>
      </c>
      <c r="B20" s="24">
        <f t="shared" ref="B20:S20" si="5">SUM(B10:B15)</f>
        <v>7622.4793388429762</v>
      </c>
      <c r="C20" s="23">
        <f t="shared" si="5"/>
        <v>20681.652892561986</v>
      </c>
      <c r="D20" s="22">
        <f t="shared" si="5"/>
        <v>10186.512396694214</v>
      </c>
      <c r="E20" s="18">
        <f t="shared" si="5"/>
        <v>65935.37000000001</v>
      </c>
      <c r="F20" s="17">
        <f t="shared" si="5"/>
        <v>32541.271629666669</v>
      </c>
      <c r="G20" s="17">
        <f t="shared" si="5"/>
        <v>19642.762500000001</v>
      </c>
      <c r="H20" s="16">
        <f t="shared" si="5"/>
        <v>26604.084999999999</v>
      </c>
      <c r="I20" s="21">
        <f t="shared" si="5"/>
        <v>6961.3224999999993</v>
      </c>
      <c r="J20" s="20">
        <f t="shared" si="5"/>
        <v>51610.762499999997</v>
      </c>
      <c r="K20" s="17">
        <f t="shared" si="5"/>
        <v>13814.464643381818</v>
      </c>
      <c r="L20" s="17">
        <f t="shared" si="5"/>
        <v>13036.306666666667</v>
      </c>
      <c r="M20" s="16">
        <f t="shared" si="5"/>
        <v>24168.936666666665</v>
      </c>
      <c r="N20" s="19">
        <f t="shared" si="5"/>
        <v>11132.630000000001</v>
      </c>
      <c r="O20" s="18">
        <f t="shared" si="5"/>
        <v>37613.257499999992</v>
      </c>
      <c r="P20" s="17">
        <f t="shared" si="5"/>
        <v>10000.179707199999</v>
      </c>
      <c r="Q20" s="17">
        <f t="shared" si="5"/>
        <v>16320.255000000001</v>
      </c>
      <c r="R20" s="16">
        <f t="shared" si="5"/>
        <v>22236.795000000002</v>
      </c>
      <c r="S20" s="15">
        <f t="shared" si="5"/>
        <v>5916.5400000000009</v>
      </c>
    </row>
    <row r="21" spans="1:19" ht="13.5" thickBot="1">
      <c r="A21" s="14" t="s">
        <v>12</v>
      </c>
      <c r="B21" s="13">
        <f t="shared" ref="B21:S21" si="6">SUM(B7:B9,B16:B18)</f>
        <v>7580.8264462809921</v>
      </c>
      <c r="C21" s="12">
        <f t="shared" si="6"/>
        <v>11151.07438016529</v>
      </c>
      <c r="D21" s="11">
        <f t="shared" si="6"/>
        <v>10651.239669421488</v>
      </c>
      <c r="E21" s="7">
        <f t="shared" si="6"/>
        <v>19896.032499999998</v>
      </c>
      <c r="F21" s="6">
        <f t="shared" si="6"/>
        <v>25492.349827999999</v>
      </c>
      <c r="G21" s="6">
        <f t="shared" si="6"/>
        <v>22327.035000000003</v>
      </c>
      <c r="H21" s="5">
        <f t="shared" si="6"/>
        <v>21305.360000000001</v>
      </c>
      <c r="I21" s="10">
        <f t="shared" si="6"/>
        <v>-1021.6749999999997</v>
      </c>
      <c r="J21" s="9">
        <f t="shared" si="6"/>
        <v>17933.308333333334</v>
      </c>
      <c r="K21" s="6">
        <f t="shared" si="6"/>
        <v>16999.928282309094</v>
      </c>
      <c r="L21" s="6">
        <f t="shared" si="6"/>
        <v>19780.826666666668</v>
      </c>
      <c r="M21" s="5">
        <f t="shared" si="6"/>
        <v>21116.32333333333</v>
      </c>
      <c r="N21" s="8">
        <f t="shared" si="6"/>
        <v>1335.4966666666664</v>
      </c>
      <c r="O21" s="7">
        <f t="shared" si="6"/>
        <v>15467.279999999999</v>
      </c>
      <c r="P21" s="6">
        <f t="shared" si="6"/>
        <v>11561.177208766667</v>
      </c>
      <c r="Q21" s="6">
        <f t="shared" si="6"/>
        <v>16551.307499999999</v>
      </c>
      <c r="R21" s="5">
        <f t="shared" si="6"/>
        <v>17966.385000000002</v>
      </c>
      <c r="S21" s="4">
        <f t="shared" si="6"/>
        <v>1415.0775000000008</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21</v>
      </c>
      <c r="C23" s="90">
        <v>41</v>
      </c>
      <c r="D23" s="89">
        <v>30.8</v>
      </c>
      <c r="E23" s="85">
        <f t="shared" ref="E23:S23" si="7">E7*43560/86400/31</f>
        <v>54.052236895161293</v>
      </c>
      <c r="F23" s="84">
        <f t="shared" si="7"/>
        <v>63.758029980510734</v>
      </c>
      <c r="G23" s="84">
        <f t="shared" si="7"/>
        <v>34.992988575268818</v>
      </c>
      <c r="H23" s="83">
        <f t="shared" si="7"/>
        <v>57.883049731182801</v>
      </c>
      <c r="I23" s="88">
        <f t="shared" si="7"/>
        <v>22.890061155913976</v>
      </c>
      <c r="J23" s="87">
        <f t="shared" si="7"/>
        <v>45.001225470430114</v>
      </c>
      <c r="K23" s="84">
        <f t="shared" si="7"/>
        <v>47.536631142473119</v>
      </c>
      <c r="L23" s="84">
        <f t="shared" si="7"/>
        <v>46.446774305555564</v>
      </c>
      <c r="M23" s="83">
        <f t="shared" si="7"/>
        <v>56.605041442652315</v>
      </c>
      <c r="N23" s="86">
        <f t="shared" si="7"/>
        <v>10.158267137096759</v>
      </c>
      <c r="O23" s="85">
        <f t="shared" si="7"/>
        <v>43.368254032258072</v>
      </c>
      <c r="P23" s="84">
        <f t="shared" si="7"/>
        <v>44.331158782974903</v>
      </c>
      <c r="Q23" s="84">
        <f t="shared" si="7"/>
        <v>68.411025537634416</v>
      </c>
      <c r="R23" s="83">
        <f t="shared" si="7"/>
        <v>55.412917674731183</v>
      </c>
      <c r="S23" s="82">
        <f t="shared" si="7"/>
        <v>-12.998107862903233</v>
      </c>
    </row>
    <row r="24" spans="1:19">
      <c r="A24" s="70" t="s">
        <v>25</v>
      </c>
      <c r="B24" s="69">
        <v>21</v>
      </c>
      <c r="C24" s="68">
        <v>41</v>
      </c>
      <c r="D24" s="67">
        <v>29.7</v>
      </c>
      <c r="E24" s="63">
        <f t="shared" ref="E24:S24" si="8">E8*43560/86400/28</f>
        <v>47.680302083333331</v>
      </c>
      <c r="F24" s="62">
        <f t="shared" si="8"/>
        <v>78.519005087896829</v>
      </c>
      <c r="G24" s="62">
        <f t="shared" si="8"/>
        <v>74.196677827380952</v>
      </c>
      <c r="H24" s="61">
        <f t="shared" si="8"/>
        <v>50.626481026785711</v>
      </c>
      <c r="I24" s="66">
        <f t="shared" si="8"/>
        <v>-23.570196800595248</v>
      </c>
      <c r="J24" s="65">
        <f t="shared" si="8"/>
        <v>44.605335565476203</v>
      </c>
      <c r="K24" s="62">
        <f t="shared" si="8"/>
        <v>44.053547566220232</v>
      </c>
      <c r="L24" s="62">
        <f t="shared" si="8"/>
        <v>41.599226810515873</v>
      </c>
      <c r="M24" s="61">
        <f t="shared" si="8"/>
        <v>55.133175843253959</v>
      </c>
      <c r="N24" s="64">
        <f t="shared" si="8"/>
        <v>13.533949032738084</v>
      </c>
      <c r="O24" s="63">
        <f t="shared" si="8"/>
        <v>41.493006696428573</v>
      </c>
      <c r="P24" s="62">
        <f t="shared" si="8"/>
        <v>38.890455124801591</v>
      </c>
      <c r="Q24" s="62">
        <f t="shared" si="8"/>
        <v>37.136466517857137</v>
      </c>
      <c r="R24" s="61">
        <f t="shared" si="8"/>
        <v>52.026308779761905</v>
      </c>
      <c r="S24" s="60">
        <f t="shared" si="8"/>
        <v>14.889842261904764</v>
      </c>
    </row>
    <row r="25" spans="1:19">
      <c r="A25" s="81" t="s">
        <v>24</v>
      </c>
      <c r="B25" s="80">
        <v>21</v>
      </c>
      <c r="C25" s="79">
        <v>41</v>
      </c>
      <c r="D25" s="78">
        <v>31.3</v>
      </c>
      <c r="E25" s="74">
        <f t="shared" ref="E25:S25" si="9">E9*43560/86400/31</f>
        <v>46.948975806451621</v>
      </c>
      <c r="F25" s="73">
        <f t="shared" si="9"/>
        <v>73.891357824955207</v>
      </c>
      <c r="G25" s="73">
        <f t="shared" si="9"/>
        <v>35.303051075268812</v>
      </c>
      <c r="H25" s="72">
        <f t="shared" si="9"/>
        <v>48.462167002688176</v>
      </c>
      <c r="I25" s="77">
        <f t="shared" si="9"/>
        <v>13.159115927419361</v>
      </c>
      <c r="J25" s="76">
        <f t="shared" si="9"/>
        <v>43.018102150537636</v>
      </c>
      <c r="K25" s="73">
        <f t="shared" si="9"/>
        <v>48.582964886559139</v>
      </c>
      <c r="L25" s="73">
        <f t="shared" si="9"/>
        <v>43.96651825716846</v>
      </c>
      <c r="M25" s="72">
        <f t="shared" si="9"/>
        <v>49.959853718637994</v>
      </c>
      <c r="N25" s="75">
        <f t="shared" si="9"/>
        <v>5.9933354614695347</v>
      </c>
      <c r="O25" s="74">
        <f t="shared" si="9"/>
        <v>41.066001344086033</v>
      </c>
      <c r="P25" s="73">
        <f t="shared" si="9"/>
        <v>34.970948799327971</v>
      </c>
      <c r="Q25" s="73">
        <f t="shared" si="9"/>
        <v>47.747388776881721</v>
      </c>
      <c r="R25" s="72">
        <f t="shared" si="9"/>
        <v>48.188859879032258</v>
      </c>
      <c r="S25" s="71">
        <f t="shared" si="9"/>
        <v>0.44147110215054475</v>
      </c>
    </row>
    <row r="26" spans="1:19">
      <c r="A26" s="58" t="s">
        <v>23</v>
      </c>
      <c r="B26" s="57">
        <v>21</v>
      </c>
      <c r="C26" s="56">
        <v>67</v>
      </c>
      <c r="D26" s="55">
        <v>32</v>
      </c>
      <c r="E26" s="51">
        <f t="shared" ref="E26:S26" si="10">E10*43560/86400/30</f>
        <v>84.207849305555555</v>
      </c>
      <c r="F26" s="50">
        <f t="shared" si="10"/>
        <v>78.981068329675921</v>
      </c>
      <c r="G26" s="50">
        <f t="shared" si="10"/>
        <v>42.363906597222218</v>
      </c>
      <c r="H26" s="49">
        <f t="shared" si="10"/>
        <v>71.732833333333318</v>
      </c>
      <c r="I26" s="54">
        <f t="shared" si="10"/>
        <v>29.36892673611111</v>
      </c>
      <c r="J26" s="53">
        <f t="shared" si="10"/>
        <v>72.201974421296299</v>
      </c>
      <c r="K26" s="50">
        <f t="shared" si="10"/>
        <v>46.855398862402772</v>
      </c>
      <c r="L26" s="50">
        <f t="shared" si="10"/>
        <v>38.956398148148153</v>
      </c>
      <c r="M26" s="49">
        <f t="shared" si="10"/>
        <v>67.063717824074075</v>
      </c>
      <c r="N26" s="52">
        <f t="shared" si="10"/>
        <v>28.107319675925918</v>
      </c>
      <c r="O26" s="51">
        <f t="shared" si="10"/>
        <v>88.823789236111125</v>
      </c>
      <c r="P26" s="50">
        <f t="shared" si="10"/>
        <v>44.243309368194446</v>
      </c>
      <c r="Q26" s="50">
        <f t="shared" si="10"/>
        <v>60.447104513888895</v>
      </c>
      <c r="R26" s="49">
        <f t="shared" si="10"/>
        <v>80.554657638888912</v>
      </c>
      <c r="S26" s="48">
        <f t="shared" si="10"/>
        <v>20.107553125000017</v>
      </c>
    </row>
    <row r="27" spans="1:19">
      <c r="A27" s="70" t="s">
        <v>22</v>
      </c>
      <c r="B27" s="69">
        <v>21</v>
      </c>
      <c r="C27" s="68">
        <v>123</v>
      </c>
      <c r="D27" s="67">
        <v>49</v>
      </c>
      <c r="E27" s="63">
        <f t="shared" ref="E27:S27" si="11">E11*43560/86400/31</f>
        <v>202.26007896505376</v>
      </c>
      <c r="F27" s="62">
        <f t="shared" si="11"/>
        <v>100.71284867298388</v>
      </c>
      <c r="G27" s="62">
        <f t="shared" si="11"/>
        <v>23.867453293010751</v>
      </c>
      <c r="H27" s="61">
        <f t="shared" si="11"/>
        <v>143.9327120295699</v>
      </c>
      <c r="I27" s="66">
        <f t="shared" si="11"/>
        <v>120.06525873655913</v>
      </c>
      <c r="J27" s="65">
        <f t="shared" si="11"/>
        <v>204.80130936379925</v>
      </c>
      <c r="K27" s="62">
        <f t="shared" si="11"/>
        <v>28.662565119596771</v>
      </c>
      <c r="L27" s="62">
        <f t="shared" si="11"/>
        <v>23.970902329749109</v>
      </c>
      <c r="M27" s="61">
        <f t="shared" si="11"/>
        <v>131.07987735215053</v>
      </c>
      <c r="N27" s="64">
        <f t="shared" si="11"/>
        <v>107.10897502240141</v>
      </c>
      <c r="O27" s="63">
        <f t="shared" si="11"/>
        <v>186.42920497311826</v>
      </c>
      <c r="P27" s="62">
        <f t="shared" si="11"/>
        <v>22.842998379390679</v>
      </c>
      <c r="Q27" s="62">
        <f t="shared" si="11"/>
        <v>44.366422715053751</v>
      </c>
      <c r="R27" s="61">
        <f t="shared" si="11"/>
        <v>130.07833400537635</v>
      </c>
      <c r="S27" s="60">
        <f t="shared" si="11"/>
        <v>85.71191129032259</v>
      </c>
    </row>
    <row r="28" spans="1:19">
      <c r="A28" s="70" t="s">
        <v>21</v>
      </c>
      <c r="B28" s="69">
        <v>21</v>
      </c>
      <c r="C28" s="68">
        <v>87</v>
      </c>
      <c r="D28" s="67">
        <v>21.5</v>
      </c>
      <c r="E28" s="63">
        <f t="shared" ref="E28:S28" si="12">E12*43560/86400/30</f>
        <v>368.04981736111114</v>
      </c>
      <c r="F28" s="62">
        <f t="shared" si="12"/>
        <v>158.3621364426852</v>
      </c>
      <c r="G28" s="62">
        <f t="shared" si="12"/>
        <v>110.00185625</v>
      </c>
      <c r="H28" s="61">
        <f t="shared" si="12"/>
        <v>96.643666319444449</v>
      </c>
      <c r="I28" s="66">
        <f t="shared" si="12"/>
        <v>-13.358189930555561</v>
      </c>
      <c r="J28" s="65">
        <f t="shared" si="12"/>
        <v>277.18034386574072</v>
      </c>
      <c r="K28" s="62">
        <f t="shared" si="12"/>
        <v>62.758753884444459</v>
      </c>
      <c r="L28" s="62">
        <f t="shared" si="12"/>
        <v>40.160418171296293</v>
      </c>
      <c r="M28" s="61">
        <f t="shared" si="12"/>
        <v>102.05238032407406</v>
      </c>
      <c r="N28" s="64">
        <f t="shared" si="12"/>
        <v>61.891962152777786</v>
      </c>
      <c r="O28" s="63">
        <f t="shared" si="12"/>
        <v>166.93874236111111</v>
      </c>
      <c r="P28" s="62">
        <f t="shared" si="12"/>
        <v>25.640875000074075</v>
      </c>
      <c r="Q28" s="62">
        <f t="shared" si="12"/>
        <v>39.89735520833333</v>
      </c>
      <c r="R28" s="61">
        <f t="shared" si="12"/>
        <v>92.265945138888881</v>
      </c>
      <c r="S28" s="60">
        <f t="shared" si="12"/>
        <v>52.368589930555551</v>
      </c>
    </row>
    <row r="29" spans="1:19">
      <c r="A29" s="70" t="s">
        <v>20</v>
      </c>
      <c r="B29" s="69">
        <v>21</v>
      </c>
      <c r="C29" s="68">
        <v>22</v>
      </c>
      <c r="D29" s="67">
        <v>21</v>
      </c>
      <c r="E29" s="63">
        <f t="shared" ref="E29:S29" si="13">E13*43560/86400/31</f>
        <v>257.84242103494626</v>
      </c>
      <c r="F29" s="62">
        <f t="shared" si="13"/>
        <v>92.622530474596758</v>
      </c>
      <c r="G29" s="62">
        <f t="shared" si="13"/>
        <v>38.083733534946234</v>
      </c>
      <c r="H29" s="61">
        <f t="shared" si="13"/>
        <v>48.418946908602145</v>
      </c>
      <c r="I29" s="66">
        <f t="shared" si="13"/>
        <v>10.335213373655916</v>
      </c>
      <c r="J29" s="65">
        <f t="shared" si="13"/>
        <v>160.51777598566309</v>
      </c>
      <c r="K29" s="62">
        <f t="shared" si="13"/>
        <v>38.788102156922051</v>
      </c>
      <c r="L29" s="62">
        <f t="shared" si="13"/>
        <v>28.144209677419351</v>
      </c>
      <c r="M29" s="61">
        <f t="shared" si="13"/>
        <v>32.494747871863794</v>
      </c>
      <c r="N29" s="64">
        <f t="shared" si="13"/>
        <v>4.3505381944444439</v>
      </c>
      <c r="O29" s="63">
        <f t="shared" si="13"/>
        <v>81.844668346774171</v>
      </c>
      <c r="P29" s="62">
        <f t="shared" si="13"/>
        <v>25.598910865098564</v>
      </c>
      <c r="Q29" s="62">
        <f t="shared" si="13"/>
        <v>40.598793346774201</v>
      </c>
      <c r="R29" s="61">
        <f t="shared" si="13"/>
        <v>22.00004435483871</v>
      </c>
      <c r="S29" s="60">
        <f t="shared" si="13"/>
        <v>-18.598748991935491</v>
      </c>
    </row>
    <row r="30" spans="1:19">
      <c r="A30" s="70" t="s">
        <v>19</v>
      </c>
      <c r="B30" s="69">
        <v>21</v>
      </c>
      <c r="C30" s="68">
        <v>22</v>
      </c>
      <c r="D30" s="67">
        <v>22.7</v>
      </c>
      <c r="E30" s="63">
        <f t="shared" ref="E30:S30" si="14">E14*43560/86400/31</f>
        <v>104.14806653225806</v>
      </c>
      <c r="F30" s="62">
        <f t="shared" si="14"/>
        <v>45.489222671818979</v>
      </c>
      <c r="G30" s="62">
        <f t="shared" si="14"/>
        <v>47.365401209677422</v>
      </c>
      <c r="H30" s="61">
        <f t="shared" si="14"/>
        <v>35.730535618279575</v>
      </c>
      <c r="I30" s="66">
        <f t="shared" si="14"/>
        <v>-11.634865591397851</v>
      </c>
      <c r="J30" s="65">
        <f t="shared" si="14"/>
        <v>75.913608310931906</v>
      </c>
      <c r="K30" s="62">
        <f t="shared" si="14"/>
        <v>26.066202889596777</v>
      </c>
      <c r="L30" s="62">
        <f t="shared" si="14"/>
        <v>39.399107078853049</v>
      </c>
      <c r="M30" s="61">
        <f t="shared" si="14"/>
        <v>26.506454077060933</v>
      </c>
      <c r="N30" s="64">
        <f t="shared" si="14"/>
        <v>-12.892653001792107</v>
      </c>
      <c r="O30" s="63">
        <f t="shared" si="14"/>
        <v>52.437439852150554</v>
      </c>
      <c r="P30" s="62">
        <f t="shared" si="14"/>
        <v>23.862352665949821</v>
      </c>
      <c r="Q30" s="62">
        <f t="shared" si="14"/>
        <v>29.941563844086023</v>
      </c>
      <c r="R30" s="61">
        <f t="shared" si="14"/>
        <v>22.00004435483871</v>
      </c>
      <c r="S30" s="60">
        <f t="shared" si="14"/>
        <v>-7.9415194892473142</v>
      </c>
    </row>
    <row r="31" spans="1:19">
      <c r="A31" s="47" t="s">
        <v>18</v>
      </c>
      <c r="B31" s="46">
        <v>21</v>
      </c>
      <c r="C31" s="45">
        <v>21</v>
      </c>
      <c r="D31" s="44">
        <v>21.9</v>
      </c>
      <c r="E31" s="40">
        <f t="shared" ref="E31:S31" si="15">E15*43560/86400/30</f>
        <v>72.763938194444435</v>
      </c>
      <c r="F31" s="39">
        <f t="shared" si="15"/>
        <v>62.745521568379644</v>
      </c>
      <c r="G31" s="39">
        <f t="shared" si="15"/>
        <v>64.781299305555564</v>
      </c>
      <c r="H31" s="38">
        <f t="shared" si="15"/>
        <v>43.03499444444445</v>
      </c>
      <c r="I31" s="43">
        <f t="shared" si="15"/>
        <v>-21.74630486111111</v>
      </c>
      <c r="J31" s="42">
        <f t="shared" si="15"/>
        <v>62.024768055555548</v>
      </c>
      <c r="K31" s="39">
        <f t="shared" si="15"/>
        <v>25.911501116111108</v>
      </c>
      <c r="L31" s="39">
        <f t="shared" si="15"/>
        <v>45.400866550925926</v>
      </c>
      <c r="M31" s="38">
        <f t="shared" si="15"/>
        <v>40.639194444444442</v>
      </c>
      <c r="N31" s="41">
        <f t="shared" si="15"/>
        <v>-4.7616721064814884</v>
      </c>
      <c r="O31" s="40">
        <f t="shared" si="15"/>
        <v>44.947466666666664</v>
      </c>
      <c r="P31" s="39">
        <f t="shared" si="15"/>
        <v>23.459987292499996</v>
      </c>
      <c r="Q31" s="39">
        <f t="shared" si="15"/>
        <v>55.189486458333334</v>
      </c>
      <c r="R31" s="38">
        <f t="shared" si="15"/>
        <v>21.000054166666665</v>
      </c>
      <c r="S31" s="37">
        <f t="shared" si="15"/>
        <v>-34.18943229166667</v>
      </c>
    </row>
    <row r="32" spans="1:19">
      <c r="A32" s="59" t="s">
        <v>17</v>
      </c>
      <c r="B32" s="24">
        <v>21</v>
      </c>
      <c r="C32" s="23">
        <v>21</v>
      </c>
      <c r="D32" s="22">
        <v>23.6</v>
      </c>
      <c r="E32" s="18">
        <f t="shared" ref="E32:S32" si="16">E16*43560/86400/31</f>
        <v>62.965171706989246</v>
      </c>
      <c r="F32" s="17">
        <f t="shared" si="16"/>
        <v>63.081686260842297</v>
      </c>
      <c r="G32" s="17">
        <f t="shared" si="16"/>
        <v>81.091996303763452</v>
      </c>
      <c r="H32" s="16">
        <f t="shared" si="16"/>
        <v>51.035124663978493</v>
      </c>
      <c r="I32" s="21">
        <f t="shared" si="16"/>
        <v>-30.056871639784948</v>
      </c>
      <c r="J32" s="20">
        <f t="shared" si="16"/>
        <v>57.01722479838709</v>
      </c>
      <c r="K32" s="17">
        <f t="shared" si="16"/>
        <v>42.267132530510757</v>
      </c>
      <c r="L32" s="17">
        <f t="shared" si="16"/>
        <v>69.024021729390697</v>
      </c>
      <c r="M32" s="16">
        <f t="shared" si="16"/>
        <v>54.176774193548376</v>
      </c>
      <c r="N32" s="19">
        <f t="shared" si="16"/>
        <v>-14.847247535842307</v>
      </c>
      <c r="O32" s="18">
        <f t="shared" si="16"/>
        <v>44.645259408602158</v>
      </c>
      <c r="P32" s="17">
        <f t="shared" si="16"/>
        <v>21.365472297997307</v>
      </c>
      <c r="Q32" s="17">
        <f t="shared" si="16"/>
        <v>27.655249327956987</v>
      </c>
      <c r="R32" s="16">
        <f t="shared" si="16"/>
        <v>32.947007056451611</v>
      </c>
      <c r="S32" s="15">
        <f t="shared" si="16"/>
        <v>5.2917577284946242</v>
      </c>
    </row>
    <row r="33" spans="1:19">
      <c r="A33" s="58" t="s">
        <v>16</v>
      </c>
      <c r="B33" s="57">
        <v>21</v>
      </c>
      <c r="C33" s="56">
        <v>21</v>
      </c>
      <c r="D33" s="55">
        <v>31</v>
      </c>
      <c r="E33" s="51">
        <f t="shared" ref="E33:S33" si="17">E17*43560/86400/30</f>
        <v>62.811646180555542</v>
      </c>
      <c r="F33" s="50">
        <f t="shared" si="17"/>
        <v>68.068852018240776</v>
      </c>
      <c r="G33" s="50">
        <f t="shared" si="17"/>
        <v>75.632814583333342</v>
      </c>
      <c r="H33" s="49">
        <f t="shared" si="17"/>
        <v>74.956643055555546</v>
      </c>
      <c r="I33" s="54">
        <f t="shared" si="17"/>
        <v>-0.67617152777778755</v>
      </c>
      <c r="J33" s="53">
        <f t="shared" si="17"/>
        <v>55.314533796296288</v>
      </c>
      <c r="K33" s="50">
        <f t="shared" si="17"/>
        <v>49.94112446369445</v>
      </c>
      <c r="L33" s="50">
        <f t="shared" si="17"/>
        <v>57.768186921296284</v>
      </c>
      <c r="M33" s="49">
        <f t="shared" si="17"/>
        <v>67.879165393518505</v>
      </c>
      <c r="N33" s="52">
        <f t="shared" si="17"/>
        <v>10.110978472222229</v>
      </c>
      <c r="O33" s="51">
        <f t="shared" si="17"/>
        <v>42.977435416666673</v>
      </c>
      <c r="P33" s="50">
        <f t="shared" si="17"/>
        <v>27.351096295925927</v>
      </c>
      <c r="Q33" s="50">
        <f t="shared" si="17"/>
        <v>46.886701736111114</v>
      </c>
      <c r="R33" s="49">
        <f t="shared" si="17"/>
        <v>53.528887500000003</v>
      </c>
      <c r="S33" s="48">
        <f t="shared" si="17"/>
        <v>6.6421857638888913</v>
      </c>
    </row>
    <row r="34" spans="1:19" ht="13.5" thickBot="1">
      <c r="A34" s="47" t="s">
        <v>15</v>
      </c>
      <c r="B34" s="46">
        <v>21</v>
      </c>
      <c r="C34" s="45">
        <v>21</v>
      </c>
      <c r="D34" s="44">
        <v>30.7</v>
      </c>
      <c r="E34" s="40">
        <f t="shared" ref="E34:S34" si="18">E18*43560/86400/31</f>
        <v>55.760020161290328</v>
      </c>
      <c r="F34" s="39">
        <f t="shared" si="18"/>
        <v>77.068775458691746</v>
      </c>
      <c r="G34" s="39">
        <f t="shared" si="18"/>
        <v>71.516976814516113</v>
      </c>
      <c r="H34" s="38">
        <f t="shared" si="18"/>
        <v>70.852289986559157</v>
      </c>
      <c r="I34" s="43">
        <f t="shared" si="18"/>
        <v>-0.66468682795697276</v>
      </c>
      <c r="J34" s="42">
        <f t="shared" si="18"/>
        <v>52.801862903225803</v>
      </c>
      <c r="K34" s="39">
        <f t="shared" si="18"/>
        <v>49.970178211397872</v>
      </c>
      <c r="L34" s="39">
        <f t="shared" si="18"/>
        <v>68.788798163082433</v>
      </c>
      <c r="M34" s="38">
        <f t="shared" si="18"/>
        <v>67.195184251792128</v>
      </c>
      <c r="N34" s="41">
        <f t="shared" si="18"/>
        <v>-1.5936139112902958</v>
      </c>
      <c r="O34" s="40">
        <f t="shared" si="18"/>
        <v>43.403057795698928</v>
      </c>
      <c r="P34" s="39">
        <f t="shared" si="18"/>
        <v>25.761276368548383</v>
      </c>
      <c r="Q34" s="39">
        <f t="shared" si="18"/>
        <v>46.450704637096777</v>
      </c>
      <c r="R34" s="38">
        <f t="shared" si="18"/>
        <v>56.852801411290329</v>
      </c>
      <c r="S34" s="37">
        <f t="shared" si="18"/>
        <v>10.402096774193554</v>
      </c>
    </row>
    <row r="35" spans="1:19">
      <c r="A35" s="36" t="s">
        <v>14</v>
      </c>
      <c r="B35" s="35">
        <f>AVERAGE(B23:B34)</f>
        <v>21</v>
      </c>
      <c r="C35" s="34">
        <f>AVERAGE(C23:C34)</f>
        <v>44</v>
      </c>
      <c r="D35" s="33">
        <f>AVERAGE(D23:D34)</f>
        <v>28.766666666666666</v>
      </c>
      <c r="E35" s="29">
        <f t="shared" ref="E35:S35" si="19">E19*43560/86400/365</f>
        <v>118.55707422945208</v>
      </c>
      <c r="F35" s="28">
        <f t="shared" si="19"/>
        <v>80.16059584906013</v>
      </c>
      <c r="G35" s="28">
        <f t="shared" si="19"/>
        <v>57.971980565068492</v>
      </c>
      <c r="H35" s="27">
        <f t="shared" si="19"/>
        <v>66.176288184931508</v>
      </c>
      <c r="I35" s="32">
        <f t="shared" si="19"/>
        <v>8.2043076198630125</v>
      </c>
      <c r="J35" s="31">
        <f t="shared" si="19"/>
        <v>96.059732543759523</v>
      </c>
      <c r="K35" s="28">
        <f t="shared" si="19"/>
        <v>42.563259634801383</v>
      </c>
      <c r="L35" s="28">
        <f t="shared" si="19"/>
        <v>45.329601978691024</v>
      </c>
      <c r="M35" s="27">
        <f t="shared" si="19"/>
        <v>62.551557762557081</v>
      </c>
      <c r="N35" s="30">
        <f t="shared" si="19"/>
        <v>17.221955783866058</v>
      </c>
      <c r="O35" s="29">
        <f t="shared" si="19"/>
        <v>73.319007277397247</v>
      </c>
      <c r="P35" s="28">
        <f t="shared" si="19"/>
        <v>29.782239575707383</v>
      </c>
      <c r="Q35" s="28">
        <f t="shared" si="19"/>
        <v>45.404783818493151</v>
      </c>
      <c r="R35" s="27">
        <f t="shared" si="19"/>
        <v>55.531789726027405</v>
      </c>
      <c r="S35" s="26">
        <f t="shared" si="19"/>
        <v>10.127005907534249</v>
      </c>
    </row>
    <row r="36" spans="1:19">
      <c r="A36" s="25" t="s">
        <v>13</v>
      </c>
      <c r="B36" s="24">
        <f>AVERAGE(B26:B31)</f>
        <v>21</v>
      </c>
      <c r="C36" s="23">
        <f>AVERAGE(C26:C31)</f>
        <v>57</v>
      </c>
      <c r="D36" s="22">
        <f>AVERAGE(D26:D31)</f>
        <v>28.016666666666666</v>
      </c>
      <c r="E36" s="18">
        <f t="shared" ref="E36:S36" si="20">E20*43560/86400/183</f>
        <v>181.65254485428051</v>
      </c>
      <c r="F36" s="17">
        <f t="shared" si="20"/>
        <v>89.651499708325744</v>
      </c>
      <c r="G36" s="17">
        <f t="shared" si="20"/>
        <v>54.115989583333331</v>
      </c>
      <c r="H36" s="16">
        <f t="shared" si="20"/>
        <v>73.294496470856103</v>
      </c>
      <c r="I36" s="21">
        <f t="shared" si="20"/>
        <v>19.178506887522769</v>
      </c>
      <c r="J36" s="20">
        <f t="shared" si="20"/>
        <v>142.18812073087432</v>
      </c>
      <c r="K36" s="17">
        <f t="shared" si="20"/>
        <v>38.058975907313297</v>
      </c>
      <c r="L36" s="17">
        <f t="shared" si="20"/>
        <v>35.915143594414083</v>
      </c>
      <c r="M36" s="16">
        <f t="shared" si="20"/>
        <v>66.585640634486936</v>
      </c>
      <c r="N36" s="19">
        <f t="shared" si="20"/>
        <v>30.670497040072863</v>
      </c>
      <c r="O36" s="18">
        <f t="shared" si="20"/>
        <v>103.62486697404368</v>
      </c>
      <c r="P36" s="17">
        <f t="shared" si="20"/>
        <v>27.550586169653911</v>
      </c>
      <c r="Q36" s="17">
        <f t="shared" si="20"/>
        <v>44.962451161202189</v>
      </c>
      <c r="R36" s="16">
        <f t="shared" si="20"/>
        <v>61.262572745901636</v>
      </c>
      <c r="S36" s="15">
        <f t="shared" si="20"/>
        <v>16.300121584699458</v>
      </c>
    </row>
    <row r="37" spans="1:19" ht="13.5" thickBot="1">
      <c r="A37" s="14" t="s">
        <v>12</v>
      </c>
      <c r="B37" s="13">
        <f>AVERAGE(B32:B34,B23:B25)</f>
        <v>21</v>
      </c>
      <c r="C37" s="12">
        <f>AVERAGE(C32:C34,C23:C25)</f>
        <v>31</v>
      </c>
      <c r="D37" s="11">
        <f>AVERAGE(D32:D34,D23:D25)</f>
        <v>29.516666666666666</v>
      </c>
      <c r="E37" s="7">
        <f t="shared" ref="E37:S37" si="21">E21*43560/86400/182</f>
        <v>55.114925194597063</v>
      </c>
      <c r="F37" s="6">
        <f t="shared" si="21"/>
        <v>70.617544166391937</v>
      </c>
      <c r="G37" s="6">
        <f t="shared" si="21"/>
        <v>61.849158310439577</v>
      </c>
      <c r="H37" s="5">
        <f t="shared" si="21"/>
        <v>59.01896886446886</v>
      </c>
      <c r="I37" s="10">
        <f t="shared" si="21"/>
        <v>-2.8301894459706949</v>
      </c>
      <c r="J37" s="9">
        <f t="shared" si="21"/>
        <v>49.677891674297925</v>
      </c>
      <c r="K37" s="6">
        <f t="shared" si="21"/>
        <v>47.092292173978954</v>
      </c>
      <c r="L37" s="6">
        <f t="shared" si="21"/>
        <v>54.795788156288154</v>
      </c>
      <c r="M37" s="5">
        <f t="shared" si="21"/>
        <v>58.495309600122091</v>
      </c>
      <c r="N37" s="8">
        <f t="shared" si="21"/>
        <v>3.6995214438339437</v>
      </c>
      <c r="O37" s="7">
        <f t="shared" si="21"/>
        <v>42.846631868131865</v>
      </c>
      <c r="P37" s="6">
        <f t="shared" si="21"/>
        <v>32.026154813662245</v>
      </c>
      <c r="Q37" s="6">
        <f t="shared" si="21"/>
        <v>45.849546875000001</v>
      </c>
      <c r="R37" s="5">
        <f t="shared" si="21"/>
        <v>49.769518887362651</v>
      </c>
      <c r="S37" s="4">
        <f t="shared" si="21"/>
        <v>3.9199720123626394</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3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'999414'!$A$1</f>
        <v>&lt;SITE CATEGORY: PRIMARY/SECONDARY&gt;</v>
      </c>
      <c r="C1" s="124"/>
      <c r="D1" s="124"/>
      <c r="E1" s="124"/>
      <c r="F1" s="124"/>
      <c r="G1" s="124"/>
      <c r="H1" s="124"/>
      <c r="I1" s="124"/>
      <c r="J1" s="124"/>
      <c r="K1" s="124"/>
      <c r="L1" s="124"/>
      <c r="M1" s="124"/>
      <c r="N1" s="124"/>
      <c r="O1" s="124"/>
    </row>
    <row r="2" spans="2:15" ht="23.25">
      <c r="B2" s="125" t="str">
        <f>'999414'!A2</f>
        <v>HYDROSS MODEL NODE — Crow Creek bl Moiese A Canal (#999414)</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35.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74</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0</v>
      </c>
      <c r="D7" s="89"/>
      <c r="E7" s="85">
        <v>475</v>
      </c>
      <c r="F7" s="84"/>
      <c r="G7" s="84">
        <v>460.97</v>
      </c>
      <c r="H7" s="83">
        <v>475</v>
      </c>
      <c r="I7" s="88">
        <f t="shared" ref="I7:I18" si="0">H7-G7</f>
        <v>14.029999999999973</v>
      </c>
      <c r="J7" s="87">
        <v>386</v>
      </c>
      <c r="K7" s="84"/>
      <c r="L7" s="84">
        <v>386</v>
      </c>
      <c r="M7" s="83">
        <v>386</v>
      </c>
      <c r="N7" s="86">
        <f t="shared" ref="N7:N18" si="1">M7-L7</f>
        <v>0</v>
      </c>
      <c r="O7" s="85">
        <v>379.5</v>
      </c>
      <c r="P7" s="84"/>
      <c r="Q7" s="84">
        <v>379.5</v>
      </c>
      <c r="R7" s="83">
        <v>379.5</v>
      </c>
      <c r="S7" s="82">
        <f t="shared" ref="S7:S18" si="2">R7-Q7</f>
        <v>0</v>
      </c>
    </row>
    <row r="8" spans="1:20">
      <c r="A8" s="70" t="s">
        <v>25</v>
      </c>
      <c r="B8" s="69"/>
      <c r="C8" s="68">
        <f>C24/43560*86400*28</f>
        <v>0</v>
      </c>
      <c r="D8" s="67"/>
      <c r="E8" s="63">
        <v>385.25</v>
      </c>
      <c r="F8" s="62"/>
      <c r="G8" s="62">
        <v>385.25</v>
      </c>
      <c r="H8" s="61">
        <v>385.25</v>
      </c>
      <c r="I8" s="66">
        <f t="shared" si="0"/>
        <v>0</v>
      </c>
      <c r="J8" s="65">
        <v>348</v>
      </c>
      <c r="K8" s="62"/>
      <c r="L8" s="62">
        <v>348</v>
      </c>
      <c r="M8" s="61">
        <v>348</v>
      </c>
      <c r="N8" s="64">
        <f t="shared" si="1"/>
        <v>0</v>
      </c>
      <c r="O8" s="63">
        <v>325.75</v>
      </c>
      <c r="P8" s="62"/>
      <c r="Q8" s="62">
        <v>325.75</v>
      </c>
      <c r="R8" s="61">
        <v>325.75</v>
      </c>
      <c r="S8" s="60">
        <f t="shared" si="2"/>
        <v>0</v>
      </c>
    </row>
    <row r="9" spans="1:20">
      <c r="A9" s="81" t="s">
        <v>24</v>
      </c>
      <c r="B9" s="80"/>
      <c r="C9" s="79">
        <f>C25/43560*86400*31</f>
        <v>0</v>
      </c>
      <c r="D9" s="78"/>
      <c r="E9" s="74">
        <v>498.5</v>
      </c>
      <c r="F9" s="73"/>
      <c r="G9" s="73">
        <v>498.5</v>
      </c>
      <c r="H9" s="72">
        <v>498.5</v>
      </c>
      <c r="I9" s="77">
        <f t="shared" si="0"/>
        <v>0</v>
      </c>
      <c r="J9" s="76">
        <v>456</v>
      </c>
      <c r="K9" s="73"/>
      <c r="L9" s="73">
        <v>455.98666666666668</v>
      </c>
      <c r="M9" s="72">
        <v>456</v>
      </c>
      <c r="N9" s="75">
        <f t="shared" si="1"/>
        <v>1.3333333333321207E-2</v>
      </c>
      <c r="O9" s="74">
        <v>415.25</v>
      </c>
      <c r="P9" s="73"/>
      <c r="Q9" s="73">
        <v>415.02249999999998</v>
      </c>
      <c r="R9" s="72">
        <v>415.25</v>
      </c>
      <c r="S9" s="71">
        <f t="shared" si="2"/>
        <v>0.22750000000002046</v>
      </c>
    </row>
    <row r="10" spans="1:20">
      <c r="A10" s="58" t="s">
        <v>23</v>
      </c>
      <c r="B10" s="57"/>
      <c r="C10" s="56">
        <f>C26/43560*86400*30</f>
        <v>0</v>
      </c>
      <c r="D10" s="55"/>
      <c r="E10" s="51">
        <v>850.25</v>
      </c>
      <c r="F10" s="50"/>
      <c r="G10" s="50">
        <v>829.87249999999995</v>
      </c>
      <c r="H10" s="49">
        <v>848.51</v>
      </c>
      <c r="I10" s="54">
        <f t="shared" si="0"/>
        <v>18.637500000000045</v>
      </c>
      <c r="J10" s="53">
        <v>657.91666666666663</v>
      </c>
      <c r="K10" s="50"/>
      <c r="L10" s="50">
        <v>533.5675</v>
      </c>
      <c r="M10" s="49">
        <v>644.23583333333329</v>
      </c>
      <c r="N10" s="52">
        <f t="shared" si="1"/>
        <v>110.66833333333329</v>
      </c>
      <c r="O10" s="51">
        <v>747.5</v>
      </c>
      <c r="P10" s="50"/>
      <c r="Q10" s="50">
        <v>666.05250000000001</v>
      </c>
      <c r="R10" s="49">
        <v>745.28750000000002</v>
      </c>
      <c r="S10" s="48">
        <f t="shared" si="2"/>
        <v>79.235000000000014</v>
      </c>
    </row>
    <row r="11" spans="1:20">
      <c r="A11" s="70" t="s">
        <v>22</v>
      </c>
      <c r="B11" s="69"/>
      <c r="C11" s="68">
        <f>C27/43560*86400*31</f>
        <v>0</v>
      </c>
      <c r="D11" s="67"/>
      <c r="E11" s="63">
        <v>1586.25</v>
      </c>
      <c r="F11" s="62"/>
      <c r="G11" s="62">
        <v>1575.7224999999999</v>
      </c>
      <c r="H11" s="61">
        <v>1580.2874999999999</v>
      </c>
      <c r="I11" s="66">
        <f t="shared" si="0"/>
        <v>4.5650000000000546</v>
      </c>
      <c r="J11" s="65">
        <v>1383.1666666666667</v>
      </c>
      <c r="K11" s="62"/>
      <c r="L11" s="62">
        <v>1275.3066666666666</v>
      </c>
      <c r="M11" s="61">
        <v>1313.8325</v>
      </c>
      <c r="N11" s="64">
        <f t="shared" si="1"/>
        <v>38.525833333333367</v>
      </c>
      <c r="O11" s="63">
        <v>1164</v>
      </c>
      <c r="P11" s="62"/>
      <c r="Q11" s="62">
        <v>865.86249999999995</v>
      </c>
      <c r="R11" s="61">
        <v>1008.9625000000001</v>
      </c>
      <c r="S11" s="60">
        <f t="shared" si="2"/>
        <v>143.10000000000014</v>
      </c>
    </row>
    <row r="12" spans="1:20">
      <c r="A12" s="70" t="s">
        <v>21</v>
      </c>
      <c r="B12" s="69"/>
      <c r="C12" s="68">
        <f>C28/43560*86400*30</f>
        <v>0</v>
      </c>
      <c r="D12" s="67"/>
      <c r="E12" s="63">
        <v>1953.5</v>
      </c>
      <c r="F12" s="62"/>
      <c r="G12" s="62">
        <v>1803.7625</v>
      </c>
      <c r="H12" s="61">
        <v>1852.78</v>
      </c>
      <c r="I12" s="66">
        <f t="shared" si="0"/>
        <v>49.017499999999927</v>
      </c>
      <c r="J12" s="65">
        <v>1279.6666666666667</v>
      </c>
      <c r="K12" s="62"/>
      <c r="L12" s="62">
        <v>1040.5266666666666</v>
      </c>
      <c r="M12" s="61">
        <v>989.10583333333341</v>
      </c>
      <c r="N12" s="64">
        <f t="shared" si="1"/>
        <v>-51.420833333333235</v>
      </c>
      <c r="O12" s="63">
        <v>749.75</v>
      </c>
      <c r="P12" s="62"/>
      <c r="Q12" s="62">
        <v>467.11750000000001</v>
      </c>
      <c r="R12" s="61">
        <v>560.36749999999995</v>
      </c>
      <c r="S12" s="60">
        <f t="shared" si="2"/>
        <v>93.249999999999943</v>
      </c>
    </row>
    <row r="13" spans="1:20">
      <c r="A13" s="70" t="s">
        <v>20</v>
      </c>
      <c r="B13" s="69"/>
      <c r="C13" s="68">
        <f>C29/43560*86400*31</f>
        <v>0</v>
      </c>
      <c r="D13" s="67"/>
      <c r="E13" s="63">
        <v>1014.25</v>
      </c>
      <c r="F13" s="62"/>
      <c r="G13" s="62">
        <v>907.66499999999996</v>
      </c>
      <c r="H13" s="61">
        <v>872.72750000000008</v>
      </c>
      <c r="I13" s="66">
        <f t="shared" si="0"/>
        <v>-34.937499999999886</v>
      </c>
      <c r="J13" s="65">
        <v>741.58333333333337</v>
      </c>
      <c r="K13" s="62"/>
      <c r="L13" s="62">
        <v>568.1825</v>
      </c>
      <c r="M13" s="61">
        <v>456.71083333333331</v>
      </c>
      <c r="N13" s="64">
        <f t="shared" si="1"/>
        <v>-111.47166666666669</v>
      </c>
      <c r="O13" s="63">
        <v>601.25</v>
      </c>
      <c r="P13" s="62"/>
      <c r="Q13" s="62">
        <v>387.97499999999997</v>
      </c>
      <c r="R13" s="61">
        <v>419.73999999999995</v>
      </c>
      <c r="S13" s="60">
        <f t="shared" si="2"/>
        <v>31.764999999999986</v>
      </c>
    </row>
    <row r="14" spans="1:20">
      <c r="A14" s="70" t="s">
        <v>19</v>
      </c>
      <c r="B14" s="69"/>
      <c r="C14" s="68">
        <f>C30/43560*86400*31</f>
        <v>0</v>
      </c>
      <c r="D14" s="67"/>
      <c r="E14" s="63">
        <v>751.5</v>
      </c>
      <c r="F14" s="62"/>
      <c r="G14" s="62">
        <v>636.26250000000005</v>
      </c>
      <c r="H14" s="61">
        <v>690.16</v>
      </c>
      <c r="I14" s="66">
        <f t="shared" si="0"/>
        <v>53.897499999999923</v>
      </c>
      <c r="J14" s="65">
        <v>578.58333333333337</v>
      </c>
      <c r="K14" s="62"/>
      <c r="L14" s="62">
        <v>439.8458333333333</v>
      </c>
      <c r="M14" s="61">
        <v>472.29249999999996</v>
      </c>
      <c r="N14" s="64">
        <f t="shared" si="1"/>
        <v>32.446666666666658</v>
      </c>
      <c r="O14" s="63">
        <v>488.75</v>
      </c>
      <c r="P14" s="62"/>
      <c r="Q14" s="62">
        <v>302.7525</v>
      </c>
      <c r="R14" s="61">
        <v>328.29750000000001</v>
      </c>
      <c r="S14" s="60">
        <f t="shared" si="2"/>
        <v>25.545000000000016</v>
      </c>
    </row>
    <row r="15" spans="1:20">
      <c r="A15" s="47" t="s">
        <v>18</v>
      </c>
      <c r="B15" s="46"/>
      <c r="C15" s="45">
        <f>C31/43560*86400*30</f>
        <v>0</v>
      </c>
      <c r="D15" s="44"/>
      <c r="E15" s="40">
        <v>626.5</v>
      </c>
      <c r="F15" s="39"/>
      <c r="G15" s="39">
        <v>570.94000000000005</v>
      </c>
      <c r="H15" s="38">
        <v>601.30500000000006</v>
      </c>
      <c r="I15" s="43">
        <f t="shared" si="0"/>
        <v>30.365000000000009</v>
      </c>
      <c r="J15" s="42">
        <v>514.91666666666663</v>
      </c>
      <c r="K15" s="39"/>
      <c r="L15" s="39">
        <v>423.14500000000004</v>
      </c>
      <c r="M15" s="38">
        <v>436.45416666666671</v>
      </c>
      <c r="N15" s="41">
        <f t="shared" si="1"/>
        <v>13.30916666666667</v>
      </c>
      <c r="O15" s="40">
        <v>439.75</v>
      </c>
      <c r="P15" s="39"/>
      <c r="Q15" s="39">
        <v>330.87</v>
      </c>
      <c r="R15" s="38">
        <v>295.36</v>
      </c>
      <c r="S15" s="37">
        <f t="shared" si="2"/>
        <v>-35.509999999999991</v>
      </c>
    </row>
    <row r="16" spans="1:20">
      <c r="A16" s="59" t="s">
        <v>17</v>
      </c>
      <c r="B16" s="24"/>
      <c r="C16" s="23">
        <f>C32/43560*86400*31</f>
        <v>0</v>
      </c>
      <c r="D16" s="22"/>
      <c r="E16" s="18">
        <v>521.5</v>
      </c>
      <c r="F16" s="17"/>
      <c r="G16" s="17">
        <v>491.14</v>
      </c>
      <c r="H16" s="16">
        <v>452.41250000000002</v>
      </c>
      <c r="I16" s="21">
        <f t="shared" si="0"/>
        <v>-38.727499999999964</v>
      </c>
      <c r="J16" s="20">
        <v>490.83333333333331</v>
      </c>
      <c r="K16" s="17"/>
      <c r="L16" s="17">
        <v>428.01</v>
      </c>
      <c r="M16" s="16">
        <v>390.86500000000001</v>
      </c>
      <c r="N16" s="19">
        <f t="shared" si="1"/>
        <v>-37.144999999999982</v>
      </c>
      <c r="O16" s="18">
        <v>418</v>
      </c>
      <c r="P16" s="17"/>
      <c r="Q16" s="17">
        <v>355.88499999999999</v>
      </c>
      <c r="R16" s="16">
        <v>275.86250000000001</v>
      </c>
      <c r="S16" s="15">
        <f t="shared" si="2"/>
        <v>-80.02249999999998</v>
      </c>
    </row>
    <row r="17" spans="1:19">
      <c r="A17" s="58" t="s">
        <v>16</v>
      </c>
      <c r="B17" s="57"/>
      <c r="C17" s="56">
        <f>C33/43560*86400*30</f>
        <v>0</v>
      </c>
      <c r="D17" s="55"/>
      <c r="E17" s="51">
        <v>514</v>
      </c>
      <c r="F17" s="50"/>
      <c r="G17" s="50">
        <v>514</v>
      </c>
      <c r="H17" s="49">
        <v>514</v>
      </c>
      <c r="I17" s="54">
        <f t="shared" si="0"/>
        <v>0</v>
      </c>
      <c r="J17" s="53">
        <v>466.25</v>
      </c>
      <c r="K17" s="50"/>
      <c r="L17" s="50">
        <v>466.25</v>
      </c>
      <c r="M17" s="49">
        <v>466.25</v>
      </c>
      <c r="N17" s="52">
        <f t="shared" si="1"/>
        <v>0</v>
      </c>
      <c r="O17" s="51">
        <v>390</v>
      </c>
      <c r="P17" s="50"/>
      <c r="Q17" s="50">
        <v>390</v>
      </c>
      <c r="R17" s="49">
        <v>390</v>
      </c>
      <c r="S17" s="48">
        <f t="shared" si="2"/>
        <v>0</v>
      </c>
    </row>
    <row r="18" spans="1:19" ht="13.5" thickBot="1">
      <c r="A18" s="47" t="s">
        <v>15</v>
      </c>
      <c r="B18" s="46"/>
      <c r="C18" s="45">
        <f>C34/43560*86400*31</f>
        <v>0</v>
      </c>
      <c r="D18" s="44"/>
      <c r="E18" s="40">
        <v>441</v>
      </c>
      <c r="F18" s="39"/>
      <c r="G18" s="39">
        <v>441</v>
      </c>
      <c r="H18" s="38">
        <v>441</v>
      </c>
      <c r="I18" s="43">
        <f t="shared" si="0"/>
        <v>0</v>
      </c>
      <c r="J18" s="42">
        <v>460.41666666666669</v>
      </c>
      <c r="K18" s="39"/>
      <c r="L18" s="39">
        <v>460.41666666666669</v>
      </c>
      <c r="M18" s="38">
        <v>460.41666666666669</v>
      </c>
      <c r="N18" s="41">
        <f t="shared" si="1"/>
        <v>0</v>
      </c>
      <c r="O18" s="40">
        <v>417.5</v>
      </c>
      <c r="P18" s="39"/>
      <c r="Q18" s="39">
        <v>417.5</v>
      </c>
      <c r="R18" s="38">
        <v>417.5</v>
      </c>
      <c r="S18" s="37">
        <f t="shared" si="2"/>
        <v>0</v>
      </c>
    </row>
    <row r="19" spans="1:19">
      <c r="A19" s="36" t="s">
        <v>14</v>
      </c>
      <c r="B19" s="35"/>
      <c r="C19" s="34">
        <f>SUM(C7:C18)</f>
        <v>0</v>
      </c>
      <c r="D19" s="33"/>
      <c r="E19" s="29">
        <f>SUM(E7:E18)</f>
        <v>9617.5</v>
      </c>
      <c r="F19" s="28"/>
      <c r="G19" s="28">
        <f>SUM(G7:G18)</f>
        <v>9115.0849999999991</v>
      </c>
      <c r="H19" s="27">
        <f>SUM(H7:H18)</f>
        <v>9211.9325000000008</v>
      </c>
      <c r="I19" s="32">
        <f>SUM(I7:I18)</f>
        <v>96.847500000000082</v>
      </c>
      <c r="J19" s="31">
        <f>SUM(J7:J18)</f>
        <v>7763.333333333333</v>
      </c>
      <c r="K19" s="28"/>
      <c r="L19" s="28">
        <f>SUM(L7:L18)</f>
        <v>6825.2375000000002</v>
      </c>
      <c r="M19" s="27">
        <f>SUM(M7:M18)</f>
        <v>6820.163333333333</v>
      </c>
      <c r="N19" s="30">
        <f>SUM(N7:N18)</f>
        <v>-5.0741666666665992</v>
      </c>
      <c r="O19" s="29">
        <f>SUM(O7:O18)</f>
        <v>6537</v>
      </c>
      <c r="P19" s="28"/>
      <c r="Q19" s="28">
        <f>SUM(Q7:Q18)</f>
        <v>5304.2875000000004</v>
      </c>
      <c r="R19" s="27">
        <f>SUM(R7:R18)</f>
        <v>5561.8774999999996</v>
      </c>
      <c r="S19" s="26">
        <f>SUM(S7:S18)</f>
        <v>257.59000000000015</v>
      </c>
    </row>
    <row r="20" spans="1:19">
      <c r="A20" s="25" t="s">
        <v>13</v>
      </c>
      <c r="B20" s="24"/>
      <c r="C20" s="23">
        <f>SUM(C10:C15)</f>
        <v>0</v>
      </c>
      <c r="D20" s="22"/>
      <c r="E20" s="18">
        <f>SUM(E10:E15)</f>
        <v>6782.25</v>
      </c>
      <c r="F20" s="17"/>
      <c r="G20" s="17">
        <f>SUM(G10:G15)</f>
        <v>6324.2250000000004</v>
      </c>
      <c r="H20" s="16">
        <f>SUM(H10:H15)</f>
        <v>6445.7699999999995</v>
      </c>
      <c r="I20" s="21">
        <f>SUM(I10:I15)</f>
        <v>121.54500000000007</v>
      </c>
      <c r="J20" s="20">
        <f>SUM(J10:J15)</f>
        <v>5155.8333333333339</v>
      </c>
      <c r="K20" s="17"/>
      <c r="L20" s="17">
        <f>SUM(L10:L15)</f>
        <v>4280.5741666666663</v>
      </c>
      <c r="M20" s="16">
        <f>SUM(M10:M15)</f>
        <v>4312.6316666666671</v>
      </c>
      <c r="N20" s="19">
        <f>SUM(N10:N15)</f>
        <v>32.057500000000061</v>
      </c>
      <c r="O20" s="18">
        <f>SUM(O10:O15)</f>
        <v>4191</v>
      </c>
      <c r="P20" s="17"/>
      <c r="Q20" s="17">
        <f>SUM(Q10:Q15)</f>
        <v>3020.63</v>
      </c>
      <c r="R20" s="16">
        <f>SUM(R10:R15)</f>
        <v>3358.0149999999999</v>
      </c>
      <c r="S20" s="15">
        <f>SUM(S10:S15)</f>
        <v>337.3850000000001</v>
      </c>
    </row>
    <row r="21" spans="1:19" ht="13.5" thickBot="1">
      <c r="A21" s="14" t="s">
        <v>12</v>
      </c>
      <c r="B21" s="13"/>
      <c r="C21" s="12">
        <f>SUM(C7:C9,C16:C18)</f>
        <v>0</v>
      </c>
      <c r="D21" s="11"/>
      <c r="E21" s="7">
        <f>SUM(E7:E9,E16:E18)</f>
        <v>2835.25</v>
      </c>
      <c r="F21" s="6"/>
      <c r="G21" s="6">
        <f>SUM(G7:G9,G16:G18)</f>
        <v>2790.86</v>
      </c>
      <c r="H21" s="5">
        <f>SUM(H7:H9,H16:H18)</f>
        <v>2766.1624999999999</v>
      </c>
      <c r="I21" s="10">
        <f>SUM(I7:I9,I16:I18)</f>
        <v>-24.697499999999991</v>
      </c>
      <c r="J21" s="9">
        <f>SUM(J7:J9,J16:J18)</f>
        <v>2607.4999999999995</v>
      </c>
      <c r="K21" s="6"/>
      <c r="L21" s="6">
        <f>SUM(L7:L9,L16:L18)</f>
        <v>2544.6633333333334</v>
      </c>
      <c r="M21" s="5">
        <f>SUM(M7:M9,M16:M18)</f>
        <v>2507.5316666666668</v>
      </c>
      <c r="N21" s="8">
        <f>SUM(N7:N9,N16:N18)</f>
        <v>-37.131666666666661</v>
      </c>
      <c r="O21" s="7">
        <f>SUM(O7:O9,O16:O18)</f>
        <v>2346</v>
      </c>
      <c r="P21" s="6"/>
      <c r="Q21" s="6">
        <f>SUM(Q7:Q9,Q16:Q18)</f>
        <v>2283.6575000000003</v>
      </c>
      <c r="R21" s="5">
        <f>SUM(R7:R9,R16:R18)</f>
        <v>2203.8625000000002</v>
      </c>
      <c r="S21" s="4">
        <f>SUM(S7:S9,S16:S18)</f>
        <v>-79.794999999999959</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c r="D23" s="89"/>
      <c r="E23" s="85">
        <f>E7*43560/86400/31</f>
        <v>7.7251344086021501</v>
      </c>
      <c r="F23" s="84"/>
      <c r="G23" s="84">
        <f>G7*43560/86400/31</f>
        <v>7.4969583333333345</v>
      </c>
      <c r="H23" s="83">
        <f>H7*43560/86400/31</f>
        <v>7.7251344086021501</v>
      </c>
      <c r="I23" s="88">
        <f>I7*43560/86400/31</f>
        <v>0.22817607526881672</v>
      </c>
      <c r="J23" s="87">
        <f>J7*43560/86400/31</f>
        <v>6.2776881720430104</v>
      </c>
      <c r="K23" s="84"/>
      <c r="L23" s="84">
        <f>L7*43560/86400/31</f>
        <v>6.2776881720430104</v>
      </c>
      <c r="M23" s="83">
        <f>M7*43560/86400/31</f>
        <v>6.2776881720430104</v>
      </c>
      <c r="N23" s="86">
        <f>N7*43560/86400/31</f>
        <v>0</v>
      </c>
      <c r="O23" s="85">
        <f>O7*43560/86400/31</f>
        <v>6.1719758064516137</v>
      </c>
      <c r="P23" s="84"/>
      <c r="Q23" s="84">
        <f>Q7*43560/86400/31</f>
        <v>6.1719758064516137</v>
      </c>
      <c r="R23" s="83">
        <f>R7*43560/86400/31</f>
        <v>6.1719758064516137</v>
      </c>
      <c r="S23" s="82">
        <f>S7*43560/86400/31</f>
        <v>0</v>
      </c>
    </row>
    <row r="24" spans="1:19">
      <c r="A24" s="70" t="s">
        <v>25</v>
      </c>
      <c r="B24" s="69"/>
      <c r="C24" s="68"/>
      <c r="D24" s="67"/>
      <c r="E24" s="63">
        <f>E8*43560/86400/28</f>
        <v>6.9367931547619053</v>
      </c>
      <c r="F24" s="62"/>
      <c r="G24" s="62">
        <f>G8*43560/86400/28</f>
        <v>6.9367931547619053</v>
      </c>
      <c r="H24" s="61">
        <f>H8*43560/86400/28</f>
        <v>6.9367931547619053</v>
      </c>
      <c r="I24" s="66">
        <f>I8*43560/86400/28</f>
        <v>0</v>
      </c>
      <c r="J24" s="65">
        <f>J8*43560/86400/28</f>
        <v>6.2660714285714283</v>
      </c>
      <c r="K24" s="62"/>
      <c r="L24" s="62">
        <f>L8*43560/86400/28</f>
        <v>6.2660714285714283</v>
      </c>
      <c r="M24" s="61">
        <f>M8*43560/86400/28</f>
        <v>6.2660714285714283</v>
      </c>
      <c r="N24" s="64">
        <f>N8*43560/86400/28</f>
        <v>0</v>
      </c>
      <c r="O24" s="63">
        <f>O8*43560/86400/28</f>
        <v>5.8654389880952378</v>
      </c>
      <c r="P24" s="62"/>
      <c r="Q24" s="62">
        <f>Q8*43560/86400/28</f>
        <v>5.8654389880952378</v>
      </c>
      <c r="R24" s="61">
        <f>R8*43560/86400/28</f>
        <v>5.8654389880952378</v>
      </c>
      <c r="S24" s="60">
        <f>S8*43560/86400/28</f>
        <v>0</v>
      </c>
    </row>
    <row r="25" spans="1:19">
      <c r="A25" s="81" t="s">
        <v>24</v>
      </c>
      <c r="B25" s="80"/>
      <c r="C25" s="79"/>
      <c r="D25" s="78"/>
      <c r="E25" s="74">
        <f>E9*43560/86400/31</f>
        <v>8.1073252688172044</v>
      </c>
      <c r="F25" s="73"/>
      <c r="G25" s="73">
        <f>G9*43560/86400/31</f>
        <v>8.1073252688172044</v>
      </c>
      <c r="H25" s="72">
        <f>H9*43560/86400/31</f>
        <v>8.1073252688172044</v>
      </c>
      <c r="I25" s="77">
        <f>I9*43560/86400/31</f>
        <v>0</v>
      </c>
      <c r="J25" s="76">
        <f>J9*43560/86400/31</f>
        <v>7.4161290322580644</v>
      </c>
      <c r="K25" s="73"/>
      <c r="L25" s="73">
        <f>L9*43560/86400/31</f>
        <v>7.415912186379928</v>
      </c>
      <c r="M25" s="72">
        <f>M9*43560/86400/31</f>
        <v>7.4161290322580644</v>
      </c>
      <c r="N25" s="75">
        <f>N9*43560/86400/31</f>
        <v>2.1684587813600349E-4</v>
      </c>
      <c r="O25" s="74">
        <f>O9*43560/86400/31</f>
        <v>6.7533938172043015</v>
      </c>
      <c r="P25" s="73"/>
      <c r="Q25" s="73">
        <f>Q9*43560/86400/31</f>
        <v>6.7496938844086012</v>
      </c>
      <c r="R25" s="72">
        <f>R9*43560/86400/31</f>
        <v>6.7533938172043015</v>
      </c>
      <c r="S25" s="71">
        <f>S9*43560/86400/31</f>
        <v>3.6999327956992573E-3</v>
      </c>
    </row>
    <row r="26" spans="1:19">
      <c r="A26" s="58" t="s">
        <v>23</v>
      </c>
      <c r="B26" s="57"/>
      <c r="C26" s="56"/>
      <c r="D26" s="55"/>
      <c r="E26" s="51">
        <f>E10*43560/86400/30</f>
        <v>14.288923611111111</v>
      </c>
      <c r="F26" s="50"/>
      <c r="G26" s="50">
        <f>G10*43560/86400/30</f>
        <v>13.946468402777777</v>
      </c>
      <c r="H26" s="49">
        <f>H10*43560/86400/30</f>
        <v>14.259681944444445</v>
      </c>
      <c r="I26" s="54">
        <f>I10*43560/86400/30</f>
        <v>0.31321354166666743</v>
      </c>
      <c r="J26" s="53">
        <f>J10*43560/86400/30</f>
        <v>11.056655092592592</v>
      </c>
      <c r="K26" s="50"/>
      <c r="L26" s="50">
        <f>L10*43560/86400/30</f>
        <v>8.9668982638888881</v>
      </c>
      <c r="M26" s="49">
        <f>M10*43560/86400/30</f>
        <v>10.826741087962963</v>
      </c>
      <c r="N26" s="52">
        <f>N10*43560/86400/30</f>
        <v>1.8598428240740736</v>
      </c>
      <c r="O26" s="51">
        <f>O10*43560/86400/30</f>
        <v>12.562152777777778</v>
      </c>
      <c r="P26" s="50"/>
      <c r="Q26" s="50">
        <f>Q10*43560/86400/30</f>
        <v>11.193382291666667</v>
      </c>
      <c r="R26" s="49">
        <f>R10*43560/86400/30</f>
        <v>12.52497048611111</v>
      </c>
      <c r="S26" s="48">
        <f>S10*43560/86400/30</f>
        <v>1.3315881944444448</v>
      </c>
    </row>
    <row r="27" spans="1:19">
      <c r="A27" s="70" t="s">
        <v>22</v>
      </c>
      <c r="B27" s="69"/>
      <c r="C27" s="68"/>
      <c r="D27" s="67"/>
      <c r="E27" s="63">
        <f>E11*43560/86400/31</f>
        <v>25.797883064516128</v>
      </c>
      <c r="F27" s="62"/>
      <c r="G27" s="62">
        <f>G11*43560/86400/31</f>
        <v>25.626669690860215</v>
      </c>
      <c r="H27" s="61">
        <f>H11*43560/86400/31</f>
        <v>25.700912298387099</v>
      </c>
      <c r="I27" s="66">
        <f>I11*43560/86400/31</f>
        <v>7.4242607526882609E-2</v>
      </c>
      <c r="J27" s="65">
        <f>J11*43560/86400/31</f>
        <v>22.49504928315412</v>
      </c>
      <c r="K27" s="62"/>
      <c r="L27" s="62">
        <f>L11*43560/86400/31</f>
        <v>20.740874551971324</v>
      </c>
      <c r="M27" s="61">
        <f>M11*43560/86400/31</f>
        <v>21.367437163978494</v>
      </c>
      <c r="N27" s="64">
        <f>N11*43560/86400/31</f>
        <v>0.62656261200716901</v>
      </c>
      <c r="O27" s="63">
        <f>O11*43560/86400/31</f>
        <v>18.930645161290322</v>
      </c>
      <c r="P27" s="62"/>
      <c r="Q27" s="62">
        <f>Q11*43560/86400/31</f>
        <v>14.081903561827957</v>
      </c>
      <c r="R27" s="61">
        <f>R11*43560/86400/31</f>
        <v>16.409201948924736</v>
      </c>
      <c r="S27" s="60">
        <f>S11*43560/86400/31</f>
        <v>2.3272983870967763</v>
      </c>
    </row>
    <row r="28" spans="1:19">
      <c r="A28" s="70" t="s">
        <v>21</v>
      </c>
      <c r="B28" s="69"/>
      <c r="C28" s="68"/>
      <c r="D28" s="67"/>
      <c r="E28" s="63">
        <f>E12*43560/86400/30</f>
        <v>32.829652777777781</v>
      </c>
      <c r="F28" s="62"/>
      <c r="G28" s="62">
        <f>G12*43560/86400/30</f>
        <v>30.313230902777779</v>
      </c>
      <c r="H28" s="61">
        <f>H12*43560/86400/30</f>
        <v>31.136997222222224</v>
      </c>
      <c r="I28" s="66">
        <f>I12*43560/86400/30</f>
        <v>0.82376631944444334</v>
      </c>
      <c r="J28" s="65">
        <f>J12*43560/86400/30</f>
        <v>21.505509259259259</v>
      </c>
      <c r="K28" s="62"/>
      <c r="L28" s="62">
        <f>L12*43560/86400/30</f>
        <v>17.486628703703705</v>
      </c>
      <c r="M28" s="61">
        <f>M12*43560/86400/30</f>
        <v>16.622473032407406</v>
      </c>
      <c r="N28" s="64">
        <f>N12*43560/86400/30</f>
        <v>-0.86415567129629467</v>
      </c>
      <c r="O28" s="63">
        <f>O12*43560/86400/30</f>
        <v>12.599965277777779</v>
      </c>
      <c r="P28" s="62"/>
      <c r="Q28" s="62">
        <f>Q12*43560/86400/30</f>
        <v>7.8501690972222224</v>
      </c>
      <c r="R28" s="61">
        <f>R12*43560/86400/30</f>
        <v>9.4172871527777779</v>
      </c>
      <c r="S28" s="60">
        <f>S12*43560/86400/30</f>
        <v>1.5671180555555546</v>
      </c>
    </row>
    <row r="29" spans="1:19">
      <c r="A29" s="70" t="s">
        <v>20</v>
      </c>
      <c r="B29" s="69"/>
      <c r="C29" s="68"/>
      <c r="D29" s="67"/>
      <c r="E29" s="63">
        <f>E13*43560/86400/31</f>
        <v>16.495194892473119</v>
      </c>
      <c r="F29" s="62"/>
      <c r="G29" s="62">
        <f t="shared" ref="G29:J30" si="3">G13*43560/86400/31</f>
        <v>14.761756048387097</v>
      </c>
      <c r="H29" s="61">
        <f t="shared" si="3"/>
        <v>14.193552083333335</v>
      </c>
      <c r="I29" s="66">
        <f t="shared" si="3"/>
        <v>-0.56820396505376158</v>
      </c>
      <c r="J29" s="65">
        <f t="shared" si="3"/>
        <v>12.060696684587814</v>
      </c>
      <c r="K29" s="62"/>
      <c r="L29" s="62">
        <f t="shared" ref="L29:O30" si="4">L13*43560/86400/31</f>
        <v>9.2406024865591387</v>
      </c>
      <c r="M29" s="61">
        <f t="shared" si="4"/>
        <v>7.4276896281361999</v>
      </c>
      <c r="N29" s="64">
        <f t="shared" si="4"/>
        <v>-1.8129128584229395</v>
      </c>
      <c r="O29" s="63">
        <f t="shared" si="4"/>
        <v>9.7783938172043001</v>
      </c>
      <c r="P29" s="62"/>
      <c r="Q29" s="62">
        <f t="shared" ref="Q29:S30" si="5">Q13*43560/86400/31</f>
        <v>6.3098084677419353</v>
      </c>
      <c r="R29" s="61">
        <f t="shared" si="5"/>
        <v>6.8264166666666659</v>
      </c>
      <c r="S29" s="60">
        <f t="shared" si="5"/>
        <v>0.51660819892473098</v>
      </c>
    </row>
    <row r="30" spans="1:19">
      <c r="A30" s="70" t="s">
        <v>19</v>
      </c>
      <c r="B30" s="69"/>
      <c r="C30" s="68"/>
      <c r="D30" s="67"/>
      <c r="E30" s="63">
        <f>E14*43560/86400/31</f>
        <v>12.221975806451614</v>
      </c>
      <c r="F30" s="62"/>
      <c r="G30" s="62">
        <f t="shared" si="3"/>
        <v>10.347817540322582</v>
      </c>
      <c r="H30" s="61">
        <f t="shared" si="3"/>
        <v>11.22437634408602</v>
      </c>
      <c r="I30" s="66">
        <f t="shared" si="3"/>
        <v>0.87655880376343975</v>
      </c>
      <c r="J30" s="65">
        <f t="shared" si="3"/>
        <v>9.4097558243727608</v>
      </c>
      <c r="K30" s="62"/>
      <c r="L30" s="62">
        <f t="shared" si="4"/>
        <v>7.1534066980286735</v>
      </c>
      <c r="M30" s="61">
        <f t="shared" si="4"/>
        <v>7.6811011424731177</v>
      </c>
      <c r="N30" s="64">
        <f t="shared" si="4"/>
        <v>0.52769444444444435</v>
      </c>
      <c r="O30" s="63">
        <f t="shared" si="4"/>
        <v>7.9487567204301079</v>
      </c>
      <c r="P30" s="62"/>
      <c r="Q30" s="62">
        <f t="shared" si="5"/>
        <v>4.9237973790322584</v>
      </c>
      <c r="R30" s="61">
        <f t="shared" si="5"/>
        <v>5.3392469758064518</v>
      </c>
      <c r="S30" s="60">
        <f t="shared" si="5"/>
        <v>0.4154495967741938</v>
      </c>
    </row>
    <row r="31" spans="1:19">
      <c r="A31" s="47" t="s">
        <v>18</v>
      </c>
      <c r="B31" s="46"/>
      <c r="C31" s="45"/>
      <c r="D31" s="44"/>
      <c r="E31" s="40">
        <f>E15*43560/86400/30</f>
        <v>10.528680555555555</v>
      </c>
      <c r="F31" s="39"/>
      <c r="G31" s="39">
        <f>G15*43560/86400/30</f>
        <v>9.5949638888888895</v>
      </c>
      <c r="H31" s="38">
        <f>H15*43560/86400/30</f>
        <v>10.105264583333335</v>
      </c>
      <c r="I31" s="43">
        <f>I15*43560/86400/30</f>
        <v>0.51030069444444459</v>
      </c>
      <c r="J31" s="42">
        <f>J15*43560/86400/30</f>
        <v>8.6534606481481493</v>
      </c>
      <c r="K31" s="39"/>
      <c r="L31" s="39">
        <f>L15*43560/86400/30</f>
        <v>7.1111868055555574</v>
      </c>
      <c r="M31" s="38">
        <f>M15*43560/86400/30</f>
        <v>7.3348547453703699</v>
      </c>
      <c r="N31" s="41">
        <f>N15*43560/86400/30</f>
        <v>0.22366793981481486</v>
      </c>
      <c r="O31" s="40">
        <f>O15*43560/86400/30</f>
        <v>7.3902430555555556</v>
      </c>
      <c r="P31" s="39"/>
      <c r="Q31" s="39">
        <f>Q15*43560/86400/30</f>
        <v>5.5604541666666671</v>
      </c>
      <c r="R31" s="38">
        <f>R15*43560/86400/30</f>
        <v>4.9636888888888899</v>
      </c>
      <c r="S31" s="37">
        <f>S15*43560/86400/30</f>
        <v>-0.59676527777777766</v>
      </c>
    </row>
    <row r="32" spans="1:19">
      <c r="A32" s="59" t="s">
        <v>17</v>
      </c>
      <c r="B32" s="24"/>
      <c r="C32" s="23"/>
      <c r="D32" s="22"/>
      <c r="E32" s="18">
        <f>E16*43560/86400/31</f>
        <v>8.4813844086021497</v>
      </c>
      <c r="F32" s="17"/>
      <c r="G32" s="17">
        <f>G16*43560/86400/31</f>
        <v>7.9876263440860207</v>
      </c>
      <c r="H32" s="16">
        <f>H16*43560/86400/31</f>
        <v>7.3577839381720436</v>
      </c>
      <c r="I32" s="21">
        <f>I16*43560/86400/31</f>
        <v>-0.62984240591397789</v>
      </c>
      <c r="J32" s="20">
        <f>J16*43560/86400/31</f>
        <v>7.9826388888888884</v>
      </c>
      <c r="K32" s="17"/>
      <c r="L32" s="17">
        <f>L16*43560/86400/31</f>
        <v>6.9609153225806439</v>
      </c>
      <c r="M32" s="16">
        <f>M16*43560/86400/31</f>
        <v>6.3568098118279579</v>
      </c>
      <c r="N32" s="19">
        <f>N16*43560/86400/31</f>
        <v>-0.60410551075268792</v>
      </c>
      <c r="O32" s="18">
        <f>O16*43560/86400/31</f>
        <v>6.7981182795698931</v>
      </c>
      <c r="P32" s="17"/>
      <c r="Q32" s="17">
        <f>Q16*43560/86400/31</f>
        <v>5.7879146505376342</v>
      </c>
      <c r="R32" s="16">
        <f>R16*43560/86400/31</f>
        <v>4.4864734543010751</v>
      </c>
      <c r="S32" s="15">
        <f>S16*43560/86400/31</f>
        <v>-1.3014411962365589</v>
      </c>
    </row>
    <row r="33" spans="1:19">
      <c r="A33" s="58" t="s">
        <v>16</v>
      </c>
      <c r="B33" s="57"/>
      <c r="C33" s="56"/>
      <c r="D33" s="55"/>
      <c r="E33" s="51">
        <f>E17*43560/86400/30</f>
        <v>8.6380555555555549</v>
      </c>
      <c r="F33" s="50"/>
      <c r="G33" s="50">
        <f>G17*43560/86400/30</f>
        <v>8.6380555555555549</v>
      </c>
      <c r="H33" s="49">
        <f>H17*43560/86400/30</f>
        <v>8.6380555555555549</v>
      </c>
      <c r="I33" s="54">
        <f>I17*43560/86400/30</f>
        <v>0</v>
      </c>
      <c r="J33" s="53">
        <f>J17*43560/86400/30</f>
        <v>7.8355902777777784</v>
      </c>
      <c r="K33" s="50"/>
      <c r="L33" s="50">
        <f>L17*43560/86400/30</f>
        <v>7.8355902777777784</v>
      </c>
      <c r="M33" s="49">
        <f>M17*43560/86400/30</f>
        <v>7.8355902777777784</v>
      </c>
      <c r="N33" s="52">
        <f>N17*43560/86400/30</f>
        <v>0</v>
      </c>
      <c r="O33" s="51">
        <f>O17*43560/86400/30</f>
        <v>6.5541666666666663</v>
      </c>
      <c r="P33" s="50"/>
      <c r="Q33" s="50">
        <f>Q17*43560/86400/30</f>
        <v>6.5541666666666663</v>
      </c>
      <c r="R33" s="49">
        <f>R17*43560/86400/30</f>
        <v>6.5541666666666663</v>
      </c>
      <c r="S33" s="48">
        <f>S17*43560/86400/30</f>
        <v>0</v>
      </c>
    </row>
    <row r="34" spans="1:19" ht="13.5" thickBot="1">
      <c r="A34" s="47" t="s">
        <v>15</v>
      </c>
      <c r="B34" s="46"/>
      <c r="C34" s="45"/>
      <c r="D34" s="44"/>
      <c r="E34" s="40">
        <f>E18*43560/86400/31</f>
        <v>7.1721774193548393</v>
      </c>
      <c r="F34" s="39"/>
      <c r="G34" s="39">
        <f>G18*43560/86400/31</f>
        <v>7.1721774193548393</v>
      </c>
      <c r="H34" s="38">
        <f>H18*43560/86400/31</f>
        <v>7.1721774193548393</v>
      </c>
      <c r="I34" s="43">
        <f>I18*43560/86400/31</f>
        <v>0</v>
      </c>
      <c r="J34" s="42">
        <f>J18*43560/86400/31</f>
        <v>7.4879592293906807</v>
      </c>
      <c r="K34" s="39"/>
      <c r="L34" s="39">
        <f>L18*43560/86400/31</f>
        <v>7.4879592293906807</v>
      </c>
      <c r="M34" s="38">
        <f>M18*43560/86400/31</f>
        <v>7.4879592293906807</v>
      </c>
      <c r="N34" s="41">
        <f>N18*43560/86400/31</f>
        <v>0</v>
      </c>
      <c r="O34" s="40">
        <f>O18*43560/86400/31</f>
        <v>6.789986559139785</v>
      </c>
      <c r="P34" s="39"/>
      <c r="Q34" s="39">
        <f>Q18*43560/86400/31</f>
        <v>6.789986559139785</v>
      </c>
      <c r="R34" s="38">
        <f>R18*43560/86400/31</f>
        <v>6.789986559139785</v>
      </c>
      <c r="S34" s="37">
        <f>S18*43560/86400/31</f>
        <v>0</v>
      </c>
    </row>
    <row r="35" spans="1:19">
      <c r="A35" s="36" t="s">
        <v>14</v>
      </c>
      <c r="B35" s="35"/>
      <c r="C35" s="34" t="e">
        <f>AVERAGE(C23:C34)</f>
        <v>#DIV/0!</v>
      </c>
      <c r="D35" s="33"/>
      <c r="E35" s="29">
        <f>E19*43560/86400/365</f>
        <v>13.284446347031965</v>
      </c>
      <c r="F35" s="28"/>
      <c r="G35" s="28">
        <f>G19*43560/86400/365</f>
        <v>12.590471289954337</v>
      </c>
      <c r="H35" s="27">
        <f>H19*43560/86400/365</f>
        <v>12.724244663242011</v>
      </c>
      <c r="I35" s="32">
        <f>I19*43560/86400/365</f>
        <v>0.13377337328767133</v>
      </c>
      <c r="J35" s="31">
        <f>J19*43560/86400/365</f>
        <v>10.723325722983256</v>
      </c>
      <c r="K35" s="28"/>
      <c r="L35" s="28">
        <f>L19*43560/86400/365</f>
        <v>9.4275540810502285</v>
      </c>
      <c r="M35" s="27">
        <f>M19*43560/86400/365</f>
        <v>9.4205452435312029</v>
      </c>
      <c r="N35" s="30">
        <f>N19*43560/86400/365</f>
        <v>-7.0088375190257828E-3</v>
      </c>
      <c r="O35" s="29">
        <f>O19*43560/86400/365</f>
        <v>9.0294178082191792</v>
      </c>
      <c r="P35" s="28"/>
      <c r="Q35" s="28">
        <f>Q19*43560/86400/365</f>
        <v>7.3266984874429237</v>
      </c>
      <c r="R35" s="27">
        <f>R19*43560/86400/365</f>
        <v>7.6825020262557064</v>
      </c>
      <c r="S35" s="26">
        <f>S19*43560/86400/365</f>
        <v>0.35580353881278559</v>
      </c>
    </row>
    <row r="36" spans="1:19">
      <c r="A36" s="25" t="s">
        <v>13</v>
      </c>
      <c r="B36" s="24"/>
      <c r="C36" s="23" t="e">
        <f>AVERAGE(C26:C31)</f>
        <v>#DIV/0!</v>
      </c>
      <c r="D36" s="22"/>
      <c r="E36" s="18">
        <f>E20*43560/86400/183</f>
        <v>18.685160519125684</v>
      </c>
      <c r="F36" s="17"/>
      <c r="G36" s="17">
        <f>G20*43560/86400/183</f>
        <v>17.423297472677596</v>
      </c>
      <c r="H36" s="16">
        <f>H20*43560/86400/183</f>
        <v>17.758155054644806</v>
      </c>
      <c r="I36" s="21">
        <f>I20*43560/86400/183</f>
        <v>0.33485758196721332</v>
      </c>
      <c r="J36" s="20">
        <f>J20*43560/86400/183</f>
        <v>14.204367789921072</v>
      </c>
      <c r="K36" s="17"/>
      <c r="L36" s="17">
        <f>L20*43560/86400/183</f>
        <v>11.793020814359441</v>
      </c>
      <c r="M36" s="16">
        <f>M20*43560/86400/183</f>
        <v>11.8813395188221</v>
      </c>
      <c r="N36" s="19">
        <f>N20*43560/86400/183</f>
        <v>8.8318704462659561E-2</v>
      </c>
      <c r="O36" s="18">
        <f>O20*43560/86400/183</f>
        <v>11.546243169398908</v>
      </c>
      <c r="P36" s="17"/>
      <c r="Q36" s="17">
        <f>Q20*43560/86400/183</f>
        <v>8.3218631602914392</v>
      </c>
      <c r="R36" s="16">
        <f>R20*43560/86400/183</f>
        <v>9.251361908014573</v>
      </c>
      <c r="S36" s="15">
        <f>S20*43560/86400/183</f>
        <v>0.92949874772313335</v>
      </c>
    </row>
    <row r="37" spans="1:19" ht="13.5" thickBot="1">
      <c r="A37" s="14" t="s">
        <v>12</v>
      </c>
      <c r="B37" s="13"/>
      <c r="C37" s="12" t="e">
        <f>AVERAGE(C32:C34,C23:C25)</f>
        <v>#DIV/0!</v>
      </c>
      <c r="D37" s="11"/>
      <c r="E37" s="7">
        <f>E21*43560/86400/182</f>
        <v>7.8540579212454213</v>
      </c>
      <c r="F37" s="6"/>
      <c r="G37" s="6">
        <f>G21*43560/86400/182</f>
        <v>7.7310911172161179</v>
      </c>
      <c r="H37" s="5">
        <f>H21*43560/86400/182</f>
        <v>7.6626754235347994</v>
      </c>
      <c r="I37" s="10">
        <f>I21*43560/86400/182</f>
        <v>-6.8415693681318654E-2</v>
      </c>
      <c r="J37" s="9">
        <f>J21*43560/86400/182</f>
        <v>7.2231570512820511</v>
      </c>
      <c r="K37" s="6"/>
      <c r="L37" s="6">
        <f>L21*43560/86400/182</f>
        <v>7.0490902777777773</v>
      </c>
      <c r="M37" s="5">
        <f>M21*43560/86400/182</f>
        <v>6.9462301205738708</v>
      </c>
      <c r="N37" s="8">
        <f>N21*43560/86400/182</f>
        <v>-0.10286015720390718</v>
      </c>
      <c r="O37" s="7">
        <f>O21*43560/86400/182</f>
        <v>6.4987637362637365</v>
      </c>
      <c r="P37" s="6"/>
      <c r="Q37" s="6">
        <f>Q21*43560/86400/182</f>
        <v>6.3260658768315023</v>
      </c>
      <c r="R37" s="5">
        <f>R21*43560/86400/182</f>
        <v>6.1050220352564111</v>
      </c>
      <c r="S37" s="4">
        <f>S21*43560/86400/182</f>
        <v>-0.22104384157509147</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3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'6900'!$A$1</f>
        <v>&lt;SITE CATEGORY: PRIMARY/SECONDARY&gt;</v>
      </c>
      <c r="C1" s="124"/>
      <c r="D1" s="124"/>
      <c r="E1" s="124"/>
      <c r="F1" s="124"/>
      <c r="G1" s="124"/>
      <c r="H1" s="124"/>
      <c r="I1" s="124"/>
      <c r="J1" s="124"/>
      <c r="K1" s="124"/>
      <c r="L1" s="124"/>
      <c r="M1" s="124"/>
      <c r="N1" s="124"/>
      <c r="O1" s="124"/>
    </row>
    <row r="2" spans="2:15" ht="23.25">
      <c r="B2" s="125" t="str">
        <f>'6900'!A2</f>
        <v>HYDROSS MODEL NODE — Hellroaring Creek bl Twin Feeder Canal (#6900)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37.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75</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0</v>
      </c>
      <c r="D7" s="89"/>
      <c r="E7" s="85">
        <v>58</v>
      </c>
      <c r="F7" s="84"/>
      <c r="G7" s="84">
        <v>25.427500000000002</v>
      </c>
      <c r="H7" s="83">
        <v>46.75</v>
      </c>
      <c r="I7" s="88">
        <f t="shared" ref="I7:I18" si="0">H7-G7</f>
        <v>21.322499999999998</v>
      </c>
      <c r="J7" s="87">
        <v>46.25</v>
      </c>
      <c r="K7" s="84"/>
      <c r="L7" s="84">
        <v>12.324166666666665</v>
      </c>
      <c r="M7" s="83">
        <v>41.083333333333336</v>
      </c>
      <c r="N7" s="86">
        <f t="shared" ref="N7:N18" si="1">M7-L7</f>
        <v>28.759166666666673</v>
      </c>
      <c r="O7" s="85">
        <v>45.25</v>
      </c>
      <c r="P7" s="84"/>
      <c r="Q7" s="84">
        <v>0.25</v>
      </c>
      <c r="R7" s="83">
        <v>43</v>
      </c>
      <c r="S7" s="82">
        <f t="shared" ref="S7:S18" si="2">R7-Q7</f>
        <v>42.75</v>
      </c>
    </row>
    <row r="8" spans="1:20">
      <c r="A8" s="70" t="s">
        <v>25</v>
      </c>
      <c r="B8" s="69"/>
      <c r="C8" s="68">
        <f>C24/43560*86400*28</f>
        <v>0</v>
      </c>
      <c r="D8" s="67"/>
      <c r="E8" s="63">
        <v>46.25</v>
      </c>
      <c r="F8" s="62"/>
      <c r="G8" s="62">
        <v>35.25</v>
      </c>
      <c r="H8" s="61">
        <v>35.25</v>
      </c>
      <c r="I8" s="66">
        <f t="shared" si="0"/>
        <v>0</v>
      </c>
      <c r="J8" s="65">
        <v>43.333333333333336</v>
      </c>
      <c r="K8" s="62"/>
      <c r="L8" s="62">
        <v>35</v>
      </c>
      <c r="M8" s="61">
        <v>43.333333333333336</v>
      </c>
      <c r="N8" s="64">
        <f t="shared" si="1"/>
        <v>8.3333333333333357</v>
      </c>
      <c r="O8" s="63">
        <v>40.75</v>
      </c>
      <c r="P8" s="62"/>
      <c r="Q8" s="62">
        <v>35.5</v>
      </c>
      <c r="R8" s="61">
        <v>40.75</v>
      </c>
      <c r="S8" s="60">
        <f t="shared" si="2"/>
        <v>5.25</v>
      </c>
    </row>
    <row r="9" spans="1:20">
      <c r="A9" s="81" t="s">
        <v>24</v>
      </c>
      <c r="B9" s="80"/>
      <c r="C9" s="79">
        <f>C25/43560*86400*31</f>
        <v>0</v>
      </c>
      <c r="D9" s="78"/>
      <c r="E9" s="74">
        <v>62.25</v>
      </c>
      <c r="F9" s="73"/>
      <c r="G9" s="73">
        <v>0</v>
      </c>
      <c r="H9" s="72">
        <v>44.25</v>
      </c>
      <c r="I9" s="77">
        <f t="shared" si="0"/>
        <v>44.25</v>
      </c>
      <c r="J9" s="76">
        <v>58.166666666666664</v>
      </c>
      <c r="K9" s="73"/>
      <c r="L9" s="73">
        <v>4.2483333333333331</v>
      </c>
      <c r="M9" s="72">
        <v>58.166666666666664</v>
      </c>
      <c r="N9" s="75">
        <f t="shared" si="1"/>
        <v>53.918333333333329</v>
      </c>
      <c r="O9" s="74">
        <v>52.25</v>
      </c>
      <c r="P9" s="73"/>
      <c r="Q9" s="73">
        <v>0</v>
      </c>
      <c r="R9" s="72">
        <v>52.25</v>
      </c>
      <c r="S9" s="71">
        <f t="shared" si="2"/>
        <v>52.25</v>
      </c>
    </row>
    <row r="10" spans="1:20">
      <c r="A10" s="58" t="s">
        <v>23</v>
      </c>
      <c r="B10" s="57"/>
      <c r="C10" s="56">
        <f>C26/43560*86400*30</f>
        <v>0</v>
      </c>
      <c r="D10" s="55"/>
      <c r="E10" s="51">
        <v>128.25</v>
      </c>
      <c r="F10" s="50"/>
      <c r="G10" s="50">
        <v>36.817499999999995</v>
      </c>
      <c r="H10" s="49">
        <v>33.465000000000003</v>
      </c>
      <c r="I10" s="54">
        <f t="shared" si="0"/>
        <v>-3.352499999999992</v>
      </c>
      <c r="J10" s="53">
        <v>89.166666666666671</v>
      </c>
      <c r="K10" s="50"/>
      <c r="L10" s="50">
        <v>9.4316666666666666</v>
      </c>
      <c r="M10" s="49">
        <v>17.267500000000002</v>
      </c>
      <c r="N10" s="52">
        <f t="shared" si="1"/>
        <v>7.8358333333333352</v>
      </c>
      <c r="O10" s="51">
        <v>103</v>
      </c>
      <c r="P10" s="50"/>
      <c r="Q10" s="50">
        <v>31.159999999999997</v>
      </c>
      <c r="R10" s="49">
        <v>43.505000000000003</v>
      </c>
      <c r="S10" s="48">
        <f t="shared" si="2"/>
        <v>12.345000000000006</v>
      </c>
    </row>
    <row r="11" spans="1:20">
      <c r="A11" s="70" t="s">
        <v>22</v>
      </c>
      <c r="B11" s="69"/>
      <c r="C11" s="68">
        <f>C27/43560*86400*31</f>
        <v>0</v>
      </c>
      <c r="D11" s="67"/>
      <c r="E11" s="63">
        <v>214.25</v>
      </c>
      <c r="F11" s="62"/>
      <c r="G11" s="62">
        <v>66.842500000000001</v>
      </c>
      <c r="H11" s="61">
        <v>24.344999999999999</v>
      </c>
      <c r="I11" s="66">
        <f t="shared" si="0"/>
        <v>-42.497500000000002</v>
      </c>
      <c r="J11" s="65">
        <v>178.25</v>
      </c>
      <c r="K11" s="62"/>
      <c r="L11" s="62">
        <v>0</v>
      </c>
      <c r="M11" s="61">
        <v>19.237500000000001</v>
      </c>
      <c r="N11" s="64">
        <f t="shared" si="1"/>
        <v>19.237500000000001</v>
      </c>
      <c r="O11" s="63">
        <v>132</v>
      </c>
      <c r="P11" s="62"/>
      <c r="Q11" s="62">
        <v>0</v>
      </c>
      <c r="R11" s="61">
        <v>0</v>
      </c>
      <c r="S11" s="60">
        <f t="shared" si="2"/>
        <v>0</v>
      </c>
    </row>
    <row r="12" spans="1:20">
      <c r="A12" s="70" t="s">
        <v>21</v>
      </c>
      <c r="B12" s="69"/>
      <c r="C12" s="68">
        <f>C28/43560*86400*30</f>
        <v>0</v>
      </c>
      <c r="D12" s="67"/>
      <c r="E12" s="63">
        <v>246.25</v>
      </c>
      <c r="F12" s="62"/>
      <c r="G12" s="62">
        <v>63.935000000000002</v>
      </c>
      <c r="H12" s="61">
        <v>0</v>
      </c>
      <c r="I12" s="66">
        <f t="shared" si="0"/>
        <v>-63.935000000000002</v>
      </c>
      <c r="J12" s="65">
        <v>153</v>
      </c>
      <c r="K12" s="62"/>
      <c r="L12" s="62">
        <v>0</v>
      </c>
      <c r="M12" s="61">
        <v>0</v>
      </c>
      <c r="N12" s="64">
        <f t="shared" si="1"/>
        <v>0</v>
      </c>
      <c r="O12" s="63">
        <v>79.25</v>
      </c>
      <c r="P12" s="62"/>
      <c r="Q12" s="62">
        <v>0</v>
      </c>
      <c r="R12" s="61">
        <v>0</v>
      </c>
      <c r="S12" s="60">
        <f t="shared" si="2"/>
        <v>0</v>
      </c>
    </row>
    <row r="13" spans="1:20">
      <c r="A13" s="70" t="s">
        <v>20</v>
      </c>
      <c r="B13" s="69"/>
      <c r="C13" s="68">
        <f>C29/43560*86400*31</f>
        <v>0</v>
      </c>
      <c r="D13" s="67"/>
      <c r="E13" s="63">
        <v>129.75</v>
      </c>
      <c r="F13" s="62"/>
      <c r="G13" s="62">
        <v>0</v>
      </c>
      <c r="H13" s="61">
        <v>0</v>
      </c>
      <c r="I13" s="66">
        <f t="shared" si="0"/>
        <v>0</v>
      </c>
      <c r="J13" s="65">
        <v>88.583333333333329</v>
      </c>
      <c r="K13" s="62"/>
      <c r="L13" s="62">
        <v>0</v>
      </c>
      <c r="M13" s="61">
        <v>0</v>
      </c>
      <c r="N13" s="64">
        <f t="shared" si="1"/>
        <v>0</v>
      </c>
      <c r="O13" s="63">
        <v>64</v>
      </c>
      <c r="P13" s="62"/>
      <c r="Q13" s="62">
        <v>0</v>
      </c>
      <c r="R13" s="61">
        <v>0</v>
      </c>
      <c r="S13" s="60">
        <f t="shared" si="2"/>
        <v>0</v>
      </c>
    </row>
    <row r="14" spans="1:20">
      <c r="A14" s="70" t="s">
        <v>19</v>
      </c>
      <c r="B14" s="69"/>
      <c r="C14" s="68">
        <f>C30/43560*86400*31</f>
        <v>0</v>
      </c>
      <c r="D14" s="67"/>
      <c r="E14" s="63">
        <v>94.75</v>
      </c>
      <c r="F14" s="62"/>
      <c r="G14" s="62">
        <v>0</v>
      </c>
      <c r="H14" s="61">
        <v>0</v>
      </c>
      <c r="I14" s="66">
        <f t="shared" si="0"/>
        <v>0</v>
      </c>
      <c r="J14" s="65">
        <v>77</v>
      </c>
      <c r="K14" s="62"/>
      <c r="L14" s="62">
        <v>0</v>
      </c>
      <c r="M14" s="61">
        <v>0.83583333333333332</v>
      </c>
      <c r="N14" s="64">
        <f t="shared" si="1"/>
        <v>0.83583333333333332</v>
      </c>
      <c r="O14" s="63">
        <v>50.25</v>
      </c>
      <c r="P14" s="62"/>
      <c r="Q14" s="62">
        <v>0</v>
      </c>
      <c r="R14" s="61">
        <v>0</v>
      </c>
      <c r="S14" s="60">
        <f t="shared" si="2"/>
        <v>0</v>
      </c>
    </row>
    <row r="15" spans="1:20">
      <c r="A15" s="47" t="s">
        <v>18</v>
      </c>
      <c r="B15" s="46"/>
      <c r="C15" s="45">
        <f>C31/43560*86400*30</f>
        <v>0</v>
      </c>
      <c r="D15" s="44"/>
      <c r="E15" s="40">
        <v>78.5</v>
      </c>
      <c r="F15" s="39"/>
      <c r="G15" s="39">
        <v>0.03</v>
      </c>
      <c r="H15" s="38">
        <v>0</v>
      </c>
      <c r="I15" s="43">
        <f t="shared" si="0"/>
        <v>-0.03</v>
      </c>
      <c r="J15" s="42">
        <v>58.583333333333336</v>
      </c>
      <c r="K15" s="39"/>
      <c r="L15" s="39">
        <v>0</v>
      </c>
      <c r="M15" s="38">
        <v>0</v>
      </c>
      <c r="N15" s="41">
        <f t="shared" si="1"/>
        <v>0</v>
      </c>
      <c r="O15" s="40">
        <v>46.5</v>
      </c>
      <c r="P15" s="39"/>
      <c r="Q15" s="39">
        <v>0</v>
      </c>
      <c r="R15" s="38">
        <v>0</v>
      </c>
      <c r="S15" s="37">
        <f t="shared" si="2"/>
        <v>0</v>
      </c>
    </row>
    <row r="16" spans="1:20">
      <c r="A16" s="59" t="s">
        <v>17</v>
      </c>
      <c r="B16" s="24"/>
      <c r="C16" s="23">
        <f>C32/43560*86400*31</f>
        <v>0</v>
      </c>
      <c r="D16" s="22"/>
      <c r="E16" s="18">
        <v>64</v>
      </c>
      <c r="F16" s="17"/>
      <c r="G16" s="17">
        <v>0</v>
      </c>
      <c r="H16" s="16">
        <v>0</v>
      </c>
      <c r="I16" s="21">
        <f t="shared" si="0"/>
        <v>0</v>
      </c>
      <c r="J16" s="20">
        <v>60.166666666666664</v>
      </c>
      <c r="K16" s="17"/>
      <c r="L16" s="17">
        <v>0</v>
      </c>
      <c r="M16" s="16">
        <v>0</v>
      </c>
      <c r="N16" s="19">
        <f t="shared" si="1"/>
        <v>0</v>
      </c>
      <c r="O16" s="18">
        <v>51.25</v>
      </c>
      <c r="P16" s="17"/>
      <c r="Q16" s="17">
        <v>0</v>
      </c>
      <c r="R16" s="16">
        <v>0</v>
      </c>
      <c r="S16" s="15">
        <f t="shared" si="2"/>
        <v>0</v>
      </c>
    </row>
    <row r="17" spans="1:19">
      <c r="A17" s="58" t="s">
        <v>16</v>
      </c>
      <c r="B17" s="57"/>
      <c r="C17" s="56">
        <f>C33/43560*86400*30</f>
        <v>0</v>
      </c>
      <c r="D17" s="55"/>
      <c r="E17" s="51">
        <v>62.5</v>
      </c>
      <c r="F17" s="50"/>
      <c r="G17" s="50">
        <v>0</v>
      </c>
      <c r="H17" s="49">
        <v>0</v>
      </c>
      <c r="I17" s="54">
        <f t="shared" si="0"/>
        <v>0</v>
      </c>
      <c r="J17" s="53">
        <v>56.833333333333336</v>
      </c>
      <c r="K17" s="50"/>
      <c r="L17" s="50">
        <v>0</v>
      </c>
      <c r="M17" s="49">
        <v>7.5441666666666665</v>
      </c>
      <c r="N17" s="52">
        <f t="shared" si="1"/>
        <v>7.5441666666666665</v>
      </c>
      <c r="O17" s="51">
        <v>48</v>
      </c>
      <c r="P17" s="50"/>
      <c r="Q17" s="50">
        <v>0</v>
      </c>
      <c r="R17" s="49">
        <v>0</v>
      </c>
      <c r="S17" s="48">
        <f t="shared" si="2"/>
        <v>0</v>
      </c>
    </row>
    <row r="18" spans="1:19" ht="13.5" thickBot="1">
      <c r="A18" s="47" t="s">
        <v>15</v>
      </c>
      <c r="B18" s="46"/>
      <c r="C18" s="45">
        <f>C34/43560*86400*31</f>
        <v>0</v>
      </c>
      <c r="D18" s="44"/>
      <c r="E18" s="40">
        <v>53.75</v>
      </c>
      <c r="F18" s="39"/>
      <c r="G18" s="39">
        <v>14</v>
      </c>
      <c r="H18" s="38">
        <v>18.3475</v>
      </c>
      <c r="I18" s="43">
        <f t="shared" si="0"/>
        <v>4.3475000000000001</v>
      </c>
      <c r="J18" s="42">
        <v>55.083333333333336</v>
      </c>
      <c r="K18" s="39"/>
      <c r="L18" s="39">
        <v>0.66833333333333333</v>
      </c>
      <c r="M18" s="38">
        <v>24.355833333333333</v>
      </c>
      <c r="N18" s="41">
        <f t="shared" si="1"/>
        <v>23.6875</v>
      </c>
      <c r="O18" s="40">
        <v>48.25</v>
      </c>
      <c r="P18" s="39"/>
      <c r="Q18" s="39">
        <v>0</v>
      </c>
      <c r="R18" s="38">
        <v>0.5</v>
      </c>
      <c r="S18" s="37">
        <f t="shared" si="2"/>
        <v>0.5</v>
      </c>
    </row>
    <row r="19" spans="1:19">
      <c r="A19" s="36" t="s">
        <v>14</v>
      </c>
      <c r="B19" s="35"/>
      <c r="C19" s="34">
        <f>SUM(C7:C18)</f>
        <v>0</v>
      </c>
      <c r="D19" s="33"/>
      <c r="E19" s="29">
        <f>SUM(E7:E18)</f>
        <v>1238.5</v>
      </c>
      <c r="F19" s="28"/>
      <c r="G19" s="28">
        <f>SUM(G7:G18)</f>
        <v>242.30250000000001</v>
      </c>
      <c r="H19" s="27">
        <f>SUM(H7:H18)</f>
        <v>202.4075</v>
      </c>
      <c r="I19" s="32">
        <f>SUM(I7:I18)</f>
        <v>-39.89500000000001</v>
      </c>
      <c r="J19" s="31">
        <f>SUM(J7:J18)</f>
        <v>964.41666666666686</v>
      </c>
      <c r="K19" s="28"/>
      <c r="L19" s="28">
        <f>SUM(L7:L18)</f>
        <v>61.672499999999999</v>
      </c>
      <c r="M19" s="27">
        <f>SUM(M7:M18)</f>
        <v>211.82416666666668</v>
      </c>
      <c r="N19" s="30">
        <f>SUM(N7:N18)</f>
        <v>150.15166666666667</v>
      </c>
      <c r="O19" s="29">
        <f>SUM(O7:O18)</f>
        <v>760.75</v>
      </c>
      <c r="P19" s="28"/>
      <c r="Q19" s="28">
        <f>SUM(Q7:Q18)</f>
        <v>66.91</v>
      </c>
      <c r="R19" s="27">
        <f>SUM(R7:R18)</f>
        <v>180.005</v>
      </c>
      <c r="S19" s="26">
        <f>SUM(S7:S18)</f>
        <v>113.095</v>
      </c>
    </row>
    <row r="20" spans="1:19">
      <c r="A20" s="25" t="s">
        <v>13</v>
      </c>
      <c r="B20" s="24"/>
      <c r="C20" s="23">
        <f>SUM(C10:C15)</f>
        <v>0</v>
      </c>
      <c r="D20" s="22"/>
      <c r="E20" s="18">
        <f>SUM(E10:E15)</f>
        <v>891.75</v>
      </c>
      <c r="F20" s="17"/>
      <c r="G20" s="17">
        <f>SUM(G10:G15)</f>
        <v>167.625</v>
      </c>
      <c r="H20" s="16">
        <f>SUM(H10:H15)</f>
        <v>57.81</v>
      </c>
      <c r="I20" s="21">
        <f>SUM(I10:I15)</f>
        <v>-109.815</v>
      </c>
      <c r="J20" s="20">
        <f>SUM(J10:J15)</f>
        <v>644.58333333333337</v>
      </c>
      <c r="K20" s="17"/>
      <c r="L20" s="17">
        <f>SUM(L10:L15)</f>
        <v>9.4316666666666666</v>
      </c>
      <c r="M20" s="16">
        <f>SUM(M10:M15)</f>
        <v>37.340833333333336</v>
      </c>
      <c r="N20" s="19">
        <f>SUM(N10:N15)</f>
        <v>27.909166666666671</v>
      </c>
      <c r="O20" s="18">
        <f>SUM(O10:O15)</f>
        <v>475</v>
      </c>
      <c r="P20" s="17"/>
      <c r="Q20" s="17">
        <f>SUM(Q10:Q15)</f>
        <v>31.159999999999997</v>
      </c>
      <c r="R20" s="16">
        <f>SUM(R10:R15)</f>
        <v>43.505000000000003</v>
      </c>
      <c r="S20" s="15">
        <f>SUM(S10:S15)</f>
        <v>12.345000000000006</v>
      </c>
    </row>
    <row r="21" spans="1:19" ht="13.5" thickBot="1">
      <c r="A21" s="14" t="s">
        <v>12</v>
      </c>
      <c r="B21" s="13"/>
      <c r="C21" s="12">
        <f>SUM(C7:C9,C16:C18)</f>
        <v>0</v>
      </c>
      <c r="D21" s="11"/>
      <c r="E21" s="7">
        <f>SUM(E7:E9,E16:E18)</f>
        <v>346.75</v>
      </c>
      <c r="F21" s="6"/>
      <c r="G21" s="6">
        <f>SUM(G7:G9,G16:G18)</f>
        <v>74.677500000000009</v>
      </c>
      <c r="H21" s="5">
        <f>SUM(H7:H9,H16:H18)</f>
        <v>144.5975</v>
      </c>
      <c r="I21" s="10">
        <f>SUM(I7:I9,I16:I18)</f>
        <v>69.919999999999987</v>
      </c>
      <c r="J21" s="9">
        <f>SUM(J7:J9,J16:J18)</f>
        <v>319.83333333333331</v>
      </c>
      <c r="K21" s="6"/>
      <c r="L21" s="6">
        <f>SUM(L7:L9,L16:L18)</f>
        <v>52.240833333333335</v>
      </c>
      <c r="M21" s="5">
        <f>SUM(M7:M9,M16:M18)</f>
        <v>174.48333333333332</v>
      </c>
      <c r="N21" s="8">
        <f>SUM(N7:N9,N16:N18)</f>
        <v>122.24250000000001</v>
      </c>
      <c r="O21" s="7">
        <f>SUM(O7:O9,O16:O18)</f>
        <v>285.75</v>
      </c>
      <c r="P21" s="6"/>
      <c r="Q21" s="6">
        <f>SUM(Q7:Q9,Q16:Q18)</f>
        <v>35.75</v>
      </c>
      <c r="R21" s="5">
        <f>SUM(R7:R9,R16:R18)</f>
        <v>136.5</v>
      </c>
      <c r="S21" s="4">
        <f>SUM(S7:S9,S16:S18)</f>
        <v>100.75</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c r="D23" s="89"/>
      <c r="E23" s="85">
        <f>E7*43560/86400/31</f>
        <v>0.94327956989247308</v>
      </c>
      <c r="F23" s="84"/>
      <c r="G23" s="84">
        <f>G7*43560/86400/31</f>
        <v>0.41353864247311833</v>
      </c>
      <c r="H23" s="83">
        <f>H7*43560/86400/31</f>
        <v>0.76031586021505382</v>
      </c>
      <c r="I23" s="88">
        <f>I7*43560/86400/31</f>
        <v>0.34677721774193543</v>
      </c>
      <c r="J23" s="87">
        <f>J7*43560/86400/31</f>
        <v>0.75218413978494625</v>
      </c>
      <c r="K23" s="84"/>
      <c r="L23" s="84">
        <f>L7*43560/86400/31</f>
        <v>0.200433355734767</v>
      </c>
      <c r="M23" s="83">
        <f>M7*43560/86400/31</f>
        <v>0.66815636200716844</v>
      </c>
      <c r="N23" s="86">
        <f>N7*43560/86400/31</f>
        <v>0.46772300627240149</v>
      </c>
      <c r="O23" s="85">
        <f>O7*43560/86400/31</f>
        <v>0.73592069892473111</v>
      </c>
      <c r="P23" s="84"/>
      <c r="Q23" s="84">
        <f>Q7*43560/86400/31</f>
        <v>4.0658602150537631E-3</v>
      </c>
      <c r="R23" s="83">
        <f>R7*43560/86400/31</f>
        <v>0.69932795698924732</v>
      </c>
      <c r="S23" s="82">
        <f>S7*43560/86400/31</f>
        <v>0.69526209677419359</v>
      </c>
    </row>
    <row r="24" spans="1:19">
      <c r="A24" s="70" t="s">
        <v>25</v>
      </c>
      <c r="B24" s="69"/>
      <c r="C24" s="68"/>
      <c r="D24" s="67"/>
      <c r="E24" s="63">
        <f>E8*43560/86400/28</f>
        <v>0.83277529761904756</v>
      </c>
      <c r="F24" s="62"/>
      <c r="G24" s="62">
        <f>G8*43560/86400/28</f>
        <v>0.63470982142857146</v>
      </c>
      <c r="H24" s="61">
        <f>H8*43560/86400/28</f>
        <v>0.63470982142857146</v>
      </c>
      <c r="I24" s="66">
        <f>I8*43560/86400/28</f>
        <v>0</v>
      </c>
      <c r="J24" s="65">
        <f>J8*43560/86400/28</f>
        <v>0.78025793650793651</v>
      </c>
      <c r="K24" s="62"/>
      <c r="L24" s="62">
        <f>L8*43560/86400/28</f>
        <v>0.63020833333333326</v>
      </c>
      <c r="M24" s="61">
        <f>M8*43560/86400/28</f>
        <v>0.78025793650793651</v>
      </c>
      <c r="N24" s="64">
        <f>N8*43560/86400/28</f>
        <v>0.15004960317460322</v>
      </c>
      <c r="O24" s="63">
        <f>O8*43560/86400/28</f>
        <v>0.73374255952380951</v>
      </c>
      <c r="P24" s="62"/>
      <c r="Q24" s="62">
        <f>Q8*43560/86400/28</f>
        <v>0.63921130952380956</v>
      </c>
      <c r="R24" s="61">
        <f>R8*43560/86400/28</f>
        <v>0.73374255952380951</v>
      </c>
      <c r="S24" s="60">
        <f>S8*43560/86400/28</f>
        <v>9.4531249999999997E-2</v>
      </c>
    </row>
    <row r="25" spans="1:19">
      <c r="A25" s="81" t="s">
        <v>24</v>
      </c>
      <c r="B25" s="80"/>
      <c r="C25" s="79"/>
      <c r="D25" s="78"/>
      <c r="E25" s="74">
        <f>E9*43560/86400/31</f>
        <v>1.0123991935483871</v>
      </c>
      <c r="F25" s="73"/>
      <c r="G25" s="73">
        <f>G9*43560/86400/31</f>
        <v>0</v>
      </c>
      <c r="H25" s="72">
        <f>H9*43560/86400/31</f>
        <v>0.71965725806451608</v>
      </c>
      <c r="I25" s="77">
        <f>I9*43560/86400/31</f>
        <v>0.71965725806451608</v>
      </c>
      <c r="J25" s="76">
        <f>J9*43560/86400/31</f>
        <v>0.94599014336917564</v>
      </c>
      <c r="K25" s="73"/>
      <c r="L25" s="73">
        <f>L9*43560/86400/31</f>
        <v>6.9092517921146943E-2</v>
      </c>
      <c r="M25" s="72">
        <f>M9*43560/86400/31</f>
        <v>0.94599014336917564</v>
      </c>
      <c r="N25" s="75">
        <f>N9*43560/86400/31</f>
        <v>0.87689762544802852</v>
      </c>
      <c r="O25" s="74">
        <f>O9*43560/86400/31</f>
        <v>0.84976478494623664</v>
      </c>
      <c r="P25" s="73"/>
      <c r="Q25" s="73">
        <f>Q9*43560/86400/31</f>
        <v>0</v>
      </c>
      <c r="R25" s="72">
        <f>R9*43560/86400/31</f>
        <v>0.84976478494623664</v>
      </c>
      <c r="S25" s="71">
        <f>S9*43560/86400/31</f>
        <v>0.84976478494623664</v>
      </c>
    </row>
    <row r="26" spans="1:19">
      <c r="A26" s="58" t="s">
        <v>23</v>
      </c>
      <c r="B26" s="57"/>
      <c r="C26" s="56"/>
      <c r="D26" s="55"/>
      <c r="E26" s="51">
        <f>E10*43560/86400/30</f>
        <v>2.1553125</v>
      </c>
      <c r="F26" s="50"/>
      <c r="G26" s="50">
        <f>G10*43560/86400/30</f>
        <v>0.61873854166666653</v>
      </c>
      <c r="H26" s="49">
        <f>H10*43560/86400/30</f>
        <v>0.56239791666666672</v>
      </c>
      <c r="I26" s="54">
        <f>I10*43560/86400/30</f>
        <v>-5.634062499999986E-2</v>
      </c>
      <c r="J26" s="53">
        <f>J10*43560/86400/30</f>
        <v>1.4984953703703705</v>
      </c>
      <c r="K26" s="50"/>
      <c r="L26" s="50">
        <f>L10*43560/86400/30</f>
        <v>0.15850439814814815</v>
      </c>
      <c r="M26" s="49">
        <f>M10*43560/86400/30</f>
        <v>0.29018993055555559</v>
      </c>
      <c r="N26" s="52">
        <f>N10*43560/86400/30</f>
        <v>0.13168553240740744</v>
      </c>
      <c r="O26" s="51">
        <f>O10*43560/86400/30</f>
        <v>1.7309722222222221</v>
      </c>
      <c r="P26" s="50"/>
      <c r="Q26" s="50">
        <f>Q10*43560/86400/30</f>
        <v>0.52366111111111102</v>
      </c>
      <c r="R26" s="49">
        <f>R10*43560/86400/30</f>
        <v>0.73112569444444442</v>
      </c>
      <c r="S26" s="48">
        <f>S10*43560/86400/30</f>
        <v>0.20746458333333345</v>
      </c>
    </row>
    <row r="27" spans="1:19">
      <c r="A27" s="70" t="s">
        <v>22</v>
      </c>
      <c r="B27" s="69"/>
      <c r="C27" s="68"/>
      <c r="D27" s="67"/>
      <c r="E27" s="63">
        <f>E11*43560/86400/31</f>
        <v>3.4844422043010752</v>
      </c>
      <c r="F27" s="62"/>
      <c r="G27" s="62">
        <f>G11*43560/86400/31</f>
        <v>1.0870890456989248</v>
      </c>
      <c r="H27" s="61">
        <f>H11*43560/86400/31</f>
        <v>0.39593346774193544</v>
      </c>
      <c r="I27" s="66">
        <f>I11*43560/86400/31</f>
        <v>-0.69115557795698934</v>
      </c>
      <c r="J27" s="65">
        <f>J11*43560/86400/31</f>
        <v>2.8989583333333337</v>
      </c>
      <c r="K27" s="62"/>
      <c r="L27" s="62">
        <f>L11*43560/86400/31</f>
        <v>0</v>
      </c>
      <c r="M27" s="61">
        <f>M11*43560/86400/31</f>
        <v>0.3128679435483871</v>
      </c>
      <c r="N27" s="64">
        <f>N11*43560/86400/31</f>
        <v>0.3128679435483871</v>
      </c>
      <c r="O27" s="63">
        <f>O11*43560/86400/31</f>
        <v>2.1467741935483868</v>
      </c>
      <c r="P27" s="62"/>
      <c r="Q27" s="62">
        <f>Q11*43560/86400/31</f>
        <v>0</v>
      </c>
      <c r="R27" s="61">
        <f>R11*43560/86400/31</f>
        <v>0</v>
      </c>
      <c r="S27" s="60">
        <f>S11*43560/86400/31</f>
        <v>0</v>
      </c>
    </row>
    <row r="28" spans="1:19">
      <c r="A28" s="70" t="s">
        <v>21</v>
      </c>
      <c r="B28" s="69"/>
      <c r="C28" s="68"/>
      <c r="D28" s="67"/>
      <c r="E28" s="63">
        <f>E12*43560/86400/30</f>
        <v>4.1383680555555555</v>
      </c>
      <c r="F28" s="62"/>
      <c r="G28" s="62">
        <f>G12*43560/86400/30</f>
        <v>1.0744631944444445</v>
      </c>
      <c r="H28" s="61">
        <f>H12*43560/86400/30</f>
        <v>0</v>
      </c>
      <c r="I28" s="66">
        <f>I12*43560/86400/30</f>
        <v>-1.0744631944444445</v>
      </c>
      <c r="J28" s="65">
        <f>J12*43560/86400/30</f>
        <v>2.57125</v>
      </c>
      <c r="K28" s="62"/>
      <c r="L28" s="62">
        <f>L12*43560/86400/30</f>
        <v>0</v>
      </c>
      <c r="M28" s="61">
        <f>M12*43560/86400/30</f>
        <v>0</v>
      </c>
      <c r="N28" s="64">
        <f>N12*43560/86400/30</f>
        <v>0</v>
      </c>
      <c r="O28" s="63">
        <f>O12*43560/86400/30</f>
        <v>1.3318402777777778</v>
      </c>
      <c r="P28" s="62"/>
      <c r="Q28" s="62">
        <f>Q12*43560/86400/30</f>
        <v>0</v>
      </c>
      <c r="R28" s="61">
        <f>R12*43560/86400/30</f>
        <v>0</v>
      </c>
      <c r="S28" s="60">
        <f>S12*43560/86400/30</f>
        <v>0</v>
      </c>
    </row>
    <row r="29" spans="1:19">
      <c r="A29" s="70" t="s">
        <v>20</v>
      </c>
      <c r="B29" s="69"/>
      <c r="C29" s="68"/>
      <c r="D29" s="67"/>
      <c r="E29" s="63">
        <f>E13*43560/86400/31</f>
        <v>2.1101814516129034</v>
      </c>
      <c r="F29" s="62"/>
      <c r="G29" s="62">
        <f t="shared" ref="G29:J30" si="3">G13*43560/86400/31</f>
        <v>0</v>
      </c>
      <c r="H29" s="61">
        <f t="shared" si="3"/>
        <v>0</v>
      </c>
      <c r="I29" s="66">
        <f t="shared" si="3"/>
        <v>0</v>
      </c>
      <c r="J29" s="65">
        <f t="shared" si="3"/>
        <v>1.4406698028673834</v>
      </c>
      <c r="K29" s="62"/>
      <c r="L29" s="62">
        <f t="shared" ref="L29:O30" si="4">L13*43560/86400/31</f>
        <v>0</v>
      </c>
      <c r="M29" s="61">
        <f t="shared" si="4"/>
        <v>0</v>
      </c>
      <c r="N29" s="64">
        <f t="shared" si="4"/>
        <v>0</v>
      </c>
      <c r="O29" s="63">
        <f t="shared" si="4"/>
        <v>1.0408602150537634</v>
      </c>
      <c r="P29" s="62"/>
      <c r="Q29" s="62">
        <f t="shared" ref="Q29:S30" si="5">Q13*43560/86400/31</f>
        <v>0</v>
      </c>
      <c r="R29" s="61">
        <f t="shared" si="5"/>
        <v>0</v>
      </c>
      <c r="S29" s="60">
        <f t="shared" si="5"/>
        <v>0</v>
      </c>
    </row>
    <row r="30" spans="1:19">
      <c r="A30" s="70" t="s">
        <v>19</v>
      </c>
      <c r="B30" s="69"/>
      <c r="C30" s="68"/>
      <c r="D30" s="67"/>
      <c r="E30" s="63">
        <f>E14*43560/86400/31</f>
        <v>1.5409610215053764</v>
      </c>
      <c r="F30" s="62"/>
      <c r="G30" s="62">
        <f t="shared" si="3"/>
        <v>0</v>
      </c>
      <c r="H30" s="61">
        <f t="shared" si="3"/>
        <v>0</v>
      </c>
      <c r="I30" s="66">
        <f t="shared" si="3"/>
        <v>0</v>
      </c>
      <c r="J30" s="65">
        <f t="shared" si="3"/>
        <v>1.2522849462365591</v>
      </c>
      <c r="K30" s="62"/>
      <c r="L30" s="62">
        <f t="shared" si="4"/>
        <v>0</v>
      </c>
      <c r="M30" s="61">
        <f t="shared" si="4"/>
        <v>1.3593525985663083E-2</v>
      </c>
      <c r="N30" s="64">
        <f t="shared" si="4"/>
        <v>1.3593525985663083E-2</v>
      </c>
      <c r="O30" s="63">
        <f t="shared" si="4"/>
        <v>0.81723790322580647</v>
      </c>
      <c r="P30" s="62"/>
      <c r="Q30" s="62">
        <f t="shared" si="5"/>
        <v>0</v>
      </c>
      <c r="R30" s="61">
        <f t="shared" si="5"/>
        <v>0</v>
      </c>
      <c r="S30" s="60">
        <f t="shared" si="5"/>
        <v>0</v>
      </c>
    </row>
    <row r="31" spans="1:19">
      <c r="A31" s="47" t="s">
        <v>18</v>
      </c>
      <c r="B31" s="46"/>
      <c r="C31" s="45"/>
      <c r="D31" s="44"/>
      <c r="E31" s="40">
        <f>E15*43560/86400/30</f>
        <v>1.3192361111111111</v>
      </c>
      <c r="F31" s="39"/>
      <c r="G31" s="39">
        <f>G15*43560/86400/30</f>
        <v>5.0416666666666665E-4</v>
      </c>
      <c r="H31" s="38">
        <f>H15*43560/86400/30</f>
        <v>0</v>
      </c>
      <c r="I31" s="43">
        <f>I15*43560/86400/30</f>
        <v>-5.0416666666666665E-4</v>
      </c>
      <c r="J31" s="42">
        <f>J15*43560/86400/30</f>
        <v>0.98452546296296295</v>
      </c>
      <c r="K31" s="39"/>
      <c r="L31" s="39">
        <f>L15*43560/86400/30</f>
        <v>0</v>
      </c>
      <c r="M31" s="38">
        <f>M15*43560/86400/30</f>
        <v>0</v>
      </c>
      <c r="N31" s="41">
        <f>N15*43560/86400/30</f>
        <v>0</v>
      </c>
      <c r="O31" s="40">
        <f>O15*43560/86400/30</f>
        <v>0.78145833333333337</v>
      </c>
      <c r="P31" s="39"/>
      <c r="Q31" s="39">
        <f>Q15*43560/86400/30</f>
        <v>0</v>
      </c>
      <c r="R31" s="38">
        <f>R15*43560/86400/30</f>
        <v>0</v>
      </c>
      <c r="S31" s="37">
        <f>S15*43560/86400/30</f>
        <v>0</v>
      </c>
    </row>
    <row r="32" spans="1:19">
      <c r="A32" s="59" t="s">
        <v>17</v>
      </c>
      <c r="B32" s="24"/>
      <c r="C32" s="23"/>
      <c r="D32" s="22"/>
      <c r="E32" s="18">
        <f>E16*43560/86400/31</f>
        <v>1.0408602150537634</v>
      </c>
      <c r="F32" s="17"/>
      <c r="G32" s="17">
        <f>G16*43560/86400/31</f>
        <v>0</v>
      </c>
      <c r="H32" s="16">
        <f>H16*43560/86400/31</f>
        <v>0</v>
      </c>
      <c r="I32" s="21">
        <f>I16*43560/86400/31</f>
        <v>0</v>
      </c>
      <c r="J32" s="20">
        <f>J16*43560/86400/31</f>
        <v>0.9785170250896057</v>
      </c>
      <c r="K32" s="17"/>
      <c r="L32" s="17">
        <f>L16*43560/86400/31</f>
        <v>0</v>
      </c>
      <c r="M32" s="16">
        <f>M16*43560/86400/31</f>
        <v>0</v>
      </c>
      <c r="N32" s="19">
        <f>N16*43560/86400/31</f>
        <v>0</v>
      </c>
      <c r="O32" s="18">
        <f>O16*43560/86400/31</f>
        <v>0.8335013440860215</v>
      </c>
      <c r="P32" s="17"/>
      <c r="Q32" s="17">
        <f>Q16*43560/86400/31</f>
        <v>0</v>
      </c>
      <c r="R32" s="16">
        <f>R16*43560/86400/31</f>
        <v>0</v>
      </c>
      <c r="S32" s="15">
        <f>S16*43560/86400/31</f>
        <v>0</v>
      </c>
    </row>
    <row r="33" spans="1:19">
      <c r="A33" s="58" t="s">
        <v>16</v>
      </c>
      <c r="B33" s="57"/>
      <c r="C33" s="56"/>
      <c r="D33" s="55"/>
      <c r="E33" s="51">
        <f>E17*43560/86400/30</f>
        <v>1.0503472222222223</v>
      </c>
      <c r="F33" s="50"/>
      <c r="G33" s="50">
        <f>G17*43560/86400/30</f>
        <v>0</v>
      </c>
      <c r="H33" s="49">
        <f>H17*43560/86400/30</f>
        <v>0</v>
      </c>
      <c r="I33" s="54">
        <f>I17*43560/86400/30</f>
        <v>0</v>
      </c>
      <c r="J33" s="53">
        <f>J17*43560/86400/30</f>
        <v>0.95511574074074079</v>
      </c>
      <c r="K33" s="50"/>
      <c r="L33" s="50">
        <f>L17*43560/86400/30</f>
        <v>0</v>
      </c>
      <c r="M33" s="49">
        <f>M17*43560/86400/30</f>
        <v>0.12678391203703701</v>
      </c>
      <c r="N33" s="52">
        <f>N17*43560/86400/30</f>
        <v>0.12678391203703701</v>
      </c>
      <c r="O33" s="51">
        <f>O17*43560/86400/30</f>
        <v>0.80666666666666664</v>
      </c>
      <c r="P33" s="50"/>
      <c r="Q33" s="50">
        <f>Q17*43560/86400/30</f>
        <v>0</v>
      </c>
      <c r="R33" s="49">
        <f>R17*43560/86400/30</f>
        <v>0</v>
      </c>
      <c r="S33" s="48">
        <f>S17*43560/86400/30</f>
        <v>0</v>
      </c>
    </row>
    <row r="34" spans="1:19" ht="13.5" thickBot="1">
      <c r="A34" s="47" t="s">
        <v>15</v>
      </c>
      <c r="B34" s="46"/>
      <c r="C34" s="45"/>
      <c r="D34" s="44"/>
      <c r="E34" s="40">
        <f>E18*43560/86400/31</f>
        <v>0.87415994623655913</v>
      </c>
      <c r="F34" s="39"/>
      <c r="G34" s="39">
        <f>G18*43560/86400/31</f>
        <v>0.22768817204301076</v>
      </c>
      <c r="H34" s="38">
        <f>H18*43560/86400/31</f>
        <v>0.29839348118279568</v>
      </c>
      <c r="I34" s="43">
        <f>I18*43560/86400/31</f>
        <v>7.0705309139784955E-2</v>
      </c>
      <c r="J34" s="42">
        <f>J18*43560/86400/31</f>
        <v>0.89584453405017928</v>
      </c>
      <c r="K34" s="39"/>
      <c r="L34" s="39">
        <f>L18*43560/86400/31</f>
        <v>1.0869399641577061E-2</v>
      </c>
      <c r="M34" s="38">
        <f>M18*43560/86400/31</f>
        <v>0.39610965501792123</v>
      </c>
      <c r="N34" s="41">
        <f>N18*43560/86400/31</f>
        <v>0.3852402553763441</v>
      </c>
      <c r="O34" s="40">
        <f>O18*43560/86400/31</f>
        <v>0.7847110215053763</v>
      </c>
      <c r="P34" s="39"/>
      <c r="Q34" s="39">
        <f>Q18*43560/86400/31</f>
        <v>0</v>
      </c>
      <c r="R34" s="38">
        <f>R18*43560/86400/31</f>
        <v>8.1317204301075263E-3</v>
      </c>
      <c r="S34" s="37">
        <f>S18*43560/86400/31</f>
        <v>8.1317204301075263E-3</v>
      </c>
    </row>
    <row r="35" spans="1:19">
      <c r="A35" s="36" t="s">
        <v>14</v>
      </c>
      <c r="B35" s="35"/>
      <c r="C35" s="34" t="e">
        <f>AVERAGE(C23:C34)</f>
        <v>#DIV/0!</v>
      </c>
      <c r="D35" s="33"/>
      <c r="E35" s="29">
        <f>E19*43560/86400/365</f>
        <v>1.7107134703196349</v>
      </c>
      <c r="F35" s="28"/>
      <c r="G35" s="28">
        <f>G19*43560/86400/365</f>
        <v>0.33468724315068493</v>
      </c>
      <c r="H35" s="27">
        <f>H19*43560/86400/365</f>
        <v>0.27958113584474886</v>
      </c>
      <c r="I35" s="32">
        <f>I19*43560/86400/365</f>
        <v>-5.510610730593609E-2</v>
      </c>
      <c r="J35" s="31">
        <f>J19*43560/86400/365</f>
        <v>1.3321280441400307</v>
      </c>
      <c r="K35" s="28"/>
      <c r="L35" s="28">
        <f>L19*43560/86400/365</f>
        <v>8.518690068493151E-2</v>
      </c>
      <c r="M35" s="27">
        <f>M19*43560/86400/365</f>
        <v>0.2925881754185693</v>
      </c>
      <c r="N35" s="30">
        <f>N19*43560/86400/365</f>
        <v>0.20740127473363776</v>
      </c>
      <c r="O35" s="29">
        <f>O19*43560/86400/365</f>
        <v>1.0508076484018265</v>
      </c>
      <c r="P35" s="28"/>
      <c r="Q35" s="28">
        <f>Q19*43560/86400/365</f>
        <v>9.2421347031963461E-2</v>
      </c>
      <c r="R35" s="27">
        <f>R19*43560/86400/365</f>
        <v>0.24863704337899545</v>
      </c>
      <c r="S35" s="26">
        <f>S19*43560/86400/365</f>
        <v>0.15621569634703197</v>
      </c>
    </row>
    <row r="36" spans="1:19">
      <c r="A36" s="25" t="s">
        <v>13</v>
      </c>
      <c r="B36" s="24"/>
      <c r="C36" s="23" t="e">
        <f>AVERAGE(C26:C31)</f>
        <v>#DIV/0!</v>
      </c>
      <c r="D36" s="22"/>
      <c r="E36" s="18">
        <f>E20*43560/86400/183</f>
        <v>2.4567793715846995</v>
      </c>
      <c r="F36" s="17"/>
      <c r="G36" s="17">
        <f>G20*43560/86400/183</f>
        <v>0.46180840163934422</v>
      </c>
      <c r="H36" s="16">
        <f>H20*43560/86400/183</f>
        <v>0.15926707650273225</v>
      </c>
      <c r="I36" s="21">
        <f>I20*43560/86400/183</f>
        <v>-0.30254132513661197</v>
      </c>
      <c r="J36" s="20">
        <f>J20*43560/86400/183</f>
        <v>1.7758329538554947</v>
      </c>
      <c r="K36" s="17"/>
      <c r="L36" s="17">
        <f>L20*43560/86400/183</f>
        <v>2.598432756527019E-2</v>
      </c>
      <c r="M36" s="16">
        <f>M20*43560/86400/183</f>
        <v>0.10287433591378266</v>
      </c>
      <c r="N36" s="19">
        <f>N20*43560/86400/183</f>
        <v>7.6890008348512465E-2</v>
      </c>
      <c r="O36" s="18">
        <f>O20*43560/86400/183</f>
        <v>1.3086293260473587</v>
      </c>
      <c r="P36" s="17"/>
      <c r="Q36" s="17">
        <f>Q20*43560/86400/183</f>
        <v>8.5846083788706729E-2</v>
      </c>
      <c r="R36" s="16">
        <f>R20*43560/86400/183</f>
        <v>0.11985667122040074</v>
      </c>
      <c r="S36" s="15">
        <f>S20*43560/86400/183</f>
        <v>3.4010587431694009E-2</v>
      </c>
    </row>
    <row r="37" spans="1:19" ht="13.5" thickBot="1">
      <c r="A37" s="14" t="s">
        <v>12</v>
      </c>
      <c r="B37" s="13"/>
      <c r="C37" s="12" t="e">
        <f>AVERAGE(C32:C34,C23:C25)</f>
        <v>#DIV/0!</v>
      </c>
      <c r="D37" s="11"/>
      <c r="E37" s="7">
        <f>E21*43560/86400/182</f>
        <v>0.96054830586080586</v>
      </c>
      <c r="F37" s="6"/>
      <c r="G37" s="6">
        <f>G21*43560/86400/182</f>
        <v>0.20686761675824175</v>
      </c>
      <c r="H37" s="5">
        <f>H21*43560/86400/182</f>
        <v>0.40055626144688644</v>
      </c>
      <c r="I37" s="10">
        <f>I21*43560/86400/182</f>
        <v>0.19368864468864466</v>
      </c>
      <c r="J37" s="9">
        <f>J21*43560/86400/182</f>
        <v>0.88598519536019538</v>
      </c>
      <c r="K37" s="6"/>
      <c r="L37" s="6">
        <f>L21*43560/86400/182</f>
        <v>0.14471476266788769</v>
      </c>
      <c r="M37" s="5">
        <f>M21*43560/86400/182</f>
        <v>0.48334439865689866</v>
      </c>
      <c r="N37" s="8">
        <f>N21*43560/86400/182</f>
        <v>0.33862963598901102</v>
      </c>
      <c r="O37" s="7">
        <f>O21*43560/86400/182</f>
        <v>0.79156936813186818</v>
      </c>
      <c r="P37" s="6"/>
      <c r="Q37" s="6">
        <f>Q21*43560/86400/182</f>
        <v>9.903273809523809E-2</v>
      </c>
      <c r="R37" s="5">
        <f>R21*43560/86400/182</f>
        <v>0.37812499999999999</v>
      </c>
      <c r="S37" s="4">
        <f>S21*43560/86400/182</f>
        <v>0.27909226190476194</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3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'8100'!$A$1</f>
        <v>&lt;SITE CATEGORY: PRIMARY/SECONDARY&gt;</v>
      </c>
      <c r="C1" s="124"/>
      <c r="D1" s="124"/>
      <c r="E1" s="124"/>
      <c r="F1" s="124"/>
      <c r="G1" s="124"/>
      <c r="H1" s="124"/>
      <c r="I1" s="124"/>
      <c r="J1" s="124"/>
      <c r="K1" s="124"/>
      <c r="L1" s="124"/>
      <c r="M1" s="124"/>
      <c r="N1" s="124"/>
      <c r="O1" s="124"/>
    </row>
    <row r="2" spans="2:15" ht="23.25">
      <c r="B2" s="125" t="str">
        <f>'8100'!A2</f>
        <v>HYDROSS MODEL NODE — Centipede Creek bl Twin Feeder Canal (#8100)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39.xml><?xml version="1.0" encoding="utf-8"?>
<worksheet xmlns="http://schemas.openxmlformats.org/spreadsheetml/2006/main" xmlns:r="http://schemas.openxmlformats.org/officeDocument/2006/relationships">
  <sheetPr>
    <pageSetUpPr fitToPage="1"/>
  </sheetPr>
  <dimension ref="A1:CC73"/>
  <sheetViews>
    <sheetView zoomScale="80" zoomScaleNormal="80" workbookViewId="0">
      <pane xSplit="2" ySplit="5" topLeftCell="AR11"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9" width="12.7109375" bestFit="1" customWidth="1"/>
    <col min="30" max="30" width="8.85546875" bestFit="1" customWidth="1"/>
    <col min="31" max="32" width="12.7109375" bestFit="1" customWidth="1"/>
    <col min="33" max="33" width="8.85546875" bestFit="1" customWidth="1"/>
    <col min="34" max="34" width="6.42578125" bestFit="1" customWidth="1"/>
    <col min="35" max="35" width="9.140625" bestFit="1" customWidth="1"/>
    <col min="36" max="36" width="8.85546875" bestFit="1" customWidth="1"/>
    <col min="37" max="37" width="6.42578125" bestFit="1" customWidth="1"/>
    <col min="38" max="38" width="12.7109375" bestFit="1" customWidth="1"/>
    <col min="39" max="39" width="13.42578125" bestFit="1" customWidth="1"/>
    <col min="40" max="40" width="1.7109375" bestFit="1" customWidth="1"/>
    <col min="41" max="41" width="10.140625" bestFit="1" customWidth="1"/>
    <col min="42" max="42" width="8.42578125" bestFit="1" customWidth="1"/>
    <col min="43" max="43" width="12.28515625" bestFit="1" customWidth="1"/>
    <col min="44" max="44" width="8.85546875" bestFit="1" customWidth="1"/>
    <col min="45" max="46" width="12.7109375" bestFit="1" customWidth="1"/>
    <col min="47" max="47" width="8.85546875" bestFit="1" customWidth="1"/>
    <col min="48" max="49" width="12.7109375" bestFit="1" customWidth="1"/>
    <col min="50" max="50" width="8.85546875" bestFit="1" customWidth="1"/>
    <col min="51" max="53" width="12.7109375" bestFit="1" customWidth="1"/>
    <col min="54" max="55" width="7.7109375" bestFit="1" customWidth="1"/>
    <col min="56" max="56" width="1.7109375" customWidth="1"/>
    <col min="57" max="57" width="8.85546875" bestFit="1" customWidth="1"/>
    <col min="58" max="59" width="12.7109375" bestFit="1" customWidth="1"/>
    <col min="60" max="60" width="8.85546875" bestFit="1" customWidth="1"/>
    <col min="61" max="62" width="12.7109375" bestFit="1" customWidth="1"/>
  </cols>
  <sheetData>
    <row r="1" spans="1:62" ht="18.75">
      <c r="A1" s="345" t="s">
        <v>122</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O1" s="345" t="s">
        <v>121</v>
      </c>
      <c r="AP1" s="345"/>
      <c r="AQ1" s="345"/>
      <c r="AR1" s="345"/>
      <c r="AS1" s="345"/>
      <c r="AT1" s="345"/>
      <c r="AU1" s="345"/>
      <c r="AV1" s="345"/>
      <c r="AW1" s="345"/>
      <c r="AX1" s="345"/>
      <c r="AY1" s="345"/>
      <c r="AZ1" s="345"/>
      <c r="BA1" s="345"/>
      <c r="BB1" s="345"/>
      <c r="BC1" s="345"/>
      <c r="BD1" s="345"/>
      <c r="BE1" s="345"/>
      <c r="BF1" s="345"/>
      <c r="BG1" s="345"/>
      <c r="BH1" s="345"/>
      <c r="BI1" s="345"/>
      <c r="BJ1" s="345"/>
    </row>
    <row r="2" spans="1:62" ht="16.5" thickBot="1">
      <c r="A2" s="344" t="s">
        <v>186</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O2" s="344" t="s">
        <v>186</v>
      </c>
      <c r="AP2" s="344"/>
      <c r="AQ2" s="344"/>
      <c r="AR2" s="344"/>
      <c r="AS2" s="343"/>
      <c r="AT2" s="343"/>
      <c r="AU2" s="343"/>
      <c r="AV2" s="343"/>
      <c r="AW2" s="343"/>
      <c r="AX2" s="343"/>
      <c r="AY2" s="343"/>
      <c r="AZ2" s="343"/>
      <c r="BA2" s="343"/>
      <c r="BB2" s="343"/>
      <c r="BC2" s="343"/>
      <c r="BD2" s="343"/>
      <c r="BE2" s="343"/>
      <c r="BF2" s="343"/>
      <c r="BG2" s="343"/>
      <c r="BH2" s="343"/>
      <c r="BI2" s="343"/>
      <c r="BJ2" s="343"/>
    </row>
    <row r="3" spans="1:62"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114</v>
      </c>
      <c r="V3" s="336"/>
      <c r="W3" s="338"/>
      <c r="X3" s="337" t="s">
        <v>113</v>
      </c>
      <c r="Y3" s="336"/>
      <c r="Z3" s="338"/>
      <c r="AA3" s="337" t="s">
        <v>112</v>
      </c>
      <c r="AB3" s="336"/>
      <c r="AC3" s="338"/>
      <c r="AD3" s="337" t="s">
        <v>111</v>
      </c>
      <c r="AE3" s="336"/>
      <c r="AF3" s="338"/>
      <c r="AG3" s="388" t="s">
        <v>110</v>
      </c>
      <c r="AH3" s="389"/>
      <c r="AI3" s="401" t="s">
        <v>109</v>
      </c>
      <c r="AJ3" s="403" t="s">
        <v>108</v>
      </c>
      <c r="AK3" s="389"/>
      <c r="AL3" s="394" t="s">
        <v>107</v>
      </c>
      <c r="AM3" s="396" t="s">
        <v>93</v>
      </c>
      <c r="AO3" s="380" t="s">
        <v>106</v>
      </c>
      <c r="AP3" s="383" t="s">
        <v>41</v>
      </c>
      <c r="AQ3" s="372" t="s">
        <v>105</v>
      </c>
      <c r="AR3" s="337" t="s">
        <v>104</v>
      </c>
      <c r="AS3" s="336"/>
      <c r="AT3" s="338"/>
      <c r="AU3" s="337" t="s">
        <v>103</v>
      </c>
      <c r="AV3" s="336"/>
      <c r="AW3" s="338"/>
      <c r="AX3" s="337" t="s">
        <v>102</v>
      </c>
      <c r="AY3" s="336"/>
      <c r="AZ3" s="340"/>
      <c r="BA3" s="374" t="s">
        <v>101</v>
      </c>
      <c r="BB3" s="338" t="s">
        <v>100</v>
      </c>
      <c r="BC3" s="335"/>
      <c r="BE3" s="339" t="s">
        <v>99</v>
      </c>
      <c r="BF3" s="336"/>
      <c r="BG3" s="338"/>
      <c r="BH3" s="337" t="s">
        <v>98</v>
      </c>
      <c r="BI3" s="336"/>
      <c r="BJ3" s="335"/>
    </row>
    <row r="4" spans="1:62" ht="89.25" customHeight="1">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30" t="s">
        <v>32</v>
      </c>
      <c r="AB4" s="329" t="s">
        <v>94</v>
      </c>
      <c r="AC4" s="331" t="s">
        <v>93</v>
      </c>
      <c r="AD4" s="330" t="s">
        <v>32</v>
      </c>
      <c r="AE4" s="329" t="s">
        <v>94</v>
      </c>
      <c r="AF4" s="331" t="s">
        <v>93</v>
      </c>
      <c r="AG4" s="390"/>
      <c r="AH4" s="391"/>
      <c r="AI4" s="402"/>
      <c r="AJ4" s="404"/>
      <c r="AK4" s="391"/>
      <c r="AL4" s="395"/>
      <c r="AM4" s="397"/>
      <c r="AN4" s="104" t="s">
        <v>95</v>
      </c>
      <c r="AO4" s="381"/>
      <c r="AP4" s="384"/>
      <c r="AQ4" s="373"/>
      <c r="AR4" s="330" t="s">
        <v>32</v>
      </c>
      <c r="AS4" s="329" t="s">
        <v>94</v>
      </c>
      <c r="AT4" s="331" t="s">
        <v>93</v>
      </c>
      <c r="AU4" s="330" t="s">
        <v>32</v>
      </c>
      <c r="AV4" s="329" t="s">
        <v>94</v>
      </c>
      <c r="AW4" s="331" t="s">
        <v>93</v>
      </c>
      <c r="AX4" s="330" t="s">
        <v>32</v>
      </c>
      <c r="AY4" s="329" t="s">
        <v>94</v>
      </c>
      <c r="AZ4" s="333" t="s">
        <v>93</v>
      </c>
      <c r="BA4" s="375"/>
      <c r="BB4" s="392" t="s">
        <v>93</v>
      </c>
      <c r="BC4" s="393"/>
      <c r="BD4" s="104" t="s">
        <v>95</v>
      </c>
      <c r="BE4" s="332" t="s">
        <v>32</v>
      </c>
      <c r="BF4" s="329" t="s">
        <v>94</v>
      </c>
      <c r="BG4" s="331" t="s">
        <v>93</v>
      </c>
      <c r="BH4" s="330" t="s">
        <v>32</v>
      </c>
      <c r="BI4" s="329" t="s">
        <v>94</v>
      </c>
      <c r="BJ4" s="328" t="s">
        <v>93</v>
      </c>
    </row>
    <row r="5" spans="1:62"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16" t="s">
        <v>28</v>
      </c>
      <c r="AB5" s="315" t="s">
        <v>28</v>
      </c>
      <c r="AC5" s="317" t="s">
        <v>28</v>
      </c>
      <c r="AD5" s="316" t="s">
        <v>28</v>
      </c>
      <c r="AE5" s="315" t="s">
        <v>28</v>
      </c>
      <c r="AF5" s="317" t="s">
        <v>28</v>
      </c>
      <c r="AG5" s="325" t="s">
        <v>28</v>
      </c>
      <c r="AH5" s="324" t="s">
        <v>92</v>
      </c>
      <c r="AI5" s="324" t="s">
        <v>91</v>
      </c>
      <c r="AJ5" s="323" t="s">
        <v>28</v>
      </c>
      <c r="AK5" s="323" t="s">
        <v>92</v>
      </c>
      <c r="AL5" s="315" t="s">
        <v>91</v>
      </c>
      <c r="AM5" s="322" t="s">
        <v>28</v>
      </c>
      <c r="AO5" s="382"/>
      <c r="AP5" s="385"/>
      <c r="AQ5" s="316" t="s">
        <v>28</v>
      </c>
      <c r="AR5" s="316" t="s">
        <v>28</v>
      </c>
      <c r="AS5" s="315" t="s">
        <v>28</v>
      </c>
      <c r="AT5" s="317" t="s">
        <v>28</v>
      </c>
      <c r="AU5" s="316" t="s">
        <v>28</v>
      </c>
      <c r="AV5" s="315" t="s">
        <v>28</v>
      </c>
      <c r="AW5" s="317" t="s">
        <v>28</v>
      </c>
      <c r="AX5" s="316" t="s">
        <v>28</v>
      </c>
      <c r="AY5" s="315" t="s">
        <v>28</v>
      </c>
      <c r="AZ5" s="321" t="s">
        <v>28</v>
      </c>
      <c r="BA5" s="320" t="s">
        <v>28</v>
      </c>
      <c r="BB5" s="316" t="s">
        <v>28</v>
      </c>
      <c r="BC5" s="319" t="s">
        <v>91</v>
      </c>
      <c r="BE5" s="318" t="s">
        <v>28</v>
      </c>
      <c r="BF5" s="315" t="s">
        <v>28</v>
      </c>
      <c r="BG5" s="317" t="s">
        <v>28</v>
      </c>
      <c r="BH5" s="316" t="s">
        <v>28</v>
      </c>
      <c r="BI5" s="315" t="s">
        <v>28</v>
      </c>
      <c r="BJ5" s="314" t="s">
        <v>28</v>
      </c>
    </row>
    <row r="6" spans="1:62"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922.12749999999983</v>
      </c>
      <c r="M6" s="83">
        <v>0</v>
      </c>
      <c r="N6" s="274">
        <f t="shared" ref="N6:N17" si="3">L6-M6</f>
        <v>922.12749999999983</v>
      </c>
      <c r="O6" s="273">
        <v>33.892500000000027</v>
      </c>
      <c r="P6" s="83">
        <v>68.334999999999994</v>
      </c>
      <c r="Q6" s="274">
        <f t="shared" ref="Q6:Q17" si="4">O6-P6</f>
        <v>-34.442499999999967</v>
      </c>
      <c r="R6" s="273">
        <v>26.147499999999997</v>
      </c>
      <c r="S6" s="83">
        <v>0</v>
      </c>
      <c r="T6" s="274">
        <f t="shared" ref="T6:T17" si="5">R6-S6</f>
        <v>26.147499999999997</v>
      </c>
      <c r="U6" s="273">
        <v>0</v>
      </c>
      <c r="V6" s="83">
        <v>0</v>
      </c>
      <c r="W6" s="274">
        <f t="shared" ref="W6:W17" si="6">U6-V6</f>
        <v>0</v>
      </c>
      <c r="X6" s="273">
        <v>26.654999999999959</v>
      </c>
      <c r="Y6" s="83">
        <v>0</v>
      </c>
      <c r="Z6" s="274">
        <f t="shared" ref="Z6:Z17" si="7">X6-Y6</f>
        <v>26.654999999999959</v>
      </c>
      <c r="AA6" s="273">
        <v>-51.247500000000002</v>
      </c>
      <c r="AB6" s="83">
        <v>0</v>
      </c>
      <c r="AC6" s="274">
        <f t="shared" ref="AC6:AC17" si="8">AA6-AB6</f>
        <v>-51.247500000000002</v>
      </c>
      <c r="AD6" s="273">
        <v>-17.984999999999999</v>
      </c>
      <c r="AE6" s="83">
        <v>0</v>
      </c>
      <c r="AF6" s="274">
        <f t="shared" ref="AF6:AF17" si="9">AD6-AE6</f>
        <v>-17.984999999999999</v>
      </c>
      <c r="AG6" s="85">
        <v>939.5899999999998</v>
      </c>
      <c r="AH6" s="286">
        <v>9.2044034575067425E-3</v>
      </c>
      <c r="AI6" s="285">
        <f t="shared" ref="AI6:AI50" si="10">IFERROR(D6/AG6,1)</f>
        <v>0</v>
      </c>
      <c r="AJ6" s="284">
        <v>68.334999999999994</v>
      </c>
      <c r="AK6" s="283">
        <v>6.6942280297685745E-4</v>
      </c>
      <c r="AL6" s="282">
        <f t="shared" ref="AL6:AL50" si="11">IFERROR(F6/AJ6,1)</f>
        <v>0</v>
      </c>
      <c r="AM6" s="281">
        <f t="shared" ref="AM6:AM17" si="12">AG6-AJ6</f>
        <v>871.25499999999977</v>
      </c>
      <c r="AO6" s="376" t="s">
        <v>90</v>
      </c>
      <c r="AP6" s="280" t="s">
        <v>26</v>
      </c>
      <c r="AQ6" s="277">
        <f>0</f>
        <v>0</v>
      </c>
      <c r="AR6" s="273">
        <f>0</f>
        <v>0</v>
      </c>
      <c r="AS6" s="83">
        <f>0</f>
        <v>0</v>
      </c>
      <c r="AT6" s="274">
        <f t="shared" ref="AT6:AT17" si="13">AR6-AS6</f>
        <v>0</v>
      </c>
      <c r="AU6" s="273">
        <f>0</f>
        <v>0</v>
      </c>
      <c r="AV6" s="83">
        <f>0</f>
        <v>0</v>
      </c>
      <c r="AW6" s="274">
        <f t="shared" ref="AW6:AW17" si="14">AU6-AV6</f>
        <v>0</v>
      </c>
      <c r="AX6" s="273">
        <f>AG6</f>
        <v>939.5899999999998</v>
      </c>
      <c r="AY6" s="83">
        <f>AJ6</f>
        <v>68.334999999999994</v>
      </c>
      <c r="AZ6" s="279">
        <f t="shared" ref="AZ6:AZ17" si="15">AX6-AY6</f>
        <v>871.25499999999977</v>
      </c>
      <c r="BA6" s="278">
        <f t="shared" ref="BA6:BA17" si="16">AM6</f>
        <v>871.25499999999977</v>
      </c>
      <c r="BB6" s="277">
        <f t="shared" ref="BB6:BB17" si="17">BA6-AQ6-AT6-AW6-AZ6</f>
        <v>0</v>
      </c>
      <c r="BC6" s="276">
        <f t="shared" ref="BC6:BC50" si="18">BB6/BA6</f>
        <v>0</v>
      </c>
      <c r="BE6" s="275">
        <v>0</v>
      </c>
      <c r="BF6" s="83">
        <v>1.0450001292335871</v>
      </c>
      <c r="BG6" s="274">
        <f t="shared" ref="BG6:BG17" si="19">BE6-BF6</f>
        <v>-1.0450001292335871</v>
      </c>
      <c r="BH6" s="273">
        <v>0</v>
      </c>
      <c r="BI6" s="83">
        <v>0</v>
      </c>
      <c r="BJ6" s="272">
        <f t="shared" ref="BJ6:BJ17" si="20">BH6-BI6</f>
        <v>0</v>
      </c>
    </row>
    <row r="7" spans="1:62" ht="15">
      <c r="A7" s="377"/>
      <c r="B7" s="270" t="s">
        <v>25</v>
      </c>
      <c r="C7" s="269">
        <f t="shared" si="0"/>
        <v>1</v>
      </c>
      <c r="D7" s="251">
        <v>0</v>
      </c>
      <c r="E7" s="268">
        <v>0</v>
      </c>
      <c r="F7" s="262">
        <v>0</v>
      </c>
      <c r="G7" s="267">
        <v>0</v>
      </c>
      <c r="H7" s="266">
        <f t="shared" si="1"/>
        <v>1</v>
      </c>
      <c r="I7" s="251">
        <v>0</v>
      </c>
      <c r="J7" s="61">
        <v>0</v>
      </c>
      <c r="K7" s="265">
        <f t="shared" si="2"/>
        <v>0</v>
      </c>
      <c r="L7" s="251">
        <v>1190.0725253299556</v>
      </c>
      <c r="M7" s="61">
        <v>0</v>
      </c>
      <c r="N7" s="252">
        <f t="shared" si="3"/>
        <v>1190.0725253299556</v>
      </c>
      <c r="O7" s="251">
        <v>64.194974670044019</v>
      </c>
      <c r="P7" s="61">
        <v>50.457500000000003</v>
      </c>
      <c r="Q7" s="252">
        <f t="shared" si="4"/>
        <v>13.737474670044016</v>
      </c>
      <c r="R7" s="251">
        <v>424.28250000000003</v>
      </c>
      <c r="S7" s="61">
        <v>0</v>
      </c>
      <c r="T7" s="252">
        <f t="shared" si="5"/>
        <v>424.28250000000003</v>
      </c>
      <c r="U7" s="251">
        <v>0.75</v>
      </c>
      <c r="V7" s="61">
        <v>0</v>
      </c>
      <c r="W7" s="252">
        <f t="shared" si="6"/>
        <v>0.75</v>
      </c>
      <c r="X7" s="251">
        <v>2227.6750000000002</v>
      </c>
      <c r="Y7" s="61">
        <v>0</v>
      </c>
      <c r="Z7" s="252">
        <f t="shared" si="7"/>
        <v>2227.6750000000002</v>
      </c>
      <c r="AA7" s="251">
        <v>-729.93499999999995</v>
      </c>
      <c r="AB7" s="61">
        <v>0</v>
      </c>
      <c r="AC7" s="252">
        <f t="shared" si="8"/>
        <v>-729.93499999999995</v>
      </c>
      <c r="AD7" s="251">
        <v>-14.717499999999745</v>
      </c>
      <c r="AE7" s="61">
        <v>0</v>
      </c>
      <c r="AF7" s="252">
        <f t="shared" si="9"/>
        <v>-14.717499999999745</v>
      </c>
      <c r="AG7" s="63">
        <v>3162.3225000000002</v>
      </c>
      <c r="AH7" s="264">
        <v>3.0978716411148875E-2</v>
      </c>
      <c r="AI7" s="263">
        <f t="shared" si="10"/>
        <v>0</v>
      </c>
      <c r="AJ7" s="262">
        <v>50.457500000000003</v>
      </c>
      <c r="AK7" s="261">
        <v>4.9429137456947082E-4</v>
      </c>
      <c r="AL7" s="260">
        <f t="shared" si="11"/>
        <v>0</v>
      </c>
      <c r="AM7" s="259">
        <f t="shared" si="12"/>
        <v>3111.8650000000002</v>
      </c>
      <c r="AO7" s="377"/>
      <c r="AP7" s="270" t="s">
        <v>25</v>
      </c>
      <c r="AQ7" s="255">
        <f>0</f>
        <v>0</v>
      </c>
      <c r="AR7" s="251">
        <f>0</f>
        <v>0</v>
      </c>
      <c r="AS7" s="61">
        <f>0</f>
        <v>0</v>
      </c>
      <c r="AT7" s="252">
        <f t="shared" si="13"/>
        <v>0</v>
      </c>
      <c r="AU7" s="251">
        <f>0</f>
        <v>0</v>
      </c>
      <c r="AV7" s="61">
        <f>0</f>
        <v>0</v>
      </c>
      <c r="AW7" s="252">
        <f t="shared" si="14"/>
        <v>0</v>
      </c>
      <c r="AX7" s="251">
        <f>AG7</f>
        <v>3162.3225000000002</v>
      </c>
      <c r="AY7" s="61">
        <f>AJ7</f>
        <v>50.457500000000003</v>
      </c>
      <c r="AZ7" s="257">
        <f t="shared" si="15"/>
        <v>3111.8650000000002</v>
      </c>
      <c r="BA7" s="256">
        <f t="shared" si="16"/>
        <v>3111.8650000000002</v>
      </c>
      <c r="BB7" s="255">
        <f t="shared" si="17"/>
        <v>0</v>
      </c>
      <c r="BC7" s="254">
        <f t="shared" si="18"/>
        <v>0</v>
      </c>
      <c r="BE7" s="253">
        <v>0</v>
      </c>
      <c r="BF7" s="61">
        <v>0.26124874345658927</v>
      </c>
      <c r="BG7" s="252">
        <f t="shared" si="19"/>
        <v>-0.26124874345658927</v>
      </c>
      <c r="BH7" s="251">
        <v>0</v>
      </c>
      <c r="BI7" s="61">
        <v>0</v>
      </c>
      <c r="BJ7" s="250">
        <f t="shared" si="20"/>
        <v>0</v>
      </c>
    </row>
    <row r="8" spans="1:62" ht="15">
      <c r="A8" s="377"/>
      <c r="B8" s="271" t="s">
        <v>24</v>
      </c>
      <c r="C8" s="249">
        <f t="shared" si="0"/>
        <v>0.54684064977619762</v>
      </c>
      <c r="D8" s="231">
        <v>4.8032677499999998</v>
      </c>
      <c r="E8" s="248">
        <v>4.7053730122107126E-5</v>
      </c>
      <c r="F8" s="242">
        <v>0</v>
      </c>
      <c r="G8" s="247">
        <v>0</v>
      </c>
      <c r="H8" s="246">
        <f t="shared" si="1"/>
        <v>1</v>
      </c>
      <c r="I8" s="231">
        <v>8.7836698898770713</v>
      </c>
      <c r="J8" s="72">
        <v>0</v>
      </c>
      <c r="K8" s="245">
        <f t="shared" si="2"/>
        <v>8.7836698898770713</v>
      </c>
      <c r="L8" s="231">
        <v>1630.7900000000004</v>
      </c>
      <c r="M8" s="72">
        <v>0</v>
      </c>
      <c r="N8" s="232">
        <f t="shared" si="3"/>
        <v>1630.7900000000004</v>
      </c>
      <c r="O8" s="231">
        <v>428.04237503520108</v>
      </c>
      <c r="P8" s="72">
        <v>33.577500000000001</v>
      </c>
      <c r="Q8" s="232">
        <f t="shared" si="4"/>
        <v>394.46487503520109</v>
      </c>
      <c r="R8" s="231">
        <v>1253.0387500000002</v>
      </c>
      <c r="S8" s="72">
        <v>0</v>
      </c>
      <c r="T8" s="232">
        <f t="shared" si="5"/>
        <v>1253.0387500000002</v>
      </c>
      <c r="U8" s="231">
        <v>0</v>
      </c>
      <c r="V8" s="72">
        <v>0</v>
      </c>
      <c r="W8" s="232">
        <f t="shared" si="6"/>
        <v>0</v>
      </c>
      <c r="X8" s="231">
        <v>1935.3201249647982</v>
      </c>
      <c r="Y8" s="72">
        <v>0</v>
      </c>
      <c r="Z8" s="232">
        <f t="shared" si="7"/>
        <v>1935.3201249647982</v>
      </c>
      <c r="AA8" s="231">
        <v>-1441.8462500000001</v>
      </c>
      <c r="AB8" s="72">
        <v>0</v>
      </c>
      <c r="AC8" s="232">
        <f t="shared" si="8"/>
        <v>-1441.8462500000001</v>
      </c>
      <c r="AD8" s="231">
        <v>-572.42000000000007</v>
      </c>
      <c r="AE8" s="72">
        <v>0</v>
      </c>
      <c r="AF8" s="232">
        <f t="shared" si="9"/>
        <v>-572.42000000000007</v>
      </c>
      <c r="AG8" s="74">
        <v>3232.9249999999997</v>
      </c>
      <c r="AH8" s="244">
        <v>3.1670352012963088E-2</v>
      </c>
      <c r="AI8" s="243">
        <f t="shared" si="10"/>
        <v>1.485734358205031E-3</v>
      </c>
      <c r="AJ8" s="242">
        <v>33.577500000000001</v>
      </c>
      <c r="AK8" s="241">
        <v>3.2893164801281092E-4</v>
      </c>
      <c r="AL8" s="240">
        <f t="shared" si="11"/>
        <v>0</v>
      </c>
      <c r="AM8" s="239">
        <f t="shared" si="12"/>
        <v>3199.3474999999999</v>
      </c>
      <c r="AO8" s="377"/>
      <c r="AP8" s="271" t="s">
        <v>24</v>
      </c>
      <c r="AQ8" s="235">
        <f>0</f>
        <v>0</v>
      </c>
      <c r="AR8" s="231">
        <f>0</f>
        <v>0</v>
      </c>
      <c r="AS8" s="72">
        <f>0</f>
        <v>0</v>
      </c>
      <c r="AT8" s="232">
        <f t="shared" si="13"/>
        <v>0</v>
      </c>
      <c r="AU8" s="231">
        <f>0</f>
        <v>0</v>
      </c>
      <c r="AV8" s="72">
        <f>0</f>
        <v>0</v>
      </c>
      <c r="AW8" s="232">
        <f t="shared" si="14"/>
        <v>0</v>
      </c>
      <c r="AX8" s="231">
        <f>AG8</f>
        <v>3232.9249999999997</v>
      </c>
      <c r="AY8" s="72">
        <f>AJ8</f>
        <v>33.577500000000001</v>
      </c>
      <c r="AZ8" s="237">
        <f t="shared" si="15"/>
        <v>3199.3474999999999</v>
      </c>
      <c r="BA8" s="236">
        <f t="shared" si="16"/>
        <v>3199.3474999999999</v>
      </c>
      <c r="BB8" s="235">
        <f t="shared" si="17"/>
        <v>0</v>
      </c>
      <c r="BC8" s="234">
        <f t="shared" si="18"/>
        <v>0</v>
      </c>
      <c r="BE8" s="233">
        <v>0</v>
      </c>
      <c r="BF8" s="72">
        <v>0</v>
      </c>
      <c r="BG8" s="232">
        <f t="shared" si="19"/>
        <v>0</v>
      </c>
      <c r="BH8" s="231">
        <v>0</v>
      </c>
      <c r="BI8" s="72">
        <v>0</v>
      </c>
      <c r="BJ8" s="230">
        <f t="shared" si="20"/>
        <v>0</v>
      </c>
    </row>
    <row r="9" spans="1:62" ht="15">
      <c r="A9" s="377"/>
      <c r="B9" s="218" t="s">
        <v>23</v>
      </c>
      <c r="C9" s="229">
        <f t="shared" si="0"/>
        <v>0.58323346312796376</v>
      </c>
      <c r="D9" s="211">
        <v>1031.871134</v>
      </c>
      <c r="E9" s="228">
        <v>1.0108407106813615E-2</v>
      </c>
      <c r="F9" s="222">
        <v>1091.6756477499998</v>
      </c>
      <c r="G9" s="227">
        <v>1.069426460903463E-2</v>
      </c>
      <c r="H9" s="226">
        <f t="shared" si="1"/>
        <v>-5.795734736581927E-2</v>
      </c>
      <c r="I9" s="211">
        <v>1769.2248460263729</v>
      </c>
      <c r="J9" s="49">
        <v>1914.6486042102574</v>
      </c>
      <c r="K9" s="225">
        <f t="shared" si="2"/>
        <v>-145.4237581838845</v>
      </c>
      <c r="L9" s="211">
        <v>5772.8109305833868</v>
      </c>
      <c r="M9" s="49">
        <v>3508.4830230358452</v>
      </c>
      <c r="N9" s="212">
        <f t="shared" si="3"/>
        <v>2264.3279075475416</v>
      </c>
      <c r="O9" s="211">
        <v>824.34906941661347</v>
      </c>
      <c r="P9" s="49">
        <v>1718.2431032751408</v>
      </c>
      <c r="Q9" s="212">
        <f t="shared" si="4"/>
        <v>-893.89403385852734</v>
      </c>
      <c r="R9" s="211">
        <v>3161.7503000000002</v>
      </c>
      <c r="S9" s="49">
        <v>12585.525300000627</v>
      </c>
      <c r="T9" s="212">
        <f t="shared" si="5"/>
        <v>-9423.7750000006272</v>
      </c>
      <c r="U9" s="211">
        <v>256.26250000000005</v>
      </c>
      <c r="V9" s="49">
        <v>1147.9475</v>
      </c>
      <c r="W9" s="212">
        <f t="shared" si="6"/>
        <v>-891.68499999999995</v>
      </c>
      <c r="X9" s="211">
        <v>1963.5</v>
      </c>
      <c r="Y9" s="49">
        <v>10219.741373688386</v>
      </c>
      <c r="Z9" s="212">
        <f t="shared" si="7"/>
        <v>-8256.2413736883864</v>
      </c>
      <c r="AA9" s="211">
        <v>-3459.4978000000001</v>
      </c>
      <c r="AB9" s="49">
        <v>-12585.525300000627</v>
      </c>
      <c r="AC9" s="212">
        <f t="shared" si="8"/>
        <v>9126.0275000006259</v>
      </c>
      <c r="AD9" s="211">
        <v>-349.28749999999991</v>
      </c>
      <c r="AE9" s="49">
        <v>-125.42500000000003</v>
      </c>
      <c r="AF9" s="212">
        <f t="shared" si="9"/>
        <v>-223.8624999999999</v>
      </c>
      <c r="AG9" s="51">
        <v>8169.8874999999989</v>
      </c>
      <c r="AH9" s="224">
        <v>8.0033781492396816E-2</v>
      </c>
      <c r="AI9" s="223">
        <f t="shared" si="10"/>
        <v>0.1263017555627296</v>
      </c>
      <c r="AJ9" s="222">
        <v>16468.989999999372</v>
      </c>
      <c r="AK9" s="221">
        <v>0.16133339354646106</v>
      </c>
      <c r="AL9" s="220">
        <f t="shared" si="11"/>
        <v>6.6286739365925981E-2</v>
      </c>
      <c r="AM9" s="219">
        <f t="shared" si="12"/>
        <v>-8299.1024999993733</v>
      </c>
      <c r="AO9" s="377"/>
      <c r="AP9" s="218" t="s">
        <v>23</v>
      </c>
      <c r="AQ9" s="215">
        <f t="shared" ref="AQ9:AQ15" si="21">D9-F9</f>
        <v>-59.804513749999842</v>
      </c>
      <c r="AR9" s="211">
        <v>638.82026666113768</v>
      </c>
      <c r="AS9" s="49">
        <v>10.84020000000117</v>
      </c>
      <c r="AT9" s="212">
        <f t="shared" si="13"/>
        <v>627.98006666113656</v>
      </c>
      <c r="AU9" s="211">
        <v>1.7500000000477134E-2</v>
      </c>
      <c r="AV9" s="49">
        <v>1.2500000000125189E-2</v>
      </c>
      <c r="AW9" s="212">
        <f t="shared" si="14"/>
        <v>5.0000000003519451E-3</v>
      </c>
      <c r="AX9" s="211">
        <f>0</f>
        <v>0</v>
      </c>
      <c r="AY9" s="49">
        <f>0</f>
        <v>0</v>
      </c>
      <c r="AZ9" s="217">
        <f t="shared" si="15"/>
        <v>0</v>
      </c>
      <c r="BA9" s="216">
        <f t="shared" si="16"/>
        <v>-8299.1024999993733</v>
      </c>
      <c r="BB9" s="215">
        <f t="shared" si="17"/>
        <v>-8867.2830529105122</v>
      </c>
      <c r="BC9" s="214">
        <f t="shared" si="18"/>
        <v>1.068462891368215</v>
      </c>
      <c r="BE9" s="213">
        <v>0</v>
      </c>
      <c r="BF9" s="49">
        <v>466.08057672679632</v>
      </c>
      <c r="BG9" s="212">
        <f t="shared" si="19"/>
        <v>-466.08057672679632</v>
      </c>
      <c r="BH9" s="211">
        <v>0</v>
      </c>
      <c r="BI9" s="49">
        <v>0</v>
      </c>
      <c r="BJ9" s="210">
        <f t="shared" si="20"/>
        <v>0</v>
      </c>
    </row>
    <row r="10" spans="1:62" ht="15">
      <c r="A10" s="377"/>
      <c r="B10" s="270" t="s">
        <v>22</v>
      </c>
      <c r="C10" s="269">
        <f t="shared" si="0"/>
        <v>0.61367964913899031</v>
      </c>
      <c r="D10" s="251">
        <v>4976.9626260000005</v>
      </c>
      <c r="E10" s="268">
        <v>4.8755278368901596E-2</v>
      </c>
      <c r="F10" s="262">
        <v>4986.6926077500011</v>
      </c>
      <c r="G10" s="267">
        <v>4.8850599883865968E-2</v>
      </c>
      <c r="H10" s="266">
        <f t="shared" si="1"/>
        <v>-1.9550039815791577E-3</v>
      </c>
      <c r="I10" s="251">
        <v>8110.0336844847607</v>
      </c>
      <c r="J10" s="61">
        <v>8358.4002917265007</v>
      </c>
      <c r="K10" s="265">
        <f t="shared" si="2"/>
        <v>-248.36660724173998</v>
      </c>
      <c r="L10" s="251">
        <v>22342.695641196562</v>
      </c>
      <c r="M10" s="61">
        <v>14445.342944798625</v>
      </c>
      <c r="N10" s="252">
        <f t="shared" si="3"/>
        <v>7897.3526963979366</v>
      </c>
      <c r="O10" s="251">
        <v>2436.5230406055193</v>
      </c>
      <c r="P10" s="61">
        <v>2947.0848170622839</v>
      </c>
      <c r="Q10" s="252">
        <f t="shared" si="4"/>
        <v>-510.56177645676462</v>
      </c>
      <c r="R10" s="251">
        <v>8936.9526199073352</v>
      </c>
      <c r="S10" s="61">
        <v>13034.402313416595</v>
      </c>
      <c r="T10" s="252">
        <f t="shared" si="5"/>
        <v>-4097.4496935092593</v>
      </c>
      <c r="U10" s="251">
        <v>190.65250000000015</v>
      </c>
      <c r="V10" s="61">
        <v>4056.37</v>
      </c>
      <c r="W10" s="252">
        <f t="shared" si="6"/>
        <v>-3865.7174999999997</v>
      </c>
      <c r="X10" s="251">
        <v>2428.7049999999995</v>
      </c>
      <c r="Y10" s="61">
        <v>2142.1783747224949</v>
      </c>
      <c r="Z10" s="252">
        <f t="shared" si="7"/>
        <v>286.52662527750454</v>
      </c>
      <c r="AA10" s="251">
        <v>-11726.242118197915</v>
      </c>
      <c r="AB10" s="61">
        <v>-13034.402313416598</v>
      </c>
      <c r="AC10" s="252">
        <f t="shared" si="8"/>
        <v>1308.1601952186829</v>
      </c>
      <c r="AD10" s="251">
        <v>-534.39999999999975</v>
      </c>
      <c r="AE10" s="61">
        <v>-745.55499999999961</v>
      </c>
      <c r="AF10" s="252">
        <f t="shared" si="9"/>
        <v>211.15499999999986</v>
      </c>
      <c r="AG10" s="63">
        <v>24074.886683511497</v>
      </c>
      <c r="AH10" s="264">
        <v>0.23584219737204132</v>
      </c>
      <c r="AI10" s="263">
        <f t="shared" si="10"/>
        <v>0.20672839259545267</v>
      </c>
      <c r="AJ10" s="262">
        <v>22845.421136583405</v>
      </c>
      <c r="AK10" s="261">
        <v>0.22379813934935844</v>
      </c>
      <c r="AL10" s="260">
        <f t="shared" si="11"/>
        <v>0.21827974095713146</v>
      </c>
      <c r="AM10" s="259">
        <f t="shared" si="12"/>
        <v>1229.4655469280915</v>
      </c>
      <c r="AO10" s="377"/>
      <c r="AP10" s="270" t="s">
        <v>22</v>
      </c>
      <c r="AQ10" s="255">
        <f t="shared" si="21"/>
        <v>-9.7299817500006611</v>
      </c>
      <c r="AR10" s="251">
        <v>1204.2146887791368</v>
      </c>
      <c r="AS10" s="61">
        <v>1548.4855809320441</v>
      </c>
      <c r="AT10" s="252">
        <f t="shared" si="13"/>
        <v>-344.27089215290721</v>
      </c>
      <c r="AU10" s="251">
        <v>2.0000000000298224E-2</v>
      </c>
      <c r="AV10" s="61">
        <v>1.7499999999754934E-2</v>
      </c>
      <c r="AW10" s="252">
        <f t="shared" si="14"/>
        <v>2.5000000005432899E-3</v>
      </c>
      <c r="AX10" s="251">
        <f>0</f>
        <v>0</v>
      </c>
      <c r="AY10" s="61">
        <f>0</f>
        <v>0</v>
      </c>
      <c r="AZ10" s="257">
        <f t="shared" si="15"/>
        <v>0</v>
      </c>
      <c r="BA10" s="256">
        <f t="shared" si="16"/>
        <v>1229.4655469280915</v>
      </c>
      <c r="BB10" s="255">
        <f t="shared" si="17"/>
        <v>1583.4639208309989</v>
      </c>
      <c r="BC10" s="254">
        <f t="shared" si="18"/>
        <v>1.2879286652541</v>
      </c>
      <c r="BE10" s="253">
        <v>0</v>
      </c>
      <c r="BF10" s="61">
        <v>0</v>
      </c>
      <c r="BG10" s="252">
        <f t="shared" si="19"/>
        <v>0</v>
      </c>
      <c r="BH10" s="251">
        <v>0</v>
      </c>
      <c r="BI10" s="61">
        <v>-8.8817841970012523E-16</v>
      </c>
      <c r="BJ10" s="250">
        <f t="shared" si="20"/>
        <v>8.8817841970012523E-16</v>
      </c>
    </row>
    <row r="11" spans="1:62" ht="15">
      <c r="A11" s="377"/>
      <c r="B11" s="270" t="s">
        <v>21</v>
      </c>
      <c r="C11" s="269">
        <f t="shared" si="0"/>
        <v>0.64960636495560298</v>
      </c>
      <c r="D11" s="251">
        <v>13149.620033499999</v>
      </c>
      <c r="E11" s="268">
        <v>0.12881619440526967</v>
      </c>
      <c r="F11" s="262">
        <v>12742.59323325</v>
      </c>
      <c r="G11" s="267">
        <v>0.12482889411569696</v>
      </c>
      <c r="H11" s="266">
        <f t="shared" si="1"/>
        <v>3.0953502779020033E-2</v>
      </c>
      <c r="I11" s="251">
        <v>20242.443336279044</v>
      </c>
      <c r="J11" s="61">
        <v>19648.278374686059</v>
      </c>
      <c r="K11" s="265">
        <f t="shared" si="2"/>
        <v>594.16496159298549</v>
      </c>
      <c r="L11" s="251">
        <v>31564.161434760692</v>
      </c>
      <c r="M11" s="61">
        <v>31698.208380025131</v>
      </c>
      <c r="N11" s="252">
        <f t="shared" si="3"/>
        <v>-134.04694526443927</v>
      </c>
      <c r="O11" s="251">
        <v>4476.4716794829692</v>
      </c>
      <c r="P11" s="61">
        <v>4784.6041199748679</v>
      </c>
      <c r="Q11" s="252">
        <f t="shared" si="4"/>
        <v>-308.13244049189871</v>
      </c>
      <c r="R11" s="251">
        <v>26711.365685756344</v>
      </c>
      <c r="S11" s="61">
        <v>28584.582450000005</v>
      </c>
      <c r="T11" s="252">
        <f t="shared" si="5"/>
        <v>-1873.2167642436616</v>
      </c>
      <c r="U11" s="251">
        <v>6728.3325000000004</v>
      </c>
      <c r="V11" s="61">
        <v>7676.8575000000001</v>
      </c>
      <c r="W11" s="252">
        <f t="shared" si="6"/>
        <v>-948.52499999999964</v>
      </c>
      <c r="X11" s="251">
        <v>518.74750000000029</v>
      </c>
      <c r="Y11" s="61">
        <v>428.49499999999932</v>
      </c>
      <c r="Z11" s="252">
        <f t="shared" si="7"/>
        <v>90.252500000000964</v>
      </c>
      <c r="AA11" s="251">
        <v>-30619.813185756342</v>
      </c>
      <c r="AB11" s="61">
        <v>-28584.582450000002</v>
      </c>
      <c r="AC11" s="252">
        <f t="shared" si="8"/>
        <v>-2035.2307357563404</v>
      </c>
      <c r="AD11" s="251">
        <v>-471.67750000000035</v>
      </c>
      <c r="AE11" s="61">
        <v>-217.52999999999952</v>
      </c>
      <c r="AF11" s="252">
        <f t="shared" si="9"/>
        <v>-254.14750000000083</v>
      </c>
      <c r="AG11" s="63">
        <v>38907.588114243663</v>
      </c>
      <c r="AH11" s="264">
        <v>0.38114617925051636</v>
      </c>
      <c r="AI11" s="263">
        <f t="shared" si="10"/>
        <v>0.33797057774151928</v>
      </c>
      <c r="AJ11" s="262">
        <v>44370.634999999995</v>
      </c>
      <c r="AK11" s="261">
        <v>0.43466327433325608</v>
      </c>
      <c r="AL11" s="260">
        <f t="shared" si="11"/>
        <v>0.28718527993232462</v>
      </c>
      <c r="AM11" s="259">
        <f t="shared" si="12"/>
        <v>-5463.0468857563319</v>
      </c>
      <c r="AO11" s="377"/>
      <c r="AP11" s="270" t="s">
        <v>21</v>
      </c>
      <c r="AQ11" s="255">
        <f t="shared" si="21"/>
        <v>407.02680024999972</v>
      </c>
      <c r="AR11" s="251">
        <v>2903.0773859932024</v>
      </c>
      <c r="AS11" s="61">
        <v>2952.1022791523733</v>
      </c>
      <c r="AT11" s="252">
        <f t="shared" si="13"/>
        <v>-49.024893159170915</v>
      </c>
      <c r="AU11" s="251">
        <v>1.9999999999807727E-2</v>
      </c>
      <c r="AV11" s="61">
        <v>1.0000000000603748E-2</v>
      </c>
      <c r="AW11" s="252">
        <f t="shared" si="14"/>
        <v>9.999999999203979E-3</v>
      </c>
      <c r="AX11" s="251">
        <f>0</f>
        <v>0</v>
      </c>
      <c r="AY11" s="61">
        <f>0</f>
        <v>0</v>
      </c>
      <c r="AZ11" s="257">
        <f t="shared" si="15"/>
        <v>0</v>
      </c>
      <c r="BA11" s="256">
        <f t="shared" si="16"/>
        <v>-5463.0468857563319</v>
      </c>
      <c r="BB11" s="255">
        <f t="shared" si="17"/>
        <v>-5821.0587928471605</v>
      </c>
      <c r="BC11" s="254">
        <f t="shared" si="18"/>
        <v>1.0655333762600985</v>
      </c>
      <c r="BE11" s="253">
        <v>0</v>
      </c>
      <c r="BF11" s="61">
        <v>0</v>
      </c>
      <c r="BG11" s="252">
        <f t="shared" si="19"/>
        <v>0</v>
      </c>
      <c r="BH11" s="251">
        <v>1.2500000000182254E-2</v>
      </c>
      <c r="BI11" s="61">
        <v>2.4999999999639755E-3</v>
      </c>
      <c r="BJ11" s="250">
        <f t="shared" si="20"/>
        <v>1.0000000000218279E-2</v>
      </c>
    </row>
    <row r="12" spans="1:62" ht="15">
      <c r="A12" s="377"/>
      <c r="B12" s="270" t="s">
        <v>20</v>
      </c>
      <c r="C12" s="269">
        <f t="shared" si="0"/>
        <v>0.64883733600696192</v>
      </c>
      <c r="D12" s="251">
        <v>23224.937783000001</v>
      </c>
      <c r="E12" s="268">
        <v>0.22751593528052047</v>
      </c>
      <c r="F12" s="262">
        <v>23979.843682750001</v>
      </c>
      <c r="G12" s="267">
        <v>0.2349111607968595</v>
      </c>
      <c r="H12" s="266">
        <f t="shared" si="1"/>
        <v>-3.2504108592384236E-2</v>
      </c>
      <c r="I12" s="251">
        <v>35794.699987410713</v>
      </c>
      <c r="J12" s="61">
        <v>36949.984996780491</v>
      </c>
      <c r="K12" s="265">
        <f t="shared" si="2"/>
        <v>-1155.285009369778</v>
      </c>
      <c r="L12" s="251">
        <v>35541.615826571942</v>
      </c>
      <c r="M12" s="61">
        <v>27889.612499999996</v>
      </c>
      <c r="N12" s="252">
        <f t="shared" si="3"/>
        <v>7652.0033265719467</v>
      </c>
      <c r="O12" s="251">
        <v>6527.5673755184071</v>
      </c>
      <c r="P12" s="61">
        <v>6622.9549999999999</v>
      </c>
      <c r="Q12" s="252">
        <f t="shared" si="4"/>
        <v>-95.387624481592866</v>
      </c>
      <c r="R12" s="251">
        <v>28589.932347909653</v>
      </c>
      <c r="S12" s="61">
        <v>21335.57645</v>
      </c>
      <c r="T12" s="252">
        <f t="shared" si="5"/>
        <v>7254.3558979096524</v>
      </c>
      <c r="U12" s="251">
        <v>3813.2949999999996</v>
      </c>
      <c r="V12" s="61">
        <v>2522.6775000000002</v>
      </c>
      <c r="W12" s="252">
        <f t="shared" si="6"/>
        <v>1290.6174999999994</v>
      </c>
      <c r="X12" s="251">
        <v>13040.094999999998</v>
      </c>
      <c r="Y12" s="61">
        <v>13977.817500000001</v>
      </c>
      <c r="Z12" s="252">
        <f t="shared" si="7"/>
        <v>-937.72250000000349</v>
      </c>
      <c r="AA12" s="251">
        <v>-31270.854847909653</v>
      </c>
      <c r="AB12" s="61">
        <v>-21335.576449999997</v>
      </c>
      <c r="AC12" s="252">
        <f t="shared" si="8"/>
        <v>-9935.2783979096566</v>
      </c>
      <c r="AD12" s="251">
        <v>-9064.6249999999964</v>
      </c>
      <c r="AE12" s="61">
        <v>-13809.24</v>
      </c>
      <c r="AF12" s="252">
        <f t="shared" si="9"/>
        <v>4744.6150000000034</v>
      </c>
      <c r="AG12" s="63">
        <v>47177.025702090366</v>
      </c>
      <c r="AH12" s="264">
        <v>0.46215517245522525</v>
      </c>
      <c r="AI12" s="263">
        <f t="shared" si="10"/>
        <v>0.4922933872444385</v>
      </c>
      <c r="AJ12" s="262">
        <v>37203.822500000002</v>
      </c>
      <c r="AK12" s="261">
        <v>0.36445580067905875</v>
      </c>
      <c r="AL12" s="260">
        <f t="shared" si="11"/>
        <v>0.64455322252841085</v>
      </c>
      <c r="AM12" s="259">
        <f t="shared" si="12"/>
        <v>9973.2032020903644</v>
      </c>
      <c r="AO12" s="377"/>
      <c r="AP12" s="270" t="s">
        <v>20</v>
      </c>
      <c r="AQ12" s="255">
        <f t="shared" si="21"/>
        <v>-754.90589974999966</v>
      </c>
      <c r="AR12" s="251">
        <v>6913.6454912378022</v>
      </c>
      <c r="AS12" s="61">
        <v>2117.1659268798157</v>
      </c>
      <c r="AT12" s="252">
        <f t="shared" si="13"/>
        <v>4796.4795643579864</v>
      </c>
      <c r="AU12" s="251">
        <v>5302.3750000000009</v>
      </c>
      <c r="AV12" s="61">
        <v>1.7500000000700844E-2</v>
      </c>
      <c r="AW12" s="252">
        <f t="shared" si="14"/>
        <v>5302.3575000000001</v>
      </c>
      <c r="AX12" s="251">
        <f>0</f>
        <v>0</v>
      </c>
      <c r="AY12" s="61">
        <f>0</f>
        <v>0</v>
      </c>
      <c r="AZ12" s="257">
        <f t="shared" si="15"/>
        <v>0</v>
      </c>
      <c r="BA12" s="256">
        <f t="shared" si="16"/>
        <v>9973.2032020903644</v>
      </c>
      <c r="BB12" s="255">
        <f t="shared" si="17"/>
        <v>629.27203748237753</v>
      </c>
      <c r="BC12" s="254">
        <f t="shared" si="18"/>
        <v>6.3096281578869595E-2</v>
      </c>
      <c r="BE12" s="253">
        <v>0</v>
      </c>
      <c r="BF12" s="61">
        <v>0</v>
      </c>
      <c r="BG12" s="252">
        <f t="shared" si="19"/>
        <v>0</v>
      </c>
      <c r="BH12" s="251">
        <v>1.750000000014551E-2</v>
      </c>
      <c r="BI12" s="61">
        <v>0</v>
      </c>
      <c r="BJ12" s="250">
        <f t="shared" si="20"/>
        <v>1.750000000014551E-2</v>
      </c>
    </row>
    <row r="13" spans="1:62" ht="15">
      <c r="A13" s="377"/>
      <c r="B13" s="270" t="s">
        <v>19</v>
      </c>
      <c r="C13" s="269">
        <f t="shared" si="0"/>
        <v>0.69425665078398979</v>
      </c>
      <c r="D13" s="251">
        <v>19328.95064875</v>
      </c>
      <c r="E13" s="268">
        <v>0.18935009970447933</v>
      </c>
      <c r="F13" s="262">
        <v>17563.112440000001</v>
      </c>
      <c r="G13" s="267">
        <v>0.17205162740297819</v>
      </c>
      <c r="H13" s="266">
        <f t="shared" si="1"/>
        <v>9.1357168883050358E-2</v>
      </c>
      <c r="I13" s="251">
        <v>27841.217836260941</v>
      </c>
      <c r="J13" s="61">
        <v>25192.902256948226</v>
      </c>
      <c r="K13" s="265">
        <f t="shared" si="2"/>
        <v>2648.3155793127153</v>
      </c>
      <c r="L13" s="251">
        <v>10386.059777319548</v>
      </c>
      <c r="M13" s="61">
        <v>12132.891897377485</v>
      </c>
      <c r="N13" s="252">
        <f t="shared" si="3"/>
        <v>-1746.8321200579376</v>
      </c>
      <c r="O13" s="251">
        <v>6681.0901855435804</v>
      </c>
      <c r="P13" s="61">
        <v>6373.7232276227433</v>
      </c>
      <c r="Q13" s="252">
        <f t="shared" si="4"/>
        <v>307.36695792083719</v>
      </c>
      <c r="R13" s="251">
        <v>24814.501527272674</v>
      </c>
      <c r="S13" s="61">
        <v>12367.058400000002</v>
      </c>
      <c r="T13" s="252">
        <f t="shared" si="5"/>
        <v>12447.443127272672</v>
      </c>
      <c r="U13" s="251">
        <v>3427.8050000000003</v>
      </c>
      <c r="V13" s="61">
        <v>3209.9475000000002</v>
      </c>
      <c r="W13" s="252">
        <f t="shared" si="6"/>
        <v>217.85750000000007</v>
      </c>
      <c r="X13" s="251">
        <v>27028.271371239098</v>
      </c>
      <c r="Y13" s="61">
        <v>11218.375974999773</v>
      </c>
      <c r="Z13" s="252">
        <f t="shared" si="7"/>
        <v>15809.895396239324</v>
      </c>
      <c r="AA13" s="251">
        <v>-22262.699115897769</v>
      </c>
      <c r="AB13" s="61">
        <v>-12367.0584</v>
      </c>
      <c r="AC13" s="252">
        <f t="shared" si="8"/>
        <v>-9895.640715897769</v>
      </c>
      <c r="AD13" s="251">
        <v>-9413.5999999999985</v>
      </c>
      <c r="AE13" s="61">
        <v>-9346.6224999999995</v>
      </c>
      <c r="AF13" s="252">
        <f t="shared" si="9"/>
        <v>-66.977499999999054</v>
      </c>
      <c r="AG13" s="63">
        <v>40661.42874547714</v>
      </c>
      <c r="AH13" s="264">
        <v>0.39832713772180833</v>
      </c>
      <c r="AI13" s="263">
        <f t="shared" si="10"/>
        <v>0.47536329256261073</v>
      </c>
      <c r="AJ13" s="262">
        <v>23588.316100000004</v>
      </c>
      <c r="AK13" s="261">
        <v>0.23107568129313147</v>
      </c>
      <c r="AL13" s="260">
        <f t="shared" si="11"/>
        <v>0.74456830091402748</v>
      </c>
      <c r="AM13" s="259">
        <f t="shared" si="12"/>
        <v>17073.112645477137</v>
      </c>
      <c r="AO13" s="377"/>
      <c r="AP13" s="270" t="s">
        <v>19</v>
      </c>
      <c r="AQ13" s="255">
        <f t="shared" si="21"/>
        <v>1765.8382087499995</v>
      </c>
      <c r="AR13" s="251">
        <v>8008.4505791936845</v>
      </c>
      <c r="AS13" s="61">
        <v>12.480450000000268</v>
      </c>
      <c r="AT13" s="252">
        <f t="shared" si="13"/>
        <v>7995.9701291936844</v>
      </c>
      <c r="AU13" s="251">
        <v>2.2499999999740616E-2</v>
      </c>
      <c r="AV13" s="61">
        <v>1.1400000000625354E-2</v>
      </c>
      <c r="AW13" s="252">
        <f t="shared" si="14"/>
        <v>1.1099999999115262E-2</v>
      </c>
      <c r="AX13" s="251">
        <f>0</f>
        <v>0</v>
      </c>
      <c r="AY13" s="61">
        <f>0</f>
        <v>0</v>
      </c>
      <c r="AZ13" s="257">
        <f t="shared" si="15"/>
        <v>0</v>
      </c>
      <c r="BA13" s="256">
        <f t="shared" si="16"/>
        <v>17073.112645477137</v>
      </c>
      <c r="BB13" s="255">
        <f t="shared" si="17"/>
        <v>7311.2932075334538</v>
      </c>
      <c r="BC13" s="254">
        <f t="shared" si="18"/>
        <v>0.42823434480591327</v>
      </c>
      <c r="BE13" s="253">
        <v>0</v>
      </c>
      <c r="BF13" s="61">
        <v>0</v>
      </c>
      <c r="BG13" s="252">
        <f t="shared" si="19"/>
        <v>0</v>
      </c>
      <c r="BH13" s="251">
        <v>247.6149999999999</v>
      </c>
      <c r="BI13" s="61">
        <v>620.82249999999976</v>
      </c>
      <c r="BJ13" s="250">
        <f t="shared" si="20"/>
        <v>-373.20749999999987</v>
      </c>
    </row>
    <row r="14" spans="1:62" ht="15">
      <c r="A14" s="377"/>
      <c r="B14" s="258" t="s">
        <v>18</v>
      </c>
      <c r="C14" s="269">
        <f t="shared" si="0"/>
        <v>0.6841447406265202</v>
      </c>
      <c r="D14" s="251">
        <v>9380.1158854999994</v>
      </c>
      <c r="E14" s="268">
        <v>9.1889410368682214E-2</v>
      </c>
      <c r="F14" s="262">
        <v>10329.04221675</v>
      </c>
      <c r="G14" s="267">
        <v>0.10118528415604125</v>
      </c>
      <c r="H14" s="266">
        <f t="shared" si="1"/>
        <v>-0.10116360424894888</v>
      </c>
      <c r="I14" s="251">
        <v>13710.7184028192</v>
      </c>
      <c r="J14" s="61">
        <v>14915.139372656327</v>
      </c>
      <c r="K14" s="265">
        <f t="shared" si="2"/>
        <v>-1204.4209698371269</v>
      </c>
      <c r="L14" s="251">
        <v>3738.2854879629663</v>
      </c>
      <c r="M14" s="61">
        <v>6009.5703749343456</v>
      </c>
      <c r="N14" s="252">
        <f t="shared" si="3"/>
        <v>-2271.2848869713794</v>
      </c>
      <c r="O14" s="251">
        <v>3478.1478818902292</v>
      </c>
      <c r="P14" s="61">
        <v>4877.3381234861154</v>
      </c>
      <c r="Q14" s="252">
        <f t="shared" si="4"/>
        <v>-1399.1902415958862</v>
      </c>
      <c r="R14" s="251">
        <v>11520.626386666479</v>
      </c>
      <c r="S14" s="61">
        <v>10213.87945</v>
      </c>
      <c r="T14" s="252">
        <f t="shared" si="5"/>
        <v>1306.7469366664791</v>
      </c>
      <c r="U14" s="251">
        <v>62.32500000000001</v>
      </c>
      <c r="V14" s="61">
        <v>182.23750000000024</v>
      </c>
      <c r="W14" s="252">
        <f t="shared" si="6"/>
        <v>-119.91250000000022</v>
      </c>
      <c r="X14" s="251">
        <v>17031.628600606949</v>
      </c>
      <c r="Y14" s="61">
        <v>9610.7115015795353</v>
      </c>
      <c r="Z14" s="252">
        <f t="shared" si="7"/>
        <v>7420.9170990274142</v>
      </c>
      <c r="AA14" s="251">
        <v>-12098.447129539856</v>
      </c>
      <c r="AB14" s="61">
        <v>-10213.87945</v>
      </c>
      <c r="AC14" s="252">
        <f t="shared" si="8"/>
        <v>-1884.5676795398558</v>
      </c>
      <c r="AD14" s="251">
        <v>-6048.6475000000009</v>
      </c>
      <c r="AE14" s="61">
        <v>-5191.7549999999992</v>
      </c>
      <c r="AF14" s="252">
        <f t="shared" si="9"/>
        <v>-856.89250000000175</v>
      </c>
      <c r="AG14" s="63">
        <v>17683.918727586766</v>
      </c>
      <c r="AH14" s="264">
        <v>0.17323505218070423</v>
      </c>
      <c r="AI14" s="263">
        <f t="shared" si="10"/>
        <v>0.53043197212092452</v>
      </c>
      <c r="AJ14" s="262">
        <v>15488.102499999995</v>
      </c>
      <c r="AK14" s="261">
        <v>0.15172443094084834</v>
      </c>
      <c r="AL14" s="260">
        <f t="shared" si="11"/>
        <v>0.66690172128897018</v>
      </c>
      <c r="AM14" s="259">
        <f t="shared" si="12"/>
        <v>2195.8162275867708</v>
      </c>
      <c r="AO14" s="377"/>
      <c r="AP14" s="258" t="s">
        <v>18</v>
      </c>
      <c r="AQ14" s="255">
        <f t="shared" si="21"/>
        <v>-948.92633125000066</v>
      </c>
      <c r="AR14" s="251">
        <v>1805.3607594395899</v>
      </c>
      <c r="AS14" s="61">
        <v>19.611900000000123</v>
      </c>
      <c r="AT14" s="252">
        <f t="shared" si="13"/>
        <v>1785.7488594395898</v>
      </c>
      <c r="AU14" s="251">
        <v>445.95250000000016</v>
      </c>
      <c r="AV14" s="61">
        <v>2.2499999999984421E-2</v>
      </c>
      <c r="AW14" s="252">
        <f t="shared" si="14"/>
        <v>445.93000000000018</v>
      </c>
      <c r="AX14" s="251">
        <f>0</f>
        <v>0</v>
      </c>
      <c r="AY14" s="61">
        <f>0</f>
        <v>0</v>
      </c>
      <c r="AZ14" s="257">
        <f t="shared" si="15"/>
        <v>0</v>
      </c>
      <c r="BA14" s="256">
        <f t="shared" si="16"/>
        <v>2195.8162275867708</v>
      </c>
      <c r="BB14" s="255">
        <f t="shared" si="17"/>
        <v>913.06369939718149</v>
      </c>
      <c r="BC14" s="254">
        <f t="shared" si="18"/>
        <v>0.41581972476842921</v>
      </c>
      <c r="BE14" s="253">
        <v>0</v>
      </c>
      <c r="BF14" s="61">
        <v>0</v>
      </c>
      <c r="BG14" s="252">
        <f t="shared" si="19"/>
        <v>0</v>
      </c>
      <c r="BH14" s="251">
        <v>0</v>
      </c>
      <c r="BI14" s="61">
        <v>-5.773159728050814E-15</v>
      </c>
      <c r="BJ14" s="250">
        <f t="shared" si="20"/>
        <v>5.773159728050814E-15</v>
      </c>
    </row>
    <row r="15" spans="1:62" ht="15">
      <c r="A15" s="377"/>
      <c r="B15" s="238" t="s">
        <v>17</v>
      </c>
      <c r="C15" s="249">
        <f t="shared" si="0"/>
        <v>0.65014454497008067</v>
      </c>
      <c r="D15" s="231">
        <v>477.74955649999993</v>
      </c>
      <c r="E15" s="248">
        <v>4.6801260865600028E-3</v>
      </c>
      <c r="F15" s="242">
        <v>553.39955075</v>
      </c>
      <c r="G15" s="247">
        <v>5.4212084353435089E-3</v>
      </c>
      <c r="H15" s="246">
        <f t="shared" si="1"/>
        <v>-0.15834655044834162</v>
      </c>
      <c r="I15" s="231">
        <v>734.83590717812717</v>
      </c>
      <c r="J15" s="72">
        <v>845.45622845096705</v>
      </c>
      <c r="K15" s="245">
        <f t="shared" si="2"/>
        <v>-110.62032127283987</v>
      </c>
      <c r="L15" s="231">
        <v>3553.9666542551922</v>
      </c>
      <c r="M15" s="72">
        <v>2464.9214741038531</v>
      </c>
      <c r="N15" s="232">
        <f t="shared" si="3"/>
        <v>1089.0451801513391</v>
      </c>
      <c r="O15" s="231">
        <v>1157.1433505500015</v>
      </c>
      <c r="P15" s="72">
        <v>2241.6851421195915</v>
      </c>
      <c r="Q15" s="232">
        <f t="shared" si="4"/>
        <v>-1084.54179156959</v>
      </c>
      <c r="R15" s="231">
        <v>2164.6824951948056</v>
      </c>
      <c r="S15" s="72">
        <v>4492.8378499999999</v>
      </c>
      <c r="T15" s="232">
        <f t="shared" si="5"/>
        <v>-2328.1553548051943</v>
      </c>
      <c r="U15" s="231">
        <v>27.022500000000036</v>
      </c>
      <c r="V15" s="72">
        <v>63.182256222888533</v>
      </c>
      <c r="W15" s="232">
        <f t="shared" si="6"/>
        <v>-36.159756222888497</v>
      </c>
      <c r="X15" s="231">
        <v>4545.7225000000008</v>
      </c>
      <c r="Y15" s="72">
        <v>3507.1736275536655</v>
      </c>
      <c r="Z15" s="232">
        <f t="shared" si="7"/>
        <v>1038.5488724463353</v>
      </c>
      <c r="AA15" s="231">
        <v>-2447.4399951948058</v>
      </c>
      <c r="AB15" s="72">
        <v>-4492.8378499999999</v>
      </c>
      <c r="AC15" s="232">
        <f t="shared" si="8"/>
        <v>2045.3978548051941</v>
      </c>
      <c r="AD15" s="231">
        <v>-1428.27</v>
      </c>
      <c r="AE15" s="72">
        <v>-160.6275</v>
      </c>
      <c r="AF15" s="232">
        <f t="shared" si="9"/>
        <v>-1267.6424999999999</v>
      </c>
      <c r="AG15" s="74">
        <v>7572.8275048051946</v>
      </c>
      <c r="AH15" s="244">
        <v>7.4184867514906605E-2</v>
      </c>
      <c r="AI15" s="243">
        <f t="shared" si="10"/>
        <v>6.3087341709137434E-2</v>
      </c>
      <c r="AJ15" s="242">
        <v>8116.335</v>
      </c>
      <c r="AK15" s="241">
        <v>7.9509178687336979E-2</v>
      </c>
      <c r="AL15" s="240">
        <f t="shared" si="11"/>
        <v>6.8183428942989663E-2</v>
      </c>
      <c r="AM15" s="239">
        <f t="shared" si="12"/>
        <v>-543.50749519480541</v>
      </c>
      <c r="AO15" s="377"/>
      <c r="AP15" s="238" t="s">
        <v>17</v>
      </c>
      <c r="AQ15" s="235">
        <f t="shared" si="21"/>
        <v>-75.649994250000077</v>
      </c>
      <c r="AR15" s="231">
        <v>1416.5099472961479</v>
      </c>
      <c r="AS15" s="72">
        <v>30.13970000000122</v>
      </c>
      <c r="AT15" s="232">
        <f t="shared" si="13"/>
        <v>1386.3702472961465</v>
      </c>
      <c r="AU15" s="231">
        <v>1.7500000000189427E-2</v>
      </c>
      <c r="AV15" s="72">
        <v>2.5000000001363376E-3</v>
      </c>
      <c r="AW15" s="232">
        <f t="shared" si="14"/>
        <v>1.5000000000053089E-2</v>
      </c>
      <c r="AX15" s="231">
        <f>0</f>
        <v>0</v>
      </c>
      <c r="AY15" s="72">
        <f>0</f>
        <v>0</v>
      </c>
      <c r="AZ15" s="237">
        <f t="shared" si="15"/>
        <v>0</v>
      </c>
      <c r="BA15" s="236">
        <f t="shared" si="16"/>
        <v>-543.50749519480541</v>
      </c>
      <c r="BB15" s="235">
        <f t="shared" si="17"/>
        <v>-1854.2427482409519</v>
      </c>
      <c r="BC15" s="234">
        <f t="shared" si="18"/>
        <v>3.4116231416023974</v>
      </c>
      <c r="BE15" s="233">
        <v>0</v>
      </c>
      <c r="BF15" s="72">
        <v>81.149151121129265</v>
      </c>
      <c r="BG15" s="232">
        <f t="shared" si="19"/>
        <v>-81.149151121129265</v>
      </c>
      <c r="BH15" s="231">
        <v>0</v>
      </c>
      <c r="BI15" s="72">
        <v>0</v>
      </c>
      <c r="BJ15" s="230">
        <f t="shared" si="20"/>
        <v>0</v>
      </c>
    </row>
    <row r="16" spans="1:62" ht="15">
      <c r="A16" s="377"/>
      <c r="B16" s="218" t="s">
        <v>16</v>
      </c>
      <c r="C16" s="229">
        <f t="shared" si="0"/>
        <v>1</v>
      </c>
      <c r="D16" s="211">
        <v>0</v>
      </c>
      <c r="E16" s="228">
        <v>0</v>
      </c>
      <c r="F16" s="222">
        <v>0</v>
      </c>
      <c r="G16" s="227">
        <v>0</v>
      </c>
      <c r="H16" s="226">
        <f t="shared" si="1"/>
        <v>1</v>
      </c>
      <c r="I16" s="211">
        <v>0</v>
      </c>
      <c r="J16" s="49">
        <v>0</v>
      </c>
      <c r="K16" s="225">
        <f t="shared" si="2"/>
        <v>0</v>
      </c>
      <c r="L16" s="211">
        <v>3231.59</v>
      </c>
      <c r="M16" s="49">
        <v>0</v>
      </c>
      <c r="N16" s="212">
        <f t="shared" si="3"/>
        <v>3231.59</v>
      </c>
      <c r="O16" s="211">
        <v>773.37375970834387</v>
      </c>
      <c r="P16" s="49">
        <v>86.607500000000002</v>
      </c>
      <c r="Q16" s="212">
        <f t="shared" si="4"/>
        <v>686.76625970834391</v>
      </c>
      <c r="R16" s="211">
        <v>1060.7113327208635</v>
      </c>
      <c r="S16" s="49">
        <v>0</v>
      </c>
      <c r="T16" s="212">
        <f t="shared" si="5"/>
        <v>1060.7113327208635</v>
      </c>
      <c r="U16" s="211">
        <v>0</v>
      </c>
      <c r="V16" s="49">
        <v>0</v>
      </c>
      <c r="W16" s="212">
        <f t="shared" si="6"/>
        <v>0</v>
      </c>
      <c r="X16" s="211">
        <v>933.82990757079233</v>
      </c>
      <c r="Y16" s="49">
        <v>0</v>
      </c>
      <c r="Z16" s="212">
        <f t="shared" si="7"/>
        <v>933.82990757079233</v>
      </c>
      <c r="AA16" s="211">
        <v>-1431.7213327208638</v>
      </c>
      <c r="AB16" s="49">
        <v>0</v>
      </c>
      <c r="AC16" s="212">
        <f t="shared" si="8"/>
        <v>-1431.7213327208638</v>
      </c>
      <c r="AD16" s="211">
        <v>-1.0400000000000205</v>
      </c>
      <c r="AE16" s="49">
        <v>0</v>
      </c>
      <c r="AF16" s="212">
        <f t="shared" si="9"/>
        <v>-1.0400000000000205</v>
      </c>
      <c r="AG16" s="51">
        <v>4566.7436672791355</v>
      </c>
      <c r="AH16" s="224">
        <v>4.4736694942103576E-2</v>
      </c>
      <c r="AI16" s="223">
        <f t="shared" si="10"/>
        <v>0</v>
      </c>
      <c r="AJ16" s="222">
        <v>86.607500000000002</v>
      </c>
      <c r="AK16" s="221">
        <v>8.4842372735520867E-4</v>
      </c>
      <c r="AL16" s="220">
        <f t="shared" si="11"/>
        <v>0</v>
      </c>
      <c r="AM16" s="219">
        <f t="shared" si="12"/>
        <v>4480.1361672791354</v>
      </c>
      <c r="AO16" s="377"/>
      <c r="AP16" s="218" t="s">
        <v>16</v>
      </c>
      <c r="AQ16" s="215">
        <f>0</f>
        <v>0</v>
      </c>
      <c r="AR16" s="211">
        <f>0</f>
        <v>0</v>
      </c>
      <c r="AS16" s="49">
        <f>0</f>
        <v>0</v>
      </c>
      <c r="AT16" s="212">
        <f t="shared" si="13"/>
        <v>0</v>
      </c>
      <c r="AU16" s="211">
        <f>0</f>
        <v>0</v>
      </c>
      <c r="AV16" s="49">
        <f>0</f>
        <v>0</v>
      </c>
      <c r="AW16" s="212">
        <f t="shared" si="14"/>
        <v>0</v>
      </c>
      <c r="AX16" s="211">
        <f>AG16</f>
        <v>4566.7436672791355</v>
      </c>
      <c r="AY16" s="49">
        <f>AJ16</f>
        <v>86.607500000000002</v>
      </c>
      <c r="AZ16" s="217">
        <f t="shared" si="15"/>
        <v>4480.1361672791354</v>
      </c>
      <c r="BA16" s="216">
        <f t="shared" si="16"/>
        <v>4480.1361672791354</v>
      </c>
      <c r="BB16" s="215">
        <f t="shared" si="17"/>
        <v>0</v>
      </c>
      <c r="BC16" s="214">
        <f t="shared" si="18"/>
        <v>0</v>
      </c>
      <c r="BE16" s="213">
        <v>0</v>
      </c>
      <c r="BF16" s="49">
        <v>16.14998851248782</v>
      </c>
      <c r="BG16" s="212">
        <f t="shared" si="19"/>
        <v>-16.14998851248782</v>
      </c>
      <c r="BH16" s="211">
        <v>0</v>
      </c>
      <c r="BI16" s="49">
        <v>0</v>
      </c>
      <c r="BJ16" s="210">
        <f t="shared" si="20"/>
        <v>0</v>
      </c>
    </row>
    <row r="17" spans="1:62" ht="15.75" thickBot="1">
      <c r="A17" s="377"/>
      <c r="B17" s="198" t="s">
        <v>15</v>
      </c>
      <c r="C17" s="209">
        <f t="shared" si="0"/>
        <v>1</v>
      </c>
      <c r="D17" s="191">
        <v>0</v>
      </c>
      <c r="E17" s="208">
        <v>0</v>
      </c>
      <c r="F17" s="202">
        <v>0</v>
      </c>
      <c r="G17" s="207">
        <v>0</v>
      </c>
      <c r="H17" s="206">
        <f t="shared" si="1"/>
        <v>1</v>
      </c>
      <c r="I17" s="191">
        <v>0</v>
      </c>
      <c r="J17" s="38">
        <v>0</v>
      </c>
      <c r="K17" s="205">
        <f t="shared" si="2"/>
        <v>0</v>
      </c>
      <c r="L17" s="191">
        <v>957.26249999999982</v>
      </c>
      <c r="M17" s="38">
        <v>0</v>
      </c>
      <c r="N17" s="192">
        <f t="shared" si="3"/>
        <v>957.26249999999982</v>
      </c>
      <c r="O17" s="191">
        <v>140.69</v>
      </c>
      <c r="P17" s="38">
        <v>99.85</v>
      </c>
      <c r="Q17" s="192">
        <f t="shared" si="4"/>
        <v>40.840000000000003</v>
      </c>
      <c r="R17" s="191">
        <v>124.31</v>
      </c>
      <c r="S17" s="38">
        <v>0</v>
      </c>
      <c r="T17" s="192">
        <f t="shared" si="5"/>
        <v>124.31</v>
      </c>
      <c r="U17" s="191">
        <v>10.75</v>
      </c>
      <c r="V17" s="38">
        <v>0</v>
      </c>
      <c r="W17" s="192">
        <f t="shared" si="6"/>
        <v>10.75</v>
      </c>
      <c r="X17" s="191">
        <v>318.3075</v>
      </c>
      <c r="Y17" s="38">
        <v>0</v>
      </c>
      <c r="Z17" s="192">
        <f t="shared" si="7"/>
        <v>318.3075</v>
      </c>
      <c r="AA17" s="191">
        <v>-124.605</v>
      </c>
      <c r="AB17" s="38">
        <v>0</v>
      </c>
      <c r="AC17" s="192">
        <f t="shared" si="8"/>
        <v>-124.605</v>
      </c>
      <c r="AD17" s="191">
        <v>-107.5</v>
      </c>
      <c r="AE17" s="38">
        <v>0</v>
      </c>
      <c r="AF17" s="192">
        <f t="shared" si="9"/>
        <v>-107.5</v>
      </c>
      <c r="AG17" s="40">
        <v>1319.2149999999997</v>
      </c>
      <c r="AH17" s="204">
        <v>1.2923282609643309E-2</v>
      </c>
      <c r="AI17" s="203">
        <f t="shared" si="10"/>
        <v>0</v>
      </c>
      <c r="AJ17" s="202">
        <v>99.85</v>
      </c>
      <c r="AK17" s="201">
        <v>9.7814980430583481E-4</v>
      </c>
      <c r="AL17" s="200">
        <f t="shared" si="11"/>
        <v>0</v>
      </c>
      <c r="AM17" s="199">
        <f t="shared" si="12"/>
        <v>1219.3649999999998</v>
      </c>
      <c r="AO17" s="377"/>
      <c r="AP17" s="198" t="s">
        <v>15</v>
      </c>
      <c r="AQ17" s="195">
        <f>0</f>
        <v>0</v>
      </c>
      <c r="AR17" s="191">
        <f>0</f>
        <v>0</v>
      </c>
      <c r="AS17" s="38">
        <f>0</f>
        <v>0</v>
      </c>
      <c r="AT17" s="192">
        <f t="shared" si="13"/>
        <v>0</v>
      </c>
      <c r="AU17" s="191">
        <f>0</f>
        <v>0</v>
      </c>
      <c r="AV17" s="38">
        <f>0</f>
        <v>0</v>
      </c>
      <c r="AW17" s="192">
        <f t="shared" si="14"/>
        <v>0</v>
      </c>
      <c r="AX17" s="191">
        <f>AG17</f>
        <v>1319.2149999999997</v>
      </c>
      <c r="AY17" s="38">
        <f>AJ17</f>
        <v>99.85</v>
      </c>
      <c r="AZ17" s="197">
        <f t="shared" si="15"/>
        <v>1219.3649999999998</v>
      </c>
      <c r="BA17" s="196">
        <f t="shared" si="16"/>
        <v>1219.3649999999998</v>
      </c>
      <c r="BB17" s="195">
        <f t="shared" si="17"/>
        <v>0</v>
      </c>
      <c r="BC17" s="194">
        <f t="shared" si="18"/>
        <v>0</v>
      </c>
      <c r="BE17" s="193">
        <v>0</v>
      </c>
      <c r="BF17" s="38">
        <v>6.84000907937184</v>
      </c>
      <c r="BG17" s="192">
        <f t="shared" si="19"/>
        <v>-6.84000907937184</v>
      </c>
      <c r="BH17" s="191">
        <v>0</v>
      </c>
      <c r="BI17" s="38">
        <v>0</v>
      </c>
      <c r="BJ17" s="190">
        <f t="shared" si="20"/>
        <v>0</v>
      </c>
    </row>
    <row r="18" spans="1:62" ht="15">
      <c r="A18" s="377"/>
      <c r="B18" s="178" t="s">
        <v>14</v>
      </c>
      <c r="C18" s="189">
        <f t="shared" si="0"/>
        <v>0.66143347256540885</v>
      </c>
      <c r="D18" s="171">
        <f>SUM(D6:D17)</f>
        <v>71575.010934999998</v>
      </c>
      <c r="E18" s="188">
        <v>0.70116250505134903</v>
      </c>
      <c r="F18" s="182">
        <f>SUM(F6:F17)</f>
        <v>71246.359378999987</v>
      </c>
      <c r="G18" s="187">
        <v>0.69794303939981983</v>
      </c>
      <c r="H18" s="186">
        <f t="shared" si="1"/>
        <v>4.5917080794926129E-3</v>
      </c>
      <c r="I18" s="171">
        <f t="shared" ref="I18:AG18" si="22">SUM(I6:I17)</f>
        <v>108211.95767034905</v>
      </c>
      <c r="J18" s="27">
        <f t="shared" si="22"/>
        <v>107824.81012545883</v>
      </c>
      <c r="K18" s="185">
        <f t="shared" si="22"/>
        <v>387.14754489020856</v>
      </c>
      <c r="L18" s="171">
        <f t="shared" si="22"/>
        <v>120831.43827798023</v>
      </c>
      <c r="M18" s="27">
        <f t="shared" si="22"/>
        <v>98149.030594275304</v>
      </c>
      <c r="N18" s="172">
        <f t="shared" si="22"/>
        <v>22682.407683704965</v>
      </c>
      <c r="O18" s="171">
        <f t="shared" si="22"/>
        <v>27021.486192420911</v>
      </c>
      <c r="P18" s="27">
        <f t="shared" si="22"/>
        <v>29904.461033540741</v>
      </c>
      <c r="Q18" s="172">
        <f t="shared" si="22"/>
        <v>-2882.9748411198329</v>
      </c>
      <c r="R18" s="171">
        <f t="shared" si="22"/>
        <v>108788.30144542815</v>
      </c>
      <c r="S18" s="27">
        <f t="shared" si="22"/>
        <v>102613.86221341723</v>
      </c>
      <c r="T18" s="172">
        <f t="shared" si="22"/>
        <v>6174.4392320109255</v>
      </c>
      <c r="U18" s="171">
        <f t="shared" si="22"/>
        <v>14517.195</v>
      </c>
      <c r="V18" s="27">
        <f t="shared" si="22"/>
        <v>18859.219756222887</v>
      </c>
      <c r="W18" s="172">
        <f t="shared" si="22"/>
        <v>-4342.0247562228888</v>
      </c>
      <c r="X18" s="171">
        <f t="shared" si="22"/>
        <v>71998.457504381629</v>
      </c>
      <c r="Y18" s="27">
        <f t="shared" si="22"/>
        <v>51104.493352543861</v>
      </c>
      <c r="Z18" s="172">
        <f t="shared" si="22"/>
        <v>20893.964151837779</v>
      </c>
      <c r="AA18" s="171">
        <f t="shared" si="22"/>
        <v>-117664.34927521719</v>
      </c>
      <c r="AB18" s="27">
        <f t="shared" si="22"/>
        <v>-102613.8622134172</v>
      </c>
      <c r="AC18" s="172">
        <f t="shared" si="22"/>
        <v>-15050.48706179998</v>
      </c>
      <c r="AD18" s="171">
        <f t="shared" si="22"/>
        <v>-28024.169999999995</v>
      </c>
      <c r="AE18" s="27">
        <f t="shared" si="22"/>
        <v>-29596.754999999994</v>
      </c>
      <c r="AF18" s="172">
        <f t="shared" si="22"/>
        <v>1572.5850000000019</v>
      </c>
      <c r="AG18" s="29">
        <f t="shared" si="22"/>
        <v>197468.3591449938</v>
      </c>
      <c r="AH18" s="184">
        <v>1.9344378374209648</v>
      </c>
      <c r="AI18" s="183">
        <f t="shared" si="10"/>
        <v>0.36246318774768915</v>
      </c>
      <c r="AJ18" s="182">
        <f>SUM(AJ6:AJ17)</f>
        <v>168420.44973658278</v>
      </c>
      <c r="AK18" s="181">
        <v>1.6498791181866714</v>
      </c>
      <c r="AL18" s="180">
        <f t="shared" si="11"/>
        <v>0.42302677311711567</v>
      </c>
      <c r="AM18" s="179">
        <f>SUM(AM6:AM17)</f>
        <v>29047.909408410989</v>
      </c>
      <c r="AO18" s="377"/>
      <c r="AP18" s="178" t="s">
        <v>14</v>
      </c>
      <c r="AQ18" s="175">
        <f t="shared" ref="AQ18:BB18" si="23">SUM(AQ6:AQ17)</f>
        <v>323.84828824999829</v>
      </c>
      <c r="AR18" s="171">
        <f t="shared" si="23"/>
        <v>22890.079118600705</v>
      </c>
      <c r="AS18" s="27">
        <f t="shared" si="23"/>
        <v>6690.8260369642358</v>
      </c>
      <c r="AT18" s="172">
        <f t="shared" si="23"/>
        <v>16199.253081636465</v>
      </c>
      <c r="AU18" s="171">
        <f t="shared" si="23"/>
        <v>5748.425000000002</v>
      </c>
      <c r="AV18" s="27">
        <f t="shared" si="23"/>
        <v>9.3900000001930828E-2</v>
      </c>
      <c r="AW18" s="172">
        <f t="shared" si="23"/>
        <v>5748.3310999999994</v>
      </c>
      <c r="AX18" s="171">
        <f t="shared" si="23"/>
        <v>13220.796167279135</v>
      </c>
      <c r="AY18" s="27">
        <f t="shared" si="23"/>
        <v>338.82749999999999</v>
      </c>
      <c r="AZ18" s="177">
        <f t="shared" si="23"/>
        <v>12881.968667279134</v>
      </c>
      <c r="BA18" s="176">
        <f t="shared" si="23"/>
        <v>29047.909408410989</v>
      </c>
      <c r="BB18" s="175">
        <f t="shared" si="23"/>
        <v>-6105.4917287546141</v>
      </c>
      <c r="BC18" s="174">
        <f t="shared" si="18"/>
        <v>-0.21018695847993571</v>
      </c>
      <c r="BE18" s="173">
        <f t="shared" ref="BE18:BJ18" si="24">SUM(BE6:BE17)</f>
        <v>0</v>
      </c>
      <c r="BF18" s="27">
        <f t="shared" si="24"/>
        <v>571.52597431247534</v>
      </c>
      <c r="BG18" s="172">
        <f t="shared" si="24"/>
        <v>-571.52597431247534</v>
      </c>
      <c r="BH18" s="171">
        <f t="shared" si="24"/>
        <v>247.64500000000021</v>
      </c>
      <c r="BI18" s="27">
        <f t="shared" si="24"/>
        <v>620.8249999999997</v>
      </c>
      <c r="BJ18" s="170">
        <f t="shared" si="24"/>
        <v>-373.1799999999995</v>
      </c>
    </row>
    <row r="19" spans="1:62" ht="15">
      <c r="A19" s="377"/>
      <c r="B19" s="158" t="s">
        <v>87</v>
      </c>
      <c r="C19" s="169">
        <f t="shared" si="0"/>
        <v>0.66144277493141079</v>
      </c>
      <c r="D19" s="151">
        <f>SUM(D9:D15)</f>
        <v>71570.207667249997</v>
      </c>
      <c r="E19" s="168">
        <v>0.70111545132122688</v>
      </c>
      <c r="F19" s="162">
        <f>SUM(F9:F15)</f>
        <v>71246.359378999987</v>
      </c>
      <c r="G19" s="167">
        <v>0.69794303939981983</v>
      </c>
      <c r="H19" s="166">
        <f t="shared" si="1"/>
        <v>4.5249035709896482E-3</v>
      </c>
      <c r="I19" s="151">
        <f t="shared" ref="I19:AG19" si="25">SUM(I9:I15)</f>
        <v>108203.17400045917</v>
      </c>
      <c r="J19" s="16">
        <f t="shared" si="25"/>
        <v>107824.81012545883</v>
      </c>
      <c r="K19" s="165">
        <f t="shared" si="25"/>
        <v>378.36387500033152</v>
      </c>
      <c r="L19" s="151">
        <f t="shared" si="25"/>
        <v>112899.59575265028</v>
      </c>
      <c r="M19" s="16">
        <f t="shared" si="25"/>
        <v>98149.030594275304</v>
      </c>
      <c r="N19" s="152">
        <f t="shared" si="25"/>
        <v>14750.565158375008</v>
      </c>
      <c r="O19" s="151">
        <f t="shared" si="25"/>
        <v>25581.292583007322</v>
      </c>
      <c r="P19" s="16">
        <f t="shared" si="25"/>
        <v>29565.633533540742</v>
      </c>
      <c r="Q19" s="152">
        <f t="shared" si="25"/>
        <v>-3984.3409505334221</v>
      </c>
      <c r="R19" s="151">
        <f t="shared" si="25"/>
        <v>105899.81136270729</v>
      </c>
      <c r="S19" s="16">
        <f t="shared" si="25"/>
        <v>102613.86221341723</v>
      </c>
      <c r="T19" s="152">
        <f t="shared" si="25"/>
        <v>3285.9491492900615</v>
      </c>
      <c r="U19" s="151">
        <f t="shared" si="25"/>
        <v>14505.695</v>
      </c>
      <c r="V19" s="16">
        <f t="shared" si="25"/>
        <v>18859.219756222887</v>
      </c>
      <c r="W19" s="152">
        <f t="shared" si="25"/>
        <v>-4353.5247562228888</v>
      </c>
      <c r="X19" s="151">
        <f t="shared" si="25"/>
        <v>66556.669971846044</v>
      </c>
      <c r="Y19" s="16">
        <f t="shared" si="25"/>
        <v>51104.493352543861</v>
      </c>
      <c r="Z19" s="152">
        <f t="shared" si="25"/>
        <v>15452.17661930219</v>
      </c>
      <c r="AA19" s="151">
        <f t="shared" si="25"/>
        <v>-113884.99419249634</v>
      </c>
      <c r="AB19" s="16">
        <f t="shared" si="25"/>
        <v>-102613.8622134172</v>
      </c>
      <c r="AC19" s="152">
        <f t="shared" si="25"/>
        <v>-11271.131979079119</v>
      </c>
      <c r="AD19" s="151">
        <f t="shared" si="25"/>
        <v>-27310.507499999996</v>
      </c>
      <c r="AE19" s="16">
        <f t="shared" si="25"/>
        <v>-29596.754999999994</v>
      </c>
      <c r="AF19" s="152">
        <f t="shared" si="25"/>
        <v>2286.2475000000022</v>
      </c>
      <c r="AG19" s="18">
        <f t="shared" si="25"/>
        <v>184247.56297771464</v>
      </c>
      <c r="AH19" s="164">
        <v>1.8049243879875991</v>
      </c>
      <c r="AI19" s="163">
        <f t="shared" si="10"/>
        <v>0.38844588503950339</v>
      </c>
      <c r="AJ19" s="162">
        <f>SUM(AJ9:AJ15)</f>
        <v>168081.62223658277</v>
      </c>
      <c r="AK19" s="161">
        <v>1.646559898829451</v>
      </c>
      <c r="AL19" s="160">
        <f t="shared" si="11"/>
        <v>0.42387953204495726</v>
      </c>
      <c r="AM19" s="159">
        <f>SUM(AM9:AM15)</f>
        <v>16165.940741131853</v>
      </c>
      <c r="AO19" s="377"/>
      <c r="AP19" s="158" t="s">
        <v>87</v>
      </c>
      <c r="AQ19" s="155">
        <f t="shared" ref="AQ19:BB19" si="26">SUM(AQ9:AQ15)</f>
        <v>323.84828824999829</v>
      </c>
      <c r="AR19" s="151">
        <f t="shared" si="26"/>
        <v>22890.079118600705</v>
      </c>
      <c r="AS19" s="16">
        <f t="shared" si="26"/>
        <v>6690.8260369642358</v>
      </c>
      <c r="AT19" s="152">
        <f t="shared" si="26"/>
        <v>16199.253081636465</v>
      </c>
      <c r="AU19" s="151">
        <f t="shared" si="26"/>
        <v>5748.425000000002</v>
      </c>
      <c r="AV19" s="16">
        <f t="shared" si="26"/>
        <v>9.3900000001930828E-2</v>
      </c>
      <c r="AW19" s="152">
        <f t="shared" si="26"/>
        <v>5748.3310999999994</v>
      </c>
      <c r="AX19" s="151">
        <f t="shared" si="26"/>
        <v>0</v>
      </c>
      <c r="AY19" s="16">
        <f t="shared" si="26"/>
        <v>0</v>
      </c>
      <c r="AZ19" s="157">
        <f t="shared" si="26"/>
        <v>0</v>
      </c>
      <c r="BA19" s="156">
        <f t="shared" si="26"/>
        <v>16165.940741131853</v>
      </c>
      <c r="BB19" s="155">
        <f t="shared" si="26"/>
        <v>-6105.4917287546141</v>
      </c>
      <c r="BC19" s="154">
        <f t="shared" si="18"/>
        <v>-0.37767624084010715</v>
      </c>
      <c r="BE19" s="153">
        <f t="shared" ref="BE19:BJ19" si="27">SUM(BE9:BE15)</f>
        <v>0</v>
      </c>
      <c r="BF19" s="16">
        <f t="shared" si="27"/>
        <v>547.22972784792557</v>
      </c>
      <c r="BG19" s="152">
        <f t="shared" si="27"/>
        <v>-547.22972784792557</v>
      </c>
      <c r="BH19" s="151">
        <f t="shared" si="27"/>
        <v>247.64500000000021</v>
      </c>
      <c r="BI19" s="16">
        <f t="shared" si="27"/>
        <v>620.8249999999997</v>
      </c>
      <c r="BJ19" s="150">
        <f t="shared" si="27"/>
        <v>-373.1799999999995</v>
      </c>
    </row>
    <row r="20" spans="1:62" ht="15.75" thickBot="1">
      <c r="A20" s="379"/>
      <c r="B20" s="301" t="s">
        <v>86</v>
      </c>
      <c r="C20" s="313">
        <f t="shared" si="0"/>
        <v>0.54684064977619762</v>
      </c>
      <c r="D20" s="294">
        <f>SUM(D6:D8,D16:D17)</f>
        <v>4.8032677499999998</v>
      </c>
      <c r="E20" s="312">
        <v>4.7053730122107126E-5</v>
      </c>
      <c r="F20" s="305">
        <f>SUM(F6:F8,F16:F17)</f>
        <v>0</v>
      </c>
      <c r="G20" s="311">
        <v>0</v>
      </c>
      <c r="H20" s="310">
        <f t="shared" si="1"/>
        <v>1</v>
      </c>
      <c r="I20" s="294">
        <f t="shared" ref="I20:AG20" si="28">SUM(I6:I8,I16:I17)</f>
        <v>8.7836698898770713</v>
      </c>
      <c r="J20" s="293">
        <f t="shared" si="28"/>
        <v>0</v>
      </c>
      <c r="K20" s="309">
        <f t="shared" si="28"/>
        <v>8.7836698898770713</v>
      </c>
      <c r="L20" s="294">
        <f t="shared" si="28"/>
        <v>7931.8425253299565</v>
      </c>
      <c r="M20" s="293">
        <f t="shared" si="28"/>
        <v>0</v>
      </c>
      <c r="N20" s="295">
        <f t="shared" si="28"/>
        <v>7931.8425253299565</v>
      </c>
      <c r="O20" s="294">
        <f t="shared" si="28"/>
        <v>1440.193609413589</v>
      </c>
      <c r="P20" s="293">
        <f t="shared" si="28"/>
        <v>338.82749999999999</v>
      </c>
      <c r="Q20" s="295">
        <f t="shared" si="28"/>
        <v>1101.3661094135889</v>
      </c>
      <c r="R20" s="294">
        <f t="shared" si="28"/>
        <v>2888.4900827208635</v>
      </c>
      <c r="S20" s="293">
        <f t="shared" si="28"/>
        <v>0</v>
      </c>
      <c r="T20" s="295">
        <f t="shared" si="28"/>
        <v>2888.4900827208635</v>
      </c>
      <c r="U20" s="294">
        <f t="shared" si="28"/>
        <v>11.5</v>
      </c>
      <c r="V20" s="293">
        <f t="shared" si="28"/>
        <v>0</v>
      </c>
      <c r="W20" s="295">
        <f t="shared" si="28"/>
        <v>11.5</v>
      </c>
      <c r="X20" s="294">
        <f t="shared" si="28"/>
        <v>5441.7875325355899</v>
      </c>
      <c r="Y20" s="293">
        <f t="shared" si="28"/>
        <v>0</v>
      </c>
      <c r="Z20" s="295">
        <f t="shared" si="28"/>
        <v>5441.7875325355899</v>
      </c>
      <c r="AA20" s="294">
        <f t="shared" si="28"/>
        <v>-3779.3550827208637</v>
      </c>
      <c r="AB20" s="293">
        <f t="shared" si="28"/>
        <v>0</v>
      </c>
      <c r="AC20" s="295">
        <f t="shared" si="28"/>
        <v>-3779.3550827208637</v>
      </c>
      <c r="AD20" s="294">
        <f t="shared" si="28"/>
        <v>-713.66249999999991</v>
      </c>
      <c r="AE20" s="293">
        <f t="shared" si="28"/>
        <v>0</v>
      </c>
      <c r="AF20" s="295">
        <f t="shared" si="28"/>
        <v>-713.66249999999991</v>
      </c>
      <c r="AG20" s="308">
        <f t="shared" si="28"/>
        <v>13220.796167279135</v>
      </c>
      <c r="AH20" s="307">
        <v>0.1295134494333656</v>
      </c>
      <c r="AI20" s="306">
        <f t="shared" si="10"/>
        <v>3.6331153504112464E-4</v>
      </c>
      <c r="AJ20" s="305">
        <f>SUM(AJ6:AJ8,AJ16:AJ17)</f>
        <v>338.82749999999999</v>
      </c>
      <c r="AK20" s="304">
        <v>3.3192193572201827E-3</v>
      </c>
      <c r="AL20" s="303">
        <f t="shared" si="11"/>
        <v>0</v>
      </c>
      <c r="AM20" s="302">
        <f>SUM(AM6:AM8,AM16:AM17)</f>
        <v>12881.968667279134</v>
      </c>
      <c r="AO20" s="379"/>
      <c r="AP20" s="301" t="s">
        <v>86</v>
      </c>
      <c r="AQ20" s="298">
        <f t="shared" ref="AQ20:BB20" si="29">SUM(AQ6:AQ8,AQ16:AQ17)</f>
        <v>0</v>
      </c>
      <c r="AR20" s="294">
        <f t="shared" si="29"/>
        <v>0</v>
      </c>
      <c r="AS20" s="293">
        <f t="shared" si="29"/>
        <v>0</v>
      </c>
      <c r="AT20" s="295">
        <f t="shared" si="29"/>
        <v>0</v>
      </c>
      <c r="AU20" s="294">
        <f t="shared" si="29"/>
        <v>0</v>
      </c>
      <c r="AV20" s="293">
        <f t="shared" si="29"/>
        <v>0</v>
      </c>
      <c r="AW20" s="295">
        <f t="shared" si="29"/>
        <v>0</v>
      </c>
      <c r="AX20" s="294">
        <f t="shared" si="29"/>
        <v>13220.796167279135</v>
      </c>
      <c r="AY20" s="293">
        <f t="shared" si="29"/>
        <v>338.82749999999999</v>
      </c>
      <c r="AZ20" s="300">
        <f t="shared" si="29"/>
        <v>12881.968667279134</v>
      </c>
      <c r="BA20" s="299">
        <f t="shared" si="29"/>
        <v>12881.968667279134</v>
      </c>
      <c r="BB20" s="298">
        <f t="shared" si="29"/>
        <v>0</v>
      </c>
      <c r="BC20" s="297">
        <f t="shared" si="18"/>
        <v>0</v>
      </c>
      <c r="BE20" s="296">
        <f t="shared" ref="BE20:BJ20" si="30">SUM(BE6:BE8,BE16:BE17)</f>
        <v>0</v>
      </c>
      <c r="BF20" s="293">
        <f t="shared" si="30"/>
        <v>24.296246464549835</v>
      </c>
      <c r="BG20" s="295">
        <f t="shared" si="30"/>
        <v>-24.296246464549835</v>
      </c>
      <c r="BH20" s="294">
        <f t="shared" si="30"/>
        <v>0</v>
      </c>
      <c r="BI20" s="293">
        <f t="shared" si="30"/>
        <v>0</v>
      </c>
      <c r="BJ20" s="292">
        <f t="shared" si="30"/>
        <v>0</v>
      </c>
    </row>
    <row r="21" spans="1:62" ht="15.75" thickTop="1">
      <c r="A21" s="376" t="s">
        <v>89</v>
      </c>
      <c r="B21" s="280" t="s">
        <v>26</v>
      </c>
      <c r="C21" s="291">
        <f t="shared" si="0"/>
        <v>1</v>
      </c>
      <c r="D21" s="273">
        <v>0</v>
      </c>
      <c r="E21" s="290">
        <v>0</v>
      </c>
      <c r="F21" s="284">
        <v>0</v>
      </c>
      <c r="G21" s="289">
        <v>0</v>
      </c>
      <c r="H21" s="288">
        <f t="shared" si="1"/>
        <v>1</v>
      </c>
      <c r="I21" s="273">
        <v>0</v>
      </c>
      <c r="J21" s="83">
        <v>0</v>
      </c>
      <c r="K21" s="287">
        <f t="shared" ref="K21:K32" si="31">I21-J21</f>
        <v>0</v>
      </c>
      <c r="L21" s="273">
        <v>582.20333333333326</v>
      </c>
      <c r="M21" s="83">
        <v>0</v>
      </c>
      <c r="N21" s="274">
        <f t="shared" ref="N21:N32" si="32">L21-M21</f>
        <v>582.20333333333326</v>
      </c>
      <c r="O21" s="273">
        <v>73.020833333333329</v>
      </c>
      <c r="P21" s="83">
        <v>99.730000000000018</v>
      </c>
      <c r="Q21" s="274">
        <f t="shared" ref="Q21:Q32" si="33">O21-P21</f>
        <v>-26.70916666666669</v>
      </c>
      <c r="R21" s="273">
        <v>78.831666666666663</v>
      </c>
      <c r="S21" s="83">
        <v>0</v>
      </c>
      <c r="T21" s="274">
        <f t="shared" ref="T21:T32" si="34">R21-S21</f>
        <v>78.831666666666663</v>
      </c>
      <c r="U21" s="273">
        <v>2.0833333333333335</v>
      </c>
      <c r="V21" s="83">
        <v>0</v>
      </c>
      <c r="W21" s="274">
        <f t="shared" ref="W21:W32" si="35">U21-V21</f>
        <v>2.0833333333333335</v>
      </c>
      <c r="X21" s="273">
        <v>203.75999999999991</v>
      </c>
      <c r="Y21" s="83">
        <v>0</v>
      </c>
      <c r="Z21" s="274">
        <f t="shared" ref="Z21:Z32" si="36">X21-Y21</f>
        <v>203.75999999999991</v>
      </c>
      <c r="AA21" s="273">
        <v>-109.09916666666668</v>
      </c>
      <c r="AB21" s="83">
        <v>0</v>
      </c>
      <c r="AC21" s="274">
        <f t="shared" ref="AC21:AC32" si="37">AA21-AB21</f>
        <v>-109.09916666666668</v>
      </c>
      <c r="AD21" s="273">
        <v>-86.716666666666654</v>
      </c>
      <c r="AE21" s="83">
        <v>0</v>
      </c>
      <c r="AF21" s="274">
        <f t="shared" ref="AF21:AF32" si="38">AD21-AE21</f>
        <v>-86.716666666666654</v>
      </c>
      <c r="AG21" s="85">
        <v>744.08333333333326</v>
      </c>
      <c r="AH21" s="286">
        <v>7.2891827350296144E-3</v>
      </c>
      <c r="AI21" s="285">
        <f t="shared" si="10"/>
        <v>0</v>
      </c>
      <c r="AJ21" s="284">
        <v>99.730000000000018</v>
      </c>
      <c r="AK21" s="283">
        <v>9.769742612260482E-4</v>
      </c>
      <c r="AL21" s="282">
        <f t="shared" si="11"/>
        <v>0</v>
      </c>
      <c r="AM21" s="281">
        <f t="shared" ref="AM21:AM32" si="39">AG21-AJ21</f>
        <v>644.35333333333324</v>
      </c>
      <c r="AO21" s="376" t="s">
        <v>89</v>
      </c>
      <c r="AP21" s="280" t="s">
        <v>26</v>
      </c>
      <c r="AQ21" s="277">
        <f>0</f>
        <v>0</v>
      </c>
      <c r="AR21" s="273">
        <f>0</f>
        <v>0</v>
      </c>
      <c r="AS21" s="83">
        <f>0</f>
        <v>0</v>
      </c>
      <c r="AT21" s="274">
        <f t="shared" ref="AT21:AT32" si="40">AR21-AS21</f>
        <v>0</v>
      </c>
      <c r="AU21" s="273">
        <f>0</f>
        <v>0</v>
      </c>
      <c r="AV21" s="83">
        <f>0</f>
        <v>0</v>
      </c>
      <c r="AW21" s="274">
        <f t="shared" ref="AW21:AW32" si="41">AU21-AV21</f>
        <v>0</v>
      </c>
      <c r="AX21" s="273">
        <f>AG21</f>
        <v>744.08333333333326</v>
      </c>
      <c r="AY21" s="83">
        <f>AJ21</f>
        <v>99.730000000000018</v>
      </c>
      <c r="AZ21" s="279">
        <f t="shared" ref="AZ21:AZ32" si="42">AX21-AY21</f>
        <v>644.35333333333324</v>
      </c>
      <c r="BA21" s="278">
        <f t="shared" ref="BA21:BA32" si="43">AM21</f>
        <v>644.35333333333324</v>
      </c>
      <c r="BB21" s="277">
        <f t="shared" ref="BB21:BB32" si="44">BA21-AQ21-AT21-AW21-AZ21</f>
        <v>0</v>
      </c>
      <c r="BC21" s="276">
        <f t="shared" si="18"/>
        <v>0</v>
      </c>
      <c r="BE21" s="275">
        <v>0</v>
      </c>
      <c r="BF21" s="83">
        <v>1.0885437357260264</v>
      </c>
      <c r="BG21" s="274">
        <f t="shared" ref="BG21:BG32" si="45">BE21-BF21</f>
        <v>-1.0885437357260264</v>
      </c>
      <c r="BH21" s="273">
        <v>0</v>
      </c>
      <c r="BI21" s="83">
        <v>0</v>
      </c>
      <c r="BJ21" s="272">
        <f t="shared" ref="BJ21:BJ32" si="46">BH21-BI21</f>
        <v>0</v>
      </c>
    </row>
    <row r="22" spans="1:62" ht="15">
      <c r="A22" s="377"/>
      <c r="B22" s="270" t="s">
        <v>25</v>
      </c>
      <c r="C22" s="269">
        <f t="shared" si="0"/>
        <v>1</v>
      </c>
      <c r="D22" s="251">
        <v>0</v>
      </c>
      <c r="E22" s="268">
        <v>0</v>
      </c>
      <c r="F22" s="262">
        <v>0</v>
      </c>
      <c r="G22" s="267">
        <v>0</v>
      </c>
      <c r="H22" s="266">
        <f t="shared" si="1"/>
        <v>1</v>
      </c>
      <c r="I22" s="251">
        <v>0</v>
      </c>
      <c r="J22" s="61">
        <v>0</v>
      </c>
      <c r="K22" s="265">
        <f t="shared" si="31"/>
        <v>0</v>
      </c>
      <c r="L22" s="251">
        <v>1041.7716666666665</v>
      </c>
      <c r="M22" s="61">
        <v>0</v>
      </c>
      <c r="N22" s="252">
        <f t="shared" si="32"/>
        <v>1041.7716666666665</v>
      </c>
      <c r="O22" s="251">
        <v>107.93916666666672</v>
      </c>
      <c r="P22" s="61">
        <v>74.793333333333337</v>
      </c>
      <c r="Q22" s="252">
        <f t="shared" si="33"/>
        <v>33.145833333333385</v>
      </c>
      <c r="R22" s="251">
        <v>674.5533333333334</v>
      </c>
      <c r="S22" s="61">
        <v>0</v>
      </c>
      <c r="T22" s="252">
        <f t="shared" si="34"/>
        <v>674.5533333333334</v>
      </c>
      <c r="U22" s="251">
        <v>0.16666666666666666</v>
      </c>
      <c r="V22" s="61">
        <v>0</v>
      </c>
      <c r="W22" s="252">
        <f t="shared" si="35"/>
        <v>0.16666666666666666</v>
      </c>
      <c r="X22" s="251">
        <v>1797.37</v>
      </c>
      <c r="Y22" s="61">
        <v>0</v>
      </c>
      <c r="Z22" s="252">
        <f t="shared" si="36"/>
        <v>1797.37</v>
      </c>
      <c r="AA22" s="251">
        <v>-965.52833333333353</v>
      </c>
      <c r="AB22" s="61">
        <v>0</v>
      </c>
      <c r="AC22" s="252">
        <f t="shared" si="37"/>
        <v>-965.52833333333353</v>
      </c>
      <c r="AD22" s="251">
        <v>-129.785</v>
      </c>
      <c r="AE22" s="61">
        <v>0</v>
      </c>
      <c r="AF22" s="252">
        <f t="shared" si="38"/>
        <v>-129.785</v>
      </c>
      <c r="AG22" s="63">
        <v>2526.4875000000002</v>
      </c>
      <c r="AH22" s="264">
        <v>2.4749955065877214E-2</v>
      </c>
      <c r="AI22" s="263">
        <f t="shared" si="10"/>
        <v>0</v>
      </c>
      <c r="AJ22" s="262">
        <v>74.793333333333337</v>
      </c>
      <c r="AK22" s="261">
        <v>7.32689878451488E-4</v>
      </c>
      <c r="AL22" s="260">
        <f t="shared" si="11"/>
        <v>0</v>
      </c>
      <c r="AM22" s="259">
        <f t="shared" si="39"/>
        <v>2451.6941666666667</v>
      </c>
      <c r="AO22" s="377"/>
      <c r="AP22" s="270" t="s">
        <v>25</v>
      </c>
      <c r="AQ22" s="255">
        <f>0</f>
        <v>0</v>
      </c>
      <c r="AR22" s="251">
        <f>0</f>
        <v>0</v>
      </c>
      <c r="AS22" s="61">
        <f>0</f>
        <v>0</v>
      </c>
      <c r="AT22" s="252">
        <f t="shared" si="40"/>
        <v>0</v>
      </c>
      <c r="AU22" s="251">
        <f>0</f>
        <v>0</v>
      </c>
      <c r="AV22" s="61">
        <f>0</f>
        <v>0</v>
      </c>
      <c r="AW22" s="252">
        <f t="shared" si="41"/>
        <v>0</v>
      </c>
      <c r="AX22" s="251">
        <f>AG22</f>
        <v>2526.4875000000002</v>
      </c>
      <c r="AY22" s="61">
        <f>AJ22</f>
        <v>74.793333333333337</v>
      </c>
      <c r="AZ22" s="257">
        <f t="shared" si="42"/>
        <v>2451.6941666666667</v>
      </c>
      <c r="BA22" s="256">
        <f t="shared" si="43"/>
        <v>2451.6941666666667</v>
      </c>
      <c r="BB22" s="255">
        <f t="shared" si="44"/>
        <v>0</v>
      </c>
      <c r="BC22" s="254">
        <f t="shared" si="18"/>
        <v>0</v>
      </c>
      <c r="BE22" s="253">
        <v>0</v>
      </c>
      <c r="BF22" s="61">
        <v>0.21770799716890857</v>
      </c>
      <c r="BG22" s="252">
        <f t="shared" si="45"/>
        <v>-0.21770799716890857</v>
      </c>
      <c r="BH22" s="251">
        <v>0</v>
      </c>
      <c r="BI22" s="61">
        <v>0</v>
      </c>
      <c r="BJ22" s="250">
        <f t="shared" si="46"/>
        <v>0</v>
      </c>
    </row>
    <row r="23" spans="1:62" ht="15">
      <c r="A23" s="377"/>
      <c r="B23" s="271" t="s">
        <v>24</v>
      </c>
      <c r="C23" s="249">
        <f t="shared" si="0"/>
        <v>0.56127944182990197</v>
      </c>
      <c r="D23" s="231">
        <v>16.025537083333333</v>
      </c>
      <c r="E23" s="248">
        <v>1.5698922821468498E-4</v>
      </c>
      <c r="F23" s="242">
        <v>0</v>
      </c>
      <c r="G23" s="247">
        <v>0</v>
      </c>
      <c r="H23" s="246">
        <f t="shared" si="1"/>
        <v>1</v>
      </c>
      <c r="I23" s="231">
        <v>28.551797712537525</v>
      </c>
      <c r="J23" s="72">
        <v>0</v>
      </c>
      <c r="K23" s="245">
        <f t="shared" si="31"/>
        <v>28.551797712537525</v>
      </c>
      <c r="L23" s="231">
        <v>972.88833333333321</v>
      </c>
      <c r="M23" s="72">
        <v>0</v>
      </c>
      <c r="N23" s="232">
        <f t="shared" si="32"/>
        <v>972.88833333333321</v>
      </c>
      <c r="O23" s="231">
        <v>396.65349846098502</v>
      </c>
      <c r="P23" s="72">
        <v>50.567500000000003</v>
      </c>
      <c r="Q23" s="232">
        <f t="shared" si="33"/>
        <v>346.08599846098502</v>
      </c>
      <c r="R23" s="231">
        <v>651.91750153235262</v>
      </c>
      <c r="S23" s="72">
        <v>0</v>
      </c>
      <c r="T23" s="232">
        <f t="shared" si="34"/>
        <v>651.91750153235262</v>
      </c>
      <c r="U23" s="231">
        <v>0</v>
      </c>
      <c r="V23" s="72">
        <v>0</v>
      </c>
      <c r="W23" s="232">
        <f t="shared" si="35"/>
        <v>0</v>
      </c>
      <c r="X23" s="231">
        <v>1471.4708333333331</v>
      </c>
      <c r="Y23" s="72">
        <v>0</v>
      </c>
      <c r="Z23" s="232">
        <f t="shared" si="36"/>
        <v>1471.4708333333331</v>
      </c>
      <c r="AA23" s="231">
        <v>-842.52166819901925</v>
      </c>
      <c r="AB23" s="72">
        <v>0</v>
      </c>
      <c r="AC23" s="232">
        <f t="shared" si="37"/>
        <v>-842.52166819901925</v>
      </c>
      <c r="AD23" s="231">
        <v>-333.87666666666672</v>
      </c>
      <c r="AE23" s="72">
        <v>0</v>
      </c>
      <c r="AF23" s="232">
        <f t="shared" si="38"/>
        <v>-333.87666666666672</v>
      </c>
      <c r="AG23" s="74">
        <v>2316.5318317943184</v>
      </c>
      <c r="AH23" s="244">
        <v>2.2693189159092853E-2</v>
      </c>
      <c r="AI23" s="243">
        <f t="shared" si="10"/>
        <v>6.9179006579505606E-3</v>
      </c>
      <c r="AJ23" s="242">
        <v>50.567500000000003</v>
      </c>
      <c r="AK23" s="241">
        <v>4.953689557259419E-4</v>
      </c>
      <c r="AL23" s="240">
        <f t="shared" si="11"/>
        <v>0</v>
      </c>
      <c r="AM23" s="239">
        <f t="shared" si="39"/>
        <v>2265.9643317943182</v>
      </c>
      <c r="AO23" s="377"/>
      <c r="AP23" s="271" t="s">
        <v>24</v>
      </c>
      <c r="AQ23" s="235">
        <f>0</f>
        <v>0</v>
      </c>
      <c r="AR23" s="231">
        <f>0</f>
        <v>0</v>
      </c>
      <c r="AS23" s="72">
        <f>0</f>
        <v>0</v>
      </c>
      <c r="AT23" s="232">
        <f t="shared" si="40"/>
        <v>0</v>
      </c>
      <c r="AU23" s="231">
        <f>0</f>
        <v>0</v>
      </c>
      <c r="AV23" s="72">
        <f>0</f>
        <v>0</v>
      </c>
      <c r="AW23" s="232">
        <f t="shared" si="41"/>
        <v>0</v>
      </c>
      <c r="AX23" s="231">
        <f>AG23</f>
        <v>2316.5318317943184</v>
      </c>
      <c r="AY23" s="72">
        <f>AJ23</f>
        <v>50.567500000000003</v>
      </c>
      <c r="AZ23" s="237">
        <f t="shared" si="42"/>
        <v>2265.9643317943182</v>
      </c>
      <c r="BA23" s="236">
        <f t="shared" si="43"/>
        <v>2265.9643317943182</v>
      </c>
      <c r="BB23" s="235">
        <f t="shared" si="44"/>
        <v>0</v>
      </c>
      <c r="BC23" s="234">
        <f t="shared" si="18"/>
        <v>0</v>
      </c>
      <c r="BE23" s="233">
        <v>0</v>
      </c>
      <c r="BF23" s="72">
        <v>0</v>
      </c>
      <c r="BG23" s="232">
        <f t="shared" si="45"/>
        <v>0</v>
      </c>
      <c r="BH23" s="231">
        <v>0</v>
      </c>
      <c r="BI23" s="72">
        <v>0</v>
      </c>
      <c r="BJ23" s="230">
        <f t="shared" si="46"/>
        <v>0</v>
      </c>
    </row>
    <row r="24" spans="1:62" ht="15">
      <c r="A24" s="377"/>
      <c r="B24" s="218" t="s">
        <v>23</v>
      </c>
      <c r="C24" s="229">
        <f t="shared" si="0"/>
        <v>0.58322144366595186</v>
      </c>
      <c r="D24" s="211">
        <v>1328.0676374166667</v>
      </c>
      <c r="E24" s="228">
        <v>1.3010004739983162E-2</v>
      </c>
      <c r="F24" s="222">
        <v>2306.2663810000004</v>
      </c>
      <c r="G24" s="227">
        <v>2.2592629036076877E-2</v>
      </c>
      <c r="H24" s="226">
        <f t="shared" si="1"/>
        <v>-0.73655792523196206</v>
      </c>
      <c r="I24" s="211">
        <v>2277.1241555674619</v>
      </c>
      <c r="J24" s="49">
        <v>4123.5777621082034</v>
      </c>
      <c r="K24" s="225">
        <f t="shared" si="31"/>
        <v>-1846.4536065407415</v>
      </c>
      <c r="L24" s="211">
        <v>4132.7328697086368</v>
      </c>
      <c r="M24" s="49">
        <v>1780.0460387997734</v>
      </c>
      <c r="N24" s="212">
        <f t="shared" si="32"/>
        <v>2352.6868309088632</v>
      </c>
      <c r="O24" s="211">
        <v>1061.3379636246962</v>
      </c>
      <c r="P24" s="49">
        <v>1539.8611494002889</v>
      </c>
      <c r="Q24" s="212">
        <f t="shared" si="33"/>
        <v>-478.52318577559276</v>
      </c>
      <c r="R24" s="211">
        <v>2602.1923333333334</v>
      </c>
      <c r="S24" s="49">
        <v>8976.5719235855995</v>
      </c>
      <c r="T24" s="212">
        <f t="shared" si="34"/>
        <v>-6374.3795902522661</v>
      </c>
      <c r="U24" s="211">
        <v>713.93500000000006</v>
      </c>
      <c r="V24" s="49">
        <v>978.24928670257361</v>
      </c>
      <c r="W24" s="212">
        <f t="shared" si="35"/>
        <v>-264.31428670257355</v>
      </c>
      <c r="X24" s="211">
        <v>2218.6884999999997</v>
      </c>
      <c r="Y24" s="49">
        <v>7774.2631348450968</v>
      </c>
      <c r="Z24" s="212">
        <f t="shared" si="36"/>
        <v>-5555.5746348450975</v>
      </c>
      <c r="AA24" s="211">
        <v>-2572.2256666666667</v>
      </c>
      <c r="AB24" s="49">
        <v>-8976.5719235855995</v>
      </c>
      <c r="AC24" s="212">
        <f t="shared" si="37"/>
        <v>6404.3462569189323</v>
      </c>
      <c r="AD24" s="211">
        <v>-1278.9933333333333</v>
      </c>
      <c r="AE24" s="49">
        <v>-608.0625</v>
      </c>
      <c r="AF24" s="212">
        <f t="shared" si="38"/>
        <v>-670.93083333333334</v>
      </c>
      <c r="AG24" s="51">
        <v>6877.6676666666663</v>
      </c>
      <c r="AH24" s="224">
        <v>6.7374948701719908E-2</v>
      </c>
      <c r="AI24" s="223">
        <f t="shared" si="10"/>
        <v>0.19309854761568154</v>
      </c>
      <c r="AJ24" s="222">
        <v>11464.357109747734</v>
      </c>
      <c r="AK24" s="221">
        <v>0.11230704720472662</v>
      </c>
      <c r="AL24" s="220">
        <f t="shared" si="11"/>
        <v>0.20116840036665154</v>
      </c>
      <c r="AM24" s="219">
        <f t="shared" si="39"/>
        <v>-4586.689443081068</v>
      </c>
      <c r="AO24" s="377"/>
      <c r="AP24" s="218" t="s">
        <v>23</v>
      </c>
      <c r="AQ24" s="215">
        <f t="shared" ref="AQ24:AQ30" si="47">D24-F24</f>
        <v>-978.19874358333368</v>
      </c>
      <c r="AR24" s="211">
        <v>643.75995760621765</v>
      </c>
      <c r="AS24" s="49">
        <v>127.91187949192961</v>
      </c>
      <c r="AT24" s="212">
        <f t="shared" si="40"/>
        <v>515.848078114288</v>
      </c>
      <c r="AU24" s="211">
        <v>277.49316666666692</v>
      </c>
      <c r="AV24" s="49">
        <v>2.2500000000709064E-2</v>
      </c>
      <c r="AW24" s="212">
        <f t="shared" si="41"/>
        <v>277.4706666666662</v>
      </c>
      <c r="AX24" s="211">
        <f>0</f>
        <v>0</v>
      </c>
      <c r="AY24" s="49">
        <f>0</f>
        <v>0</v>
      </c>
      <c r="AZ24" s="217">
        <f t="shared" si="42"/>
        <v>0</v>
      </c>
      <c r="BA24" s="216">
        <f t="shared" si="43"/>
        <v>-4586.689443081068</v>
      </c>
      <c r="BB24" s="215">
        <f t="shared" si="44"/>
        <v>-4401.8094442786887</v>
      </c>
      <c r="BC24" s="214">
        <f t="shared" si="18"/>
        <v>0.95969206088690673</v>
      </c>
      <c r="BE24" s="213">
        <v>68.573205994198972</v>
      </c>
      <c r="BF24" s="49">
        <v>132.44755535361551</v>
      </c>
      <c r="BG24" s="212">
        <f t="shared" si="45"/>
        <v>-63.874349359416541</v>
      </c>
      <c r="BH24" s="211">
        <v>0</v>
      </c>
      <c r="BI24" s="49">
        <v>10.310000000000018</v>
      </c>
      <c r="BJ24" s="210">
        <f t="shared" si="46"/>
        <v>-10.310000000000018</v>
      </c>
    </row>
    <row r="25" spans="1:62" ht="15">
      <c r="A25" s="377"/>
      <c r="B25" s="270" t="s">
        <v>22</v>
      </c>
      <c r="C25" s="269">
        <f t="shared" si="0"/>
        <v>0.59705413780023453</v>
      </c>
      <c r="D25" s="251">
        <v>5540.6957402500002</v>
      </c>
      <c r="E25" s="268">
        <v>5.4277715842601548E-2</v>
      </c>
      <c r="F25" s="262">
        <v>6401.7845239999988</v>
      </c>
      <c r="G25" s="267">
        <v>6.2713112462280632E-2</v>
      </c>
      <c r="H25" s="266">
        <f t="shared" si="1"/>
        <v>-0.15541167104605272</v>
      </c>
      <c r="I25" s="251">
        <v>9280.0558432840717</v>
      </c>
      <c r="J25" s="61">
        <v>10831.276043784694</v>
      </c>
      <c r="K25" s="265">
        <f t="shared" si="31"/>
        <v>-1551.220200500622</v>
      </c>
      <c r="L25" s="251">
        <v>21233.792249197573</v>
      </c>
      <c r="M25" s="61">
        <v>12308.624292549235</v>
      </c>
      <c r="N25" s="252">
        <f t="shared" si="32"/>
        <v>8925.1679566483381</v>
      </c>
      <c r="O25" s="251">
        <v>2942.1116072855361</v>
      </c>
      <c r="P25" s="61">
        <v>3540.5457375262054</v>
      </c>
      <c r="Q25" s="252">
        <f t="shared" si="33"/>
        <v>-598.43413024066922</v>
      </c>
      <c r="R25" s="251">
        <v>13938.892176796307</v>
      </c>
      <c r="S25" s="61">
        <v>16143.307967591436</v>
      </c>
      <c r="T25" s="252">
        <f t="shared" si="34"/>
        <v>-2204.4157907951285</v>
      </c>
      <c r="U25" s="251">
        <v>2088.2925</v>
      </c>
      <c r="V25" s="61">
        <v>8047.8860273328546</v>
      </c>
      <c r="W25" s="252">
        <f t="shared" si="35"/>
        <v>-5959.5935273328541</v>
      </c>
      <c r="X25" s="251">
        <v>2107.2008333333333</v>
      </c>
      <c r="Y25" s="61">
        <v>1547.6282916669318</v>
      </c>
      <c r="Z25" s="252">
        <f t="shared" si="36"/>
        <v>559.57254166640155</v>
      </c>
      <c r="AA25" s="251">
        <v>-14582.95592685022</v>
      </c>
      <c r="AB25" s="61">
        <v>-16143.30796759144</v>
      </c>
      <c r="AC25" s="252">
        <f t="shared" si="37"/>
        <v>1560.3520407412198</v>
      </c>
      <c r="AD25" s="251">
        <v>-841.90250000000003</v>
      </c>
      <c r="AE25" s="61">
        <v>-354.45083333333338</v>
      </c>
      <c r="AF25" s="252">
        <f t="shared" si="38"/>
        <v>-487.45166666666665</v>
      </c>
      <c r="AG25" s="63">
        <v>26885.430939762529</v>
      </c>
      <c r="AH25" s="264">
        <v>0.26337482678456453</v>
      </c>
      <c r="AI25" s="263">
        <f t="shared" si="10"/>
        <v>0.20608543536698615</v>
      </c>
      <c r="AJ25" s="262">
        <v>25090.233515741889</v>
      </c>
      <c r="AK25" s="261">
        <v>0.24578875316385204</v>
      </c>
      <c r="AL25" s="260">
        <f t="shared" si="11"/>
        <v>0.25515045605229014</v>
      </c>
      <c r="AM25" s="259">
        <f t="shared" si="39"/>
        <v>1795.19742402064</v>
      </c>
      <c r="AO25" s="377"/>
      <c r="AP25" s="270" t="s">
        <v>22</v>
      </c>
      <c r="AQ25" s="255">
        <f t="shared" si="47"/>
        <v>-861.08878374999858</v>
      </c>
      <c r="AR25" s="251">
        <v>3128.0100571412272</v>
      </c>
      <c r="AS25" s="61">
        <v>2207.8581507010035</v>
      </c>
      <c r="AT25" s="252">
        <f t="shared" si="40"/>
        <v>920.15190644022368</v>
      </c>
      <c r="AU25" s="251">
        <v>778.30416666666679</v>
      </c>
      <c r="AV25" s="61">
        <v>1.8333333333277285E-2</v>
      </c>
      <c r="AW25" s="252">
        <f t="shared" si="41"/>
        <v>778.28583333333347</v>
      </c>
      <c r="AX25" s="251">
        <f>0</f>
        <v>0</v>
      </c>
      <c r="AY25" s="61">
        <f>0</f>
        <v>0</v>
      </c>
      <c r="AZ25" s="257">
        <f t="shared" si="42"/>
        <v>0</v>
      </c>
      <c r="BA25" s="256">
        <f t="shared" si="43"/>
        <v>1795.19742402064</v>
      </c>
      <c r="BB25" s="255">
        <f t="shared" si="44"/>
        <v>957.84846799708146</v>
      </c>
      <c r="BC25" s="254">
        <f t="shared" si="18"/>
        <v>0.53356163237568721</v>
      </c>
      <c r="BE25" s="253">
        <v>70.099123947528469</v>
      </c>
      <c r="BF25" s="61">
        <v>0</v>
      </c>
      <c r="BG25" s="252">
        <f t="shared" si="45"/>
        <v>70.099123947528469</v>
      </c>
      <c r="BH25" s="251">
        <v>3.0833333332854391E-2</v>
      </c>
      <c r="BI25" s="61">
        <v>-3.7007434154171886E-16</v>
      </c>
      <c r="BJ25" s="250">
        <f t="shared" si="46"/>
        <v>3.0833333332854762E-2</v>
      </c>
    </row>
    <row r="26" spans="1:62" ht="15">
      <c r="A26" s="377"/>
      <c r="B26" s="270" t="s">
        <v>21</v>
      </c>
      <c r="C26" s="269">
        <f t="shared" si="0"/>
        <v>0.65025145250395711</v>
      </c>
      <c r="D26" s="251">
        <v>12104.394121166666</v>
      </c>
      <c r="E26" s="268">
        <v>0.1185769613340827</v>
      </c>
      <c r="F26" s="262">
        <v>12570.855298416665</v>
      </c>
      <c r="G26" s="267">
        <v>0.12314651627544544</v>
      </c>
      <c r="H26" s="266">
        <f t="shared" si="1"/>
        <v>-3.8536515961117769E-2</v>
      </c>
      <c r="I26" s="251">
        <v>18614.94361074573</v>
      </c>
      <c r="J26" s="61">
        <v>19463.573156745031</v>
      </c>
      <c r="K26" s="265">
        <f t="shared" si="31"/>
        <v>-848.62954599930163</v>
      </c>
      <c r="L26" s="251">
        <v>33493.343055691956</v>
      </c>
      <c r="M26" s="61">
        <v>28248.183413085655</v>
      </c>
      <c r="N26" s="252">
        <f t="shared" si="32"/>
        <v>5245.1596426063006</v>
      </c>
      <c r="O26" s="251">
        <v>4417.6772192301351</v>
      </c>
      <c r="P26" s="61">
        <v>5085.3490869143361</v>
      </c>
      <c r="Q26" s="252">
        <f t="shared" si="33"/>
        <v>-667.67186768420106</v>
      </c>
      <c r="R26" s="251">
        <v>28521.376458414059</v>
      </c>
      <c r="S26" s="61">
        <v>32747.683516666668</v>
      </c>
      <c r="T26" s="252">
        <f t="shared" si="34"/>
        <v>-4226.3070582526088</v>
      </c>
      <c r="U26" s="251">
        <v>7166.7966666666662</v>
      </c>
      <c r="V26" s="61">
        <v>11233.059166666666</v>
      </c>
      <c r="W26" s="252">
        <f t="shared" si="35"/>
        <v>-4066.2624999999998</v>
      </c>
      <c r="X26" s="251">
        <v>1722.9083333333331</v>
      </c>
      <c r="Y26" s="61">
        <v>747.76166666666643</v>
      </c>
      <c r="Z26" s="252">
        <f t="shared" si="36"/>
        <v>975.14666666666665</v>
      </c>
      <c r="AA26" s="251">
        <v>-31121.814375077902</v>
      </c>
      <c r="AB26" s="61">
        <v>-32747.683516666668</v>
      </c>
      <c r="AC26" s="252">
        <f t="shared" si="37"/>
        <v>1625.8691415887661</v>
      </c>
      <c r="AD26" s="251">
        <v>-708.80000000000018</v>
      </c>
      <c r="AE26" s="61">
        <v>-243.43166666666625</v>
      </c>
      <c r="AF26" s="252">
        <f t="shared" si="38"/>
        <v>-465.36833333333391</v>
      </c>
      <c r="AG26" s="63">
        <v>43491.487358258251</v>
      </c>
      <c r="AH26" s="264">
        <v>0.4260509335055323</v>
      </c>
      <c r="AI26" s="263">
        <f t="shared" si="10"/>
        <v>0.27831639836682337</v>
      </c>
      <c r="AJ26" s="262">
        <v>45070.921666666654</v>
      </c>
      <c r="AK26" s="261">
        <v>0.44152341720714672</v>
      </c>
      <c r="AL26" s="260">
        <f t="shared" si="11"/>
        <v>0.27891276312003532</v>
      </c>
      <c r="AM26" s="259">
        <f t="shared" si="39"/>
        <v>-1579.434308408403</v>
      </c>
      <c r="AO26" s="377"/>
      <c r="AP26" s="270" t="s">
        <v>21</v>
      </c>
      <c r="AQ26" s="255">
        <f t="shared" si="47"/>
        <v>-466.46117724999931</v>
      </c>
      <c r="AR26" s="251">
        <v>2665.5750764237696</v>
      </c>
      <c r="AS26" s="61">
        <v>2071.1631582835962</v>
      </c>
      <c r="AT26" s="252">
        <f t="shared" si="40"/>
        <v>594.41191814017338</v>
      </c>
      <c r="AU26" s="251">
        <v>456.36833333333334</v>
      </c>
      <c r="AV26" s="61">
        <v>1.3333333333893785E-2</v>
      </c>
      <c r="AW26" s="252">
        <f t="shared" si="41"/>
        <v>456.35499999999945</v>
      </c>
      <c r="AX26" s="251">
        <f>0</f>
        <v>0</v>
      </c>
      <c r="AY26" s="61">
        <f>0</f>
        <v>0</v>
      </c>
      <c r="AZ26" s="257">
        <f t="shared" si="42"/>
        <v>0</v>
      </c>
      <c r="BA26" s="256">
        <f t="shared" si="43"/>
        <v>-1579.434308408403</v>
      </c>
      <c r="BB26" s="255">
        <f t="shared" si="44"/>
        <v>-2163.7400492985767</v>
      </c>
      <c r="BC26" s="254">
        <f t="shared" si="18"/>
        <v>1.3699462128811035</v>
      </c>
      <c r="BE26" s="253">
        <v>0</v>
      </c>
      <c r="BF26" s="61">
        <v>0</v>
      </c>
      <c r="BG26" s="252">
        <f t="shared" si="45"/>
        <v>0</v>
      </c>
      <c r="BH26" s="251">
        <v>2.0000000000054047E-2</v>
      </c>
      <c r="BI26" s="61">
        <v>-1.1842378929335002E-15</v>
      </c>
      <c r="BJ26" s="250">
        <f t="shared" si="46"/>
        <v>2.0000000000055231E-2</v>
      </c>
    </row>
    <row r="27" spans="1:62" ht="15">
      <c r="A27" s="377"/>
      <c r="B27" s="270" t="s">
        <v>20</v>
      </c>
      <c r="C27" s="269">
        <f t="shared" si="0"/>
        <v>0.64516526163982291</v>
      </c>
      <c r="D27" s="251">
        <v>24514.724003583335</v>
      </c>
      <c r="E27" s="268">
        <v>0.24015092793495676</v>
      </c>
      <c r="F27" s="262">
        <v>25410.8298215</v>
      </c>
      <c r="G27" s="267">
        <v>0.24892937623584471</v>
      </c>
      <c r="H27" s="266">
        <f t="shared" si="1"/>
        <v>-3.655377958918405E-2</v>
      </c>
      <c r="I27" s="251">
        <v>37997.588309813858</v>
      </c>
      <c r="J27" s="61">
        <v>39336.666510358395</v>
      </c>
      <c r="K27" s="265">
        <f t="shared" si="31"/>
        <v>-1339.0782005445362</v>
      </c>
      <c r="L27" s="251">
        <v>25808.715498878217</v>
      </c>
      <c r="M27" s="61">
        <v>23960.97005460372</v>
      </c>
      <c r="N27" s="252">
        <f t="shared" si="32"/>
        <v>1847.7454442744965</v>
      </c>
      <c r="O27" s="251">
        <v>6104.3903044928802</v>
      </c>
      <c r="P27" s="61">
        <v>7740.8766537295187</v>
      </c>
      <c r="Q27" s="252">
        <f t="shared" si="33"/>
        <v>-1636.4863492366385</v>
      </c>
      <c r="R27" s="251">
        <v>38767.264575429443</v>
      </c>
      <c r="S27" s="61">
        <v>30831.824908333423</v>
      </c>
      <c r="T27" s="252">
        <f t="shared" si="34"/>
        <v>7935.4396670960195</v>
      </c>
      <c r="U27" s="251">
        <v>9528.305833333332</v>
      </c>
      <c r="V27" s="61">
        <v>8805.8766666666688</v>
      </c>
      <c r="W27" s="252">
        <f t="shared" si="35"/>
        <v>722.42916666666315</v>
      </c>
      <c r="X27" s="251">
        <v>15297.890012909289</v>
      </c>
      <c r="Y27" s="61">
        <v>12877.12</v>
      </c>
      <c r="Z27" s="252">
        <f t="shared" si="36"/>
        <v>2420.7700129092882</v>
      </c>
      <c r="AA27" s="251">
        <v>-34339.23920038627</v>
      </c>
      <c r="AB27" s="61">
        <v>-30831.824908333423</v>
      </c>
      <c r="AC27" s="252">
        <f t="shared" si="37"/>
        <v>-3507.4142920528466</v>
      </c>
      <c r="AD27" s="251">
        <v>-7160.0666666666657</v>
      </c>
      <c r="AE27" s="61">
        <v>-8101.3758333333326</v>
      </c>
      <c r="AF27" s="252">
        <f t="shared" si="38"/>
        <v>941.3091666666669</v>
      </c>
      <c r="AG27" s="63">
        <v>54007.260357990228</v>
      </c>
      <c r="AH27" s="264">
        <v>0.52906545830580587</v>
      </c>
      <c r="AI27" s="263">
        <f t="shared" si="10"/>
        <v>0.45391534103167014</v>
      </c>
      <c r="AJ27" s="262">
        <v>45283.467541666563</v>
      </c>
      <c r="AK27" s="261">
        <v>0.44360555747792457</v>
      </c>
      <c r="AL27" s="260">
        <f t="shared" si="11"/>
        <v>0.56115026522911027</v>
      </c>
      <c r="AM27" s="259">
        <f t="shared" si="39"/>
        <v>8723.7928163236647</v>
      </c>
      <c r="AO27" s="377"/>
      <c r="AP27" s="270" t="s">
        <v>20</v>
      </c>
      <c r="AQ27" s="255">
        <f t="shared" si="47"/>
        <v>-896.10581791666482</v>
      </c>
      <c r="AR27" s="251">
        <v>4464.5001573350246</v>
      </c>
      <c r="AS27" s="61">
        <v>423.48839325300509</v>
      </c>
      <c r="AT27" s="252">
        <f t="shared" si="40"/>
        <v>4041.0117640820195</v>
      </c>
      <c r="AU27" s="251">
        <v>2065.6925000000015</v>
      </c>
      <c r="AV27" s="61">
        <v>2.0833333334611043E-2</v>
      </c>
      <c r="AW27" s="252">
        <f t="shared" si="41"/>
        <v>2065.6716666666671</v>
      </c>
      <c r="AX27" s="251">
        <f>0</f>
        <v>0</v>
      </c>
      <c r="AY27" s="61">
        <f>0</f>
        <v>0</v>
      </c>
      <c r="AZ27" s="257">
        <f t="shared" si="42"/>
        <v>0</v>
      </c>
      <c r="BA27" s="256">
        <f t="shared" si="43"/>
        <v>8723.7928163236647</v>
      </c>
      <c r="BB27" s="255">
        <f t="shared" si="44"/>
        <v>3513.2152034916435</v>
      </c>
      <c r="BC27" s="254">
        <f t="shared" si="18"/>
        <v>0.40271648782371749</v>
      </c>
      <c r="BE27" s="253">
        <v>0</v>
      </c>
      <c r="BF27" s="61">
        <v>0</v>
      </c>
      <c r="BG27" s="252">
        <f t="shared" si="45"/>
        <v>0</v>
      </c>
      <c r="BH27" s="251">
        <v>5.3333333333536438E-2</v>
      </c>
      <c r="BI27" s="61">
        <v>48.441666666666812</v>
      </c>
      <c r="BJ27" s="250">
        <f t="shared" si="46"/>
        <v>-48.388333333333279</v>
      </c>
    </row>
    <row r="28" spans="1:62" ht="15">
      <c r="A28" s="377"/>
      <c r="B28" s="270" t="s">
        <v>19</v>
      </c>
      <c r="C28" s="269">
        <f t="shared" si="0"/>
        <v>0.69029964302241575</v>
      </c>
      <c r="D28" s="251">
        <v>20612.389630666668</v>
      </c>
      <c r="E28" s="268">
        <v>0.20192291359421072</v>
      </c>
      <c r="F28" s="262">
        <v>16852.067923166662</v>
      </c>
      <c r="G28" s="267">
        <v>0.16508609855978074</v>
      </c>
      <c r="H28" s="266">
        <f t="shared" si="1"/>
        <v>0.1824301682084197</v>
      </c>
      <c r="I28" s="251">
        <v>29860.061263275682</v>
      </c>
      <c r="J28" s="61">
        <v>24312.16043280228</v>
      </c>
      <c r="K28" s="265">
        <f t="shared" si="31"/>
        <v>5547.9008304734016</v>
      </c>
      <c r="L28" s="251">
        <v>7375.4860731637164</v>
      </c>
      <c r="M28" s="61">
        <v>7372.064239892602</v>
      </c>
      <c r="N28" s="252">
        <f t="shared" si="32"/>
        <v>3.4218332711143375</v>
      </c>
      <c r="O28" s="251">
        <v>6555.0978754163762</v>
      </c>
      <c r="P28" s="61">
        <v>5904.5774107495899</v>
      </c>
      <c r="Q28" s="252">
        <f t="shared" si="33"/>
        <v>650.52046466678621</v>
      </c>
      <c r="R28" s="251">
        <v>24399.432240525886</v>
      </c>
      <c r="S28" s="61">
        <v>7199.7396333333336</v>
      </c>
      <c r="T28" s="252">
        <f t="shared" si="34"/>
        <v>17199.692607192552</v>
      </c>
      <c r="U28" s="251">
        <v>2732.6150000000002</v>
      </c>
      <c r="V28" s="61">
        <v>3456.1583333333333</v>
      </c>
      <c r="W28" s="252">
        <f t="shared" si="35"/>
        <v>-723.54333333333307</v>
      </c>
      <c r="X28" s="251">
        <v>33322.295844227345</v>
      </c>
      <c r="Y28" s="61">
        <v>14882.422916024472</v>
      </c>
      <c r="Z28" s="252">
        <f t="shared" si="36"/>
        <v>18439.872928202873</v>
      </c>
      <c r="AA28" s="251">
        <v>-23477.520573859223</v>
      </c>
      <c r="AB28" s="61">
        <v>-7199.7396333333336</v>
      </c>
      <c r="AC28" s="252">
        <f t="shared" si="37"/>
        <v>-16277.780940525889</v>
      </c>
      <c r="AD28" s="251">
        <v>-14148.923333333332</v>
      </c>
      <c r="AE28" s="61">
        <v>-12329.813333333332</v>
      </c>
      <c r="AF28" s="252">
        <f t="shared" si="38"/>
        <v>-1819.1100000000006</v>
      </c>
      <c r="AG28" s="63">
        <v>36758.483126140774</v>
      </c>
      <c r="AH28" s="264">
        <v>0.36009313549415539</v>
      </c>
      <c r="AI28" s="263">
        <f t="shared" si="10"/>
        <v>0.56075191024430981</v>
      </c>
      <c r="AJ28" s="262">
        <v>19285.409566666665</v>
      </c>
      <c r="AK28" s="261">
        <v>0.18892358130789055</v>
      </c>
      <c r="AL28" s="260">
        <f t="shared" si="11"/>
        <v>0.87382473599597044</v>
      </c>
      <c r="AM28" s="259">
        <f t="shared" si="39"/>
        <v>17473.073559474109</v>
      </c>
      <c r="AO28" s="377"/>
      <c r="AP28" s="270" t="s">
        <v>19</v>
      </c>
      <c r="AQ28" s="255">
        <f t="shared" si="47"/>
        <v>3760.3217075000066</v>
      </c>
      <c r="AR28" s="251">
        <v>7254.2013883154277</v>
      </c>
      <c r="AS28" s="61">
        <v>84.079466666666463</v>
      </c>
      <c r="AT28" s="252">
        <f t="shared" si="40"/>
        <v>7170.1219216487616</v>
      </c>
      <c r="AU28" s="251">
        <v>953.38000000000056</v>
      </c>
      <c r="AV28" s="61">
        <v>1.8766666666967986E-2</v>
      </c>
      <c r="AW28" s="252">
        <f t="shared" si="41"/>
        <v>953.36123333333364</v>
      </c>
      <c r="AX28" s="251">
        <f>0</f>
        <v>0</v>
      </c>
      <c r="AY28" s="61">
        <f>0</f>
        <v>0</v>
      </c>
      <c r="AZ28" s="257">
        <f t="shared" si="42"/>
        <v>0</v>
      </c>
      <c r="BA28" s="256">
        <f t="shared" si="43"/>
        <v>17473.073559474109</v>
      </c>
      <c r="BB28" s="255">
        <f t="shared" si="44"/>
        <v>5589.2686969920069</v>
      </c>
      <c r="BC28" s="254">
        <f t="shared" si="18"/>
        <v>0.31987896565349483</v>
      </c>
      <c r="BE28" s="253">
        <v>0</v>
      </c>
      <c r="BF28" s="61">
        <v>0</v>
      </c>
      <c r="BG28" s="252">
        <f t="shared" si="45"/>
        <v>0</v>
      </c>
      <c r="BH28" s="251">
        <v>5927.8808333333327</v>
      </c>
      <c r="BI28" s="61">
        <v>5343.0508333333328</v>
      </c>
      <c r="BJ28" s="250">
        <f t="shared" si="46"/>
        <v>584.82999999999993</v>
      </c>
    </row>
    <row r="29" spans="1:62" ht="15">
      <c r="A29" s="377"/>
      <c r="B29" s="258" t="s">
        <v>18</v>
      </c>
      <c r="C29" s="269">
        <f t="shared" si="0"/>
        <v>0.69189434681046813</v>
      </c>
      <c r="D29" s="251">
        <v>8680.125549583332</v>
      </c>
      <c r="E29" s="268">
        <v>8.5032171074806512E-2</v>
      </c>
      <c r="F29" s="262">
        <v>7739.0878046666658</v>
      </c>
      <c r="G29" s="267">
        <v>7.5813592605311689E-2</v>
      </c>
      <c r="H29" s="266">
        <f t="shared" si="1"/>
        <v>0.10841291863132538</v>
      </c>
      <c r="I29" s="251">
        <v>12545.449445565559</v>
      </c>
      <c r="J29" s="61">
        <v>11166.111160722421</v>
      </c>
      <c r="K29" s="265">
        <f t="shared" si="31"/>
        <v>1379.3382848431374</v>
      </c>
      <c r="L29" s="251">
        <v>4564.4876011965707</v>
      </c>
      <c r="M29" s="61">
        <v>3469.9439373152363</v>
      </c>
      <c r="N29" s="252">
        <f t="shared" si="32"/>
        <v>1094.5436638813344</v>
      </c>
      <c r="O29" s="251">
        <v>3664.7429957700101</v>
      </c>
      <c r="P29" s="61">
        <v>4030.4493317141655</v>
      </c>
      <c r="Q29" s="252">
        <f t="shared" si="33"/>
        <v>-365.7063359441554</v>
      </c>
      <c r="R29" s="251">
        <v>16159.39838496942</v>
      </c>
      <c r="S29" s="61">
        <v>8450.2949000000008</v>
      </c>
      <c r="T29" s="252">
        <f t="shared" si="34"/>
        <v>7709.1034849694188</v>
      </c>
      <c r="U29" s="251">
        <v>4455.335</v>
      </c>
      <c r="V29" s="61">
        <v>3257.0241666666675</v>
      </c>
      <c r="W29" s="252">
        <f t="shared" si="35"/>
        <v>1198.3108333333325</v>
      </c>
      <c r="X29" s="251">
        <v>10404.178478809505</v>
      </c>
      <c r="Y29" s="61">
        <v>4309.9607976372654</v>
      </c>
      <c r="Z29" s="252">
        <f t="shared" si="36"/>
        <v>6094.2176811722393</v>
      </c>
      <c r="AA29" s="251">
        <v>-12960.461940883783</v>
      </c>
      <c r="AB29" s="61">
        <v>-8450.2949000000008</v>
      </c>
      <c r="AC29" s="252">
        <f t="shared" si="37"/>
        <v>-4510.1670408837817</v>
      </c>
      <c r="AD29" s="251">
        <v>-3458.6158333333333</v>
      </c>
      <c r="AE29" s="61">
        <v>-1632.2299999999998</v>
      </c>
      <c r="AF29" s="252">
        <f t="shared" si="38"/>
        <v>-1826.3858333333335</v>
      </c>
      <c r="AG29" s="63">
        <v>22829.064686528389</v>
      </c>
      <c r="AH29" s="264">
        <v>0.2236378866658085</v>
      </c>
      <c r="AI29" s="263">
        <f t="shared" si="10"/>
        <v>0.38022256578498997</v>
      </c>
      <c r="AJ29" s="262">
        <v>13435.148233333333</v>
      </c>
      <c r="AK29" s="261">
        <v>0.13161329609669387</v>
      </c>
      <c r="AL29" s="260">
        <f t="shared" si="11"/>
        <v>0.57603293021103918</v>
      </c>
      <c r="AM29" s="259">
        <f t="shared" si="39"/>
        <v>9393.9164531950555</v>
      </c>
      <c r="AO29" s="377"/>
      <c r="AP29" s="258" t="s">
        <v>18</v>
      </c>
      <c r="AQ29" s="255">
        <f t="shared" si="47"/>
        <v>941.03774491666627</v>
      </c>
      <c r="AR29" s="251">
        <v>2224.3432088940531</v>
      </c>
      <c r="AS29" s="61">
        <v>20.417816666666823</v>
      </c>
      <c r="AT29" s="252">
        <f t="shared" si="40"/>
        <v>2203.9253922273861</v>
      </c>
      <c r="AU29" s="251">
        <v>125.8300000000001</v>
      </c>
      <c r="AV29" s="61">
        <v>2.5933333334551278E-2</v>
      </c>
      <c r="AW29" s="252">
        <f t="shared" si="41"/>
        <v>125.80406666666555</v>
      </c>
      <c r="AX29" s="251">
        <f>0</f>
        <v>0</v>
      </c>
      <c r="AY29" s="61">
        <f>0</f>
        <v>0</v>
      </c>
      <c r="AZ29" s="257">
        <f t="shared" si="42"/>
        <v>0</v>
      </c>
      <c r="BA29" s="256">
        <f t="shared" si="43"/>
        <v>9393.9164531950555</v>
      </c>
      <c r="BB29" s="255">
        <f t="shared" si="44"/>
        <v>6123.149249384338</v>
      </c>
      <c r="BC29" s="254">
        <f t="shared" si="18"/>
        <v>0.65182070544194959</v>
      </c>
      <c r="BE29" s="253">
        <v>0</v>
      </c>
      <c r="BF29" s="61">
        <v>0</v>
      </c>
      <c r="BG29" s="252">
        <f t="shared" si="45"/>
        <v>0</v>
      </c>
      <c r="BH29" s="251">
        <v>1268.6275000000003</v>
      </c>
      <c r="BI29" s="61">
        <v>2527.5125000000003</v>
      </c>
      <c r="BJ29" s="250">
        <f t="shared" si="46"/>
        <v>-1258.885</v>
      </c>
    </row>
    <row r="30" spans="1:62" ht="15">
      <c r="A30" s="377"/>
      <c r="B30" s="238" t="s">
        <v>17</v>
      </c>
      <c r="C30" s="249">
        <f t="shared" si="0"/>
        <v>0.64976205429589762</v>
      </c>
      <c r="D30" s="231">
        <v>816.98105066666665</v>
      </c>
      <c r="E30" s="248">
        <v>8.0033027250968596E-3</v>
      </c>
      <c r="F30" s="242">
        <v>1227.7558642500001</v>
      </c>
      <c r="G30" s="247">
        <v>1.2027332582388368E-2</v>
      </c>
      <c r="H30" s="246">
        <f t="shared" si="1"/>
        <v>-0.50279601130055107</v>
      </c>
      <c r="I30" s="231">
        <v>1257.3542041508915</v>
      </c>
      <c r="J30" s="72">
        <v>1901.2010258153493</v>
      </c>
      <c r="K30" s="245">
        <f t="shared" si="31"/>
        <v>-643.84682166445782</v>
      </c>
      <c r="L30" s="231">
        <v>2761.7728228591259</v>
      </c>
      <c r="M30" s="72">
        <v>1973.4277185873191</v>
      </c>
      <c r="N30" s="232">
        <f t="shared" si="32"/>
        <v>788.3451042718068</v>
      </c>
      <c r="O30" s="231">
        <v>1278.5097188640116</v>
      </c>
      <c r="P30" s="72">
        <v>1761.0569982160825</v>
      </c>
      <c r="Q30" s="232">
        <f t="shared" si="33"/>
        <v>-482.54727935207097</v>
      </c>
      <c r="R30" s="231">
        <v>3694.7845822196086</v>
      </c>
      <c r="S30" s="72">
        <v>2733.587766666667</v>
      </c>
      <c r="T30" s="232">
        <f t="shared" si="34"/>
        <v>961.19681555294164</v>
      </c>
      <c r="U30" s="231">
        <v>1262.1466666666668</v>
      </c>
      <c r="V30" s="72">
        <v>529.13150477203055</v>
      </c>
      <c r="W30" s="232">
        <f t="shared" si="35"/>
        <v>733.01516189463621</v>
      </c>
      <c r="X30" s="231">
        <v>2958.7053760572544</v>
      </c>
      <c r="Y30" s="72">
        <v>1738.0304450912336</v>
      </c>
      <c r="Z30" s="232">
        <f t="shared" si="36"/>
        <v>1220.6749309660208</v>
      </c>
      <c r="AA30" s="231">
        <v>-2767.2770822196089</v>
      </c>
      <c r="AB30" s="72">
        <v>-2733.587766666667</v>
      </c>
      <c r="AC30" s="232">
        <f t="shared" si="37"/>
        <v>-33.689315552941935</v>
      </c>
      <c r="AD30" s="231">
        <v>-492.77416666666676</v>
      </c>
      <c r="AE30" s="72">
        <v>-69.572499999999948</v>
      </c>
      <c r="AF30" s="232">
        <f t="shared" si="38"/>
        <v>-423.20166666666682</v>
      </c>
      <c r="AG30" s="74">
        <v>8695.8679177803933</v>
      </c>
      <c r="AH30" s="244">
        <v>8.5186386326418784E-2</v>
      </c>
      <c r="AI30" s="243">
        <f t="shared" si="10"/>
        <v>9.3950489863834058E-2</v>
      </c>
      <c r="AJ30" s="242">
        <v>5932.0741666666654</v>
      </c>
      <c r="AK30" s="241">
        <v>5.8111739461719547E-2</v>
      </c>
      <c r="AL30" s="240">
        <f t="shared" si="11"/>
        <v>0.20696906844977922</v>
      </c>
      <c r="AM30" s="239">
        <f t="shared" si="39"/>
        <v>2763.7937511137279</v>
      </c>
      <c r="AO30" s="377"/>
      <c r="AP30" s="238" t="s">
        <v>17</v>
      </c>
      <c r="AQ30" s="235">
        <f t="shared" si="47"/>
        <v>-410.77481358333341</v>
      </c>
      <c r="AR30" s="231">
        <v>2245.6341778369747</v>
      </c>
      <c r="AS30" s="72">
        <v>26.411366666666769</v>
      </c>
      <c r="AT30" s="232">
        <f t="shared" si="40"/>
        <v>2219.222811170308</v>
      </c>
      <c r="AU30" s="231">
        <v>200.21000000000006</v>
      </c>
      <c r="AV30" s="72">
        <v>9.1666666667253507E-3</v>
      </c>
      <c r="AW30" s="232">
        <f t="shared" si="41"/>
        <v>200.20083333333335</v>
      </c>
      <c r="AX30" s="231">
        <f>0</f>
        <v>0</v>
      </c>
      <c r="AY30" s="72">
        <f>0</f>
        <v>0</v>
      </c>
      <c r="AZ30" s="237">
        <f t="shared" si="42"/>
        <v>0</v>
      </c>
      <c r="BA30" s="236">
        <f t="shared" si="43"/>
        <v>2763.7937511137279</v>
      </c>
      <c r="BB30" s="235">
        <f t="shared" si="44"/>
        <v>755.14492019342015</v>
      </c>
      <c r="BC30" s="234">
        <f t="shared" si="18"/>
        <v>0.27322766754542333</v>
      </c>
      <c r="BE30" s="233">
        <v>0</v>
      </c>
      <c r="BF30" s="72">
        <v>0</v>
      </c>
      <c r="BG30" s="232">
        <f t="shared" si="45"/>
        <v>0</v>
      </c>
      <c r="BH30" s="231">
        <v>9.9999999999151132E-3</v>
      </c>
      <c r="BI30" s="72">
        <v>778.01666666666654</v>
      </c>
      <c r="BJ30" s="230">
        <f t="shared" si="46"/>
        <v>-778.00666666666666</v>
      </c>
    </row>
    <row r="31" spans="1:62" ht="15">
      <c r="A31" s="377"/>
      <c r="B31" s="218" t="s">
        <v>16</v>
      </c>
      <c r="C31" s="229">
        <f t="shared" si="0"/>
        <v>1</v>
      </c>
      <c r="D31" s="211">
        <v>0</v>
      </c>
      <c r="E31" s="228">
        <v>0</v>
      </c>
      <c r="F31" s="222">
        <v>0</v>
      </c>
      <c r="G31" s="227">
        <v>0</v>
      </c>
      <c r="H31" s="226">
        <f t="shared" si="1"/>
        <v>1</v>
      </c>
      <c r="I31" s="211">
        <v>0</v>
      </c>
      <c r="J31" s="49">
        <v>0</v>
      </c>
      <c r="K31" s="225">
        <f t="shared" si="31"/>
        <v>0</v>
      </c>
      <c r="L31" s="211">
        <v>2189.5458333333331</v>
      </c>
      <c r="M31" s="49">
        <v>0</v>
      </c>
      <c r="N31" s="212">
        <f t="shared" si="32"/>
        <v>2189.5458333333331</v>
      </c>
      <c r="O31" s="211">
        <v>714.45850139489221</v>
      </c>
      <c r="P31" s="49">
        <v>104.44833333333332</v>
      </c>
      <c r="Q31" s="212">
        <f t="shared" si="33"/>
        <v>610.01016806155894</v>
      </c>
      <c r="R31" s="211">
        <v>753.77145799227412</v>
      </c>
      <c r="S31" s="49">
        <v>0</v>
      </c>
      <c r="T31" s="212">
        <f t="shared" si="34"/>
        <v>753.77145799227412</v>
      </c>
      <c r="U31" s="211">
        <v>18.24666666666667</v>
      </c>
      <c r="V31" s="49">
        <v>0</v>
      </c>
      <c r="W31" s="212">
        <f t="shared" si="35"/>
        <v>18.24666666666667</v>
      </c>
      <c r="X31" s="211">
        <v>1348.9100406128337</v>
      </c>
      <c r="Y31" s="49">
        <v>0</v>
      </c>
      <c r="Z31" s="212">
        <f t="shared" si="36"/>
        <v>1348.9100406128337</v>
      </c>
      <c r="AA31" s="211">
        <v>-1091.1031246589407</v>
      </c>
      <c r="AB31" s="49">
        <v>0</v>
      </c>
      <c r="AC31" s="212">
        <f t="shared" si="37"/>
        <v>-1091.1031246589407</v>
      </c>
      <c r="AD31" s="211">
        <v>-16.587499999999991</v>
      </c>
      <c r="AE31" s="49">
        <v>0</v>
      </c>
      <c r="AF31" s="212">
        <f t="shared" si="38"/>
        <v>-16.587499999999991</v>
      </c>
      <c r="AG31" s="51">
        <v>3917.2418753410589</v>
      </c>
      <c r="AH31" s="224">
        <v>3.8374051087473729E-2</v>
      </c>
      <c r="AI31" s="223">
        <f t="shared" si="10"/>
        <v>0</v>
      </c>
      <c r="AJ31" s="222">
        <v>104.44833333333332</v>
      </c>
      <c r="AK31" s="221">
        <v>1.0231959620437717E-3</v>
      </c>
      <c r="AL31" s="220">
        <f t="shared" si="11"/>
        <v>0</v>
      </c>
      <c r="AM31" s="219">
        <f t="shared" si="39"/>
        <v>3812.7935420077256</v>
      </c>
      <c r="AO31" s="377"/>
      <c r="AP31" s="218" t="s">
        <v>16</v>
      </c>
      <c r="AQ31" s="215">
        <f>0</f>
        <v>0</v>
      </c>
      <c r="AR31" s="211">
        <f>0</f>
        <v>0</v>
      </c>
      <c r="AS31" s="49">
        <f>0</f>
        <v>0</v>
      </c>
      <c r="AT31" s="212">
        <f t="shared" si="40"/>
        <v>0</v>
      </c>
      <c r="AU31" s="211">
        <f>0</f>
        <v>0</v>
      </c>
      <c r="AV31" s="49">
        <f>0</f>
        <v>0</v>
      </c>
      <c r="AW31" s="212">
        <f t="shared" si="41"/>
        <v>0</v>
      </c>
      <c r="AX31" s="211">
        <f>AG31</f>
        <v>3917.2418753410589</v>
      </c>
      <c r="AY31" s="49">
        <f>AJ31</f>
        <v>104.44833333333332</v>
      </c>
      <c r="AZ31" s="217">
        <f t="shared" si="42"/>
        <v>3812.7935420077256</v>
      </c>
      <c r="BA31" s="216">
        <f t="shared" si="43"/>
        <v>3812.7935420077256</v>
      </c>
      <c r="BB31" s="215">
        <f t="shared" si="44"/>
        <v>0</v>
      </c>
      <c r="BC31" s="214">
        <f t="shared" si="18"/>
        <v>0</v>
      </c>
      <c r="BE31" s="213">
        <v>0</v>
      </c>
      <c r="BF31" s="49">
        <v>1.6822911417968038</v>
      </c>
      <c r="BG31" s="212">
        <f t="shared" si="45"/>
        <v>-1.6822911417968038</v>
      </c>
      <c r="BH31" s="211">
        <v>-5.5511151231257827E-17</v>
      </c>
      <c r="BI31" s="49">
        <v>0</v>
      </c>
      <c r="BJ31" s="210">
        <f t="shared" si="46"/>
        <v>-5.5511151231257827E-17</v>
      </c>
    </row>
    <row r="32" spans="1:62" ht="15.75" thickBot="1">
      <c r="A32" s="377"/>
      <c r="B32" s="198" t="s">
        <v>15</v>
      </c>
      <c r="C32" s="209">
        <f t="shared" si="0"/>
        <v>1</v>
      </c>
      <c r="D32" s="191">
        <v>0</v>
      </c>
      <c r="E32" s="208">
        <v>0</v>
      </c>
      <c r="F32" s="202">
        <v>0</v>
      </c>
      <c r="G32" s="207">
        <v>0</v>
      </c>
      <c r="H32" s="206">
        <f t="shared" si="1"/>
        <v>1</v>
      </c>
      <c r="I32" s="191">
        <v>0</v>
      </c>
      <c r="J32" s="38">
        <v>0</v>
      </c>
      <c r="K32" s="205">
        <f t="shared" si="31"/>
        <v>0</v>
      </c>
      <c r="L32" s="191">
        <v>745.4</v>
      </c>
      <c r="M32" s="38">
        <v>0</v>
      </c>
      <c r="N32" s="192">
        <f t="shared" si="32"/>
        <v>745.4</v>
      </c>
      <c r="O32" s="191">
        <v>106.6366666666667</v>
      </c>
      <c r="P32" s="38">
        <v>128.8475</v>
      </c>
      <c r="Q32" s="192">
        <f t="shared" si="33"/>
        <v>-22.210833333333298</v>
      </c>
      <c r="R32" s="191">
        <v>61.67166666666666</v>
      </c>
      <c r="S32" s="38">
        <v>0</v>
      </c>
      <c r="T32" s="192">
        <f t="shared" si="34"/>
        <v>61.67166666666666</v>
      </c>
      <c r="U32" s="191">
        <v>10.153333333333334</v>
      </c>
      <c r="V32" s="38">
        <v>0</v>
      </c>
      <c r="W32" s="192">
        <f t="shared" si="35"/>
        <v>10.153333333333334</v>
      </c>
      <c r="X32" s="191">
        <v>505.73499999999996</v>
      </c>
      <c r="Y32" s="38">
        <v>0</v>
      </c>
      <c r="Z32" s="192">
        <f t="shared" si="36"/>
        <v>505.73499999999996</v>
      </c>
      <c r="AA32" s="191">
        <v>-106.01333333333334</v>
      </c>
      <c r="AB32" s="38">
        <v>0</v>
      </c>
      <c r="AC32" s="192">
        <f t="shared" si="37"/>
        <v>-106.01333333333334</v>
      </c>
      <c r="AD32" s="191">
        <v>-268.33249999999992</v>
      </c>
      <c r="AE32" s="38">
        <v>0</v>
      </c>
      <c r="AF32" s="192">
        <f t="shared" si="38"/>
        <v>-268.33249999999992</v>
      </c>
      <c r="AG32" s="40">
        <v>1055.2508333333333</v>
      </c>
      <c r="AH32" s="204">
        <v>1.0337439115859264E-2</v>
      </c>
      <c r="AI32" s="203">
        <f t="shared" si="10"/>
        <v>0</v>
      </c>
      <c r="AJ32" s="202">
        <v>128.8475</v>
      </c>
      <c r="AK32" s="201">
        <v>1.2622148914401207E-3</v>
      </c>
      <c r="AL32" s="200">
        <f t="shared" si="11"/>
        <v>0</v>
      </c>
      <c r="AM32" s="199">
        <f t="shared" si="39"/>
        <v>926.40333333333331</v>
      </c>
      <c r="AO32" s="377"/>
      <c r="AP32" s="198" t="s">
        <v>15</v>
      </c>
      <c r="AQ32" s="195">
        <f>0</f>
        <v>0</v>
      </c>
      <c r="AR32" s="191">
        <f>0</f>
        <v>0</v>
      </c>
      <c r="AS32" s="38">
        <f>0</f>
        <v>0</v>
      </c>
      <c r="AT32" s="192">
        <f t="shared" si="40"/>
        <v>0</v>
      </c>
      <c r="AU32" s="191">
        <f>0</f>
        <v>0</v>
      </c>
      <c r="AV32" s="38">
        <f>0</f>
        <v>0</v>
      </c>
      <c r="AW32" s="192">
        <f t="shared" si="41"/>
        <v>0</v>
      </c>
      <c r="AX32" s="191">
        <f>AG32</f>
        <v>1055.2508333333333</v>
      </c>
      <c r="AY32" s="38">
        <f>AJ32</f>
        <v>128.8475</v>
      </c>
      <c r="AZ32" s="197">
        <f t="shared" si="42"/>
        <v>926.40333333333331</v>
      </c>
      <c r="BA32" s="196">
        <f t="shared" si="43"/>
        <v>926.40333333333331</v>
      </c>
      <c r="BB32" s="195">
        <f t="shared" si="44"/>
        <v>0</v>
      </c>
      <c r="BC32" s="194">
        <f t="shared" si="18"/>
        <v>0</v>
      </c>
      <c r="BE32" s="193">
        <v>0</v>
      </c>
      <c r="BF32" s="38">
        <v>1.5675006709814221</v>
      </c>
      <c r="BG32" s="192">
        <f t="shared" si="45"/>
        <v>-1.5675006709814221</v>
      </c>
      <c r="BH32" s="191">
        <v>0</v>
      </c>
      <c r="BI32" s="38">
        <v>0</v>
      </c>
      <c r="BJ32" s="190">
        <f t="shared" si="46"/>
        <v>0</v>
      </c>
    </row>
    <row r="33" spans="1:62" ht="15">
      <c r="A33" s="377"/>
      <c r="B33" s="178" t="s">
        <v>14</v>
      </c>
      <c r="C33" s="189">
        <f t="shared" si="0"/>
        <v>0.65807849582699562</v>
      </c>
      <c r="D33" s="171">
        <f>SUM(D21:D32)</f>
        <v>73613.403270416675</v>
      </c>
      <c r="E33" s="188">
        <v>0.72113098647395302</v>
      </c>
      <c r="F33" s="182">
        <f>SUM(F21:F32)</f>
        <v>72508.647616999981</v>
      </c>
      <c r="G33" s="187">
        <v>0.71030865775712837</v>
      </c>
      <c r="H33" s="186">
        <f t="shared" si="1"/>
        <v>1.5007534013315576E-2</v>
      </c>
      <c r="I33" s="171">
        <f t="shared" ref="I33:AG33" si="48">SUM(I21:I32)</f>
        <v>111861.12863011578</v>
      </c>
      <c r="J33" s="27">
        <f t="shared" si="48"/>
        <v>111134.56609233636</v>
      </c>
      <c r="K33" s="185">
        <f t="shared" si="48"/>
        <v>726.56253777941765</v>
      </c>
      <c r="L33" s="171">
        <f t="shared" si="48"/>
        <v>104902.13933736246</v>
      </c>
      <c r="M33" s="27">
        <f t="shared" si="48"/>
        <v>79113.259694833556</v>
      </c>
      <c r="N33" s="172">
        <f t="shared" si="48"/>
        <v>25788.879642528922</v>
      </c>
      <c r="O33" s="171">
        <f t="shared" si="48"/>
        <v>27422.576351206189</v>
      </c>
      <c r="P33" s="27">
        <f t="shared" si="48"/>
        <v>30061.10303491685</v>
      </c>
      <c r="Q33" s="172">
        <f t="shared" si="48"/>
        <v>-2638.5266837106642</v>
      </c>
      <c r="R33" s="171">
        <f t="shared" si="48"/>
        <v>130304.08637787934</v>
      </c>
      <c r="S33" s="27">
        <f t="shared" si="48"/>
        <v>107083.01061617711</v>
      </c>
      <c r="T33" s="172">
        <f t="shared" si="48"/>
        <v>23221.075761702225</v>
      </c>
      <c r="U33" s="171">
        <f t="shared" si="48"/>
        <v>27978.076666666664</v>
      </c>
      <c r="V33" s="27">
        <f t="shared" si="48"/>
        <v>36307.385152140792</v>
      </c>
      <c r="W33" s="172">
        <f t="shared" si="48"/>
        <v>-8329.3084854741282</v>
      </c>
      <c r="X33" s="171">
        <f t="shared" si="48"/>
        <v>73359.113252616226</v>
      </c>
      <c r="Y33" s="27">
        <f t="shared" si="48"/>
        <v>43877.187251931668</v>
      </c>
      <c r="Z33" s="172">
        <f t="shared" si="48"/>
        <v>29481.926000684558</v>
      </c>
      <c r="AA33" s="171">
        <f t="shared" si="48"/>
        <v>-124935.76039213497</v>
      </c>
      <c r="AB33" s="27">
        <f t="shared" si="48"/>
        <v>-107083.01061617711</v>
      </c>
      <c r="AC33" s="172">
        <f t="shared" si="48"/>
        <v>-17852.749775957833</v>
      </c>
      <c r="AD33" s="171">
        <f t="shared" si="48"/>
        <v>-28925.374166666665</v>
      </c>
      <c r="AE33" s="27">
        <f t="shared" si="48"/>
        <v>-23338.936666666661</v>
      </c>
      <c r="AF33" s="172">
        <f t="shared" si="48"/>
        <v>-5586.4375</v>
      </c>
      <c r="AG33" s="29">
        <f t="shared" si="48"/>
        <v>210104.85742692923</v>
      </c>
      <c r="AH33" s="184">
        <v>2.0582273929473374</v>
      </c>
      <c r="AI33" s="183">
        <f t="shared" si="10"/>
        <v>0.35036507090759728</v>
      </c>
      <c r="AJ33" s="182">
        <f>SUM(AJ21:AJ32)</f>
        <v>166019.99846715617</v>
      </c>
      <c r="AK33" s="181">
        <v>1.6263638358688413</v>
      </c>
      <c r="AL33" s="180">
        <f t="shared" si="11"/>
        <v>0.43674646600689138</v>
      </c>
      <c r="AM33" s="179">
        <f>SUM(AM21:AM32)</f>
        <v>44084.858959773104</v>
      </c>
      <c r="AO33" s="377"/>
      <c r="AP33" s="178" t="s">
        <v>14</v>
      </c>
      <c r="AQ33" s="175">
        <f t="shared" ref="AQ33:BB33" si="49">SUM(AQ21:AQ32)</f>
        <v>1088.7301163333432</v>
      </c>
      <c r="AR33" s="171">
        <f t="shared" si="49"/>
        <v>22626.024023552694</v>
      </c>
      <c r="AS33" s="27">
        <f t="shared" si="49"/>
        <v>4961.3302317295338</v>
      </c>
      <c r="AT33" s="172">
        <f t="shared" si="49"/>
        <v>17664.69379182316</v>
      </c>
      <c r="AU33" s="171">
        <f t="shared" si="49"/>
        <v>4857.2781666666697</v>
      </c>
      <c r="AV33" s="27">
        <f t="shared" si="49"/>
        <v>0.12886666667073579</v>
      </c>
      <c r="AW33" s="172">
        <f t="shared" si="49"/>
        <v>4857.1492999999991</v>
      </c>
      <c r="AX33" s="171">
        <f t="shared" si="49"/>
        <v>10559.595373802043</v>
      </c>
      <c r="AY33" s="27">
        <f t="shared" si="49"/>
        <v>458.38666666666666</v>
      </c>
      <c r="AZ33" s="177">
        <f t="shared" si="49"/>
        <v>10101.208707135376</v>
      </c>
      <c r="BA33" s="176">
        <f t="shared" si="49"/>
        <v>44084.858959773104</v>
      </c>
      <c r="BB33" s="175">
        <f t="shared" si="49"/>
        <v>10373.077044481226</v>
      </c>
      <c r="BC33" s="174">
        <f t="shared" si="18"/>
        <v>0.23529795238647655</v>
      </c>
      <c r="BE33" s="173">
        <f t="shared" ref="BE33:BJ33" si="50">SUM(BE21:BE32)</f>
        <v>138.67232994172744</v>
      </c>
      <c r="BF33" s="27">
        <f t="shared" si="50"/>
        <v>137.00359889928868</v>
      </c>
      <c r="BG33" s="172">
        <f t="shared" si="50"/>
        <v>1.6687310424387658</v>
      </c>
      <c r="BH33" s="171">
        <f t="shared" si="50"/>
        <v>7196.6224999999995</v>
      </c>
      <c r="BI33" s="27">
        <f t="shared" si="50"/>
        <v>8707.3316666666669</v>
      </c>
      <c r="BJ33" s="170">
        <f t="shared" si="50"/>
        <v>-1510.709166666667</v>
      </c>
    </row>
    <row r="34" spans="1:62" ht="15">
      <c r="A34" s="377"/>
      <c r="B34" s="158" t="s">
        <v>87</v>
      </c>
      <c r="C34" s="169">
        <f t="shared" si="0"/>
        <v>0.65810320943985134</v>
      </c>
      <c r="D34" s="151">
        <f>SUM(D24:D30)</f>
        <v>73597.377733333342</v>
      </c>
      <c r="E34" s="168">
        <v>0.7209739972457383</v>
      </c>
      <c r="F34" s="162">
        <f>SUM(F24:F30)</f>
        <v>72508.647616999981</v>
      </c>
      <c r="G34" s="167">
        <v>0.71030865775712837</v>
      </c>
      <c r="H34" s="166">
        <f t="shared" si="1"/>
        <v>1.4793055810740651E-2</v>
      </c>
      <c r="I34" s="151">
        <f t="shared" ref="I34:AG34" si="51">SUM(I24:I30)</f>
        <v>111832.57683240324</v>
      </c>
      <c r="J34" s="16">
        <f t="shared" si="51"/>
        <v>111134.56609233636</v>
      </c>
      <c r="K34" s="165">
        <f t="shared" si="51"/>
        <v>698.01074006688032</v>
      </c>
      <c r="L34" s="151">
        <f t="shared" si="51"/>
        <v>99370.330170695801</v>
      </c>
      <c r="M34" s="16">
        <f t="shared" si="51"/>
        <v>79113.259694833556</v>
      </c>
      <c r="N34" s="152">
        <f t="shared" si="51"/>
        <v>20257.070475862252</v>
      </c>
      <c r="O34" s="151">
        <f t="shared" si="51"/>
        <v>26023.867684683646</v>
      </c>
      <c r="P34" s="16">
        <f t="shared" si="51"/>
        <v>29602.716368250185</v>
      </c>
      <c r="Q34" s="152">
        <f t="shared" si="51"/>
        <v>-3578.8486835665417</v>
      </c>
      <c r="R34" s="151">
        <f t="shared" si="51"/>
        <v>128083.34075168807</v>
      </c>
      <c r="S34" s="16">
        <f t="shared" si="51"/>
        <v>107083.01061617711</v>
      </c>
      <c r="T34" s="152">
        <f t="shared" si="51"/>
        <v>21000.330135510929</v>
      </c>
      <c r="U34" s="151">
        <f t="shared" si="51"/>
        <v>27947.426666666666</v>
      </c>
      <c r="V34" s="16">
        <f t="shared" si="51"/>
        <v>36307.385152140792</v>
      </c>
      <c r="W34" s="152">
        <f t="shared" si="51"/>
        <v>-8359.9584854741279</v>
      </c>
      <c r="X34" s="151">
        <f t="shared" si="51"/>
        <v>68031.867378670053</v>
      </c>
      <c r="Y34" s="16">
        <f t="shared" si="51"/>
        <v>43877.187251931668</v>
      </c>
      <c r="Z34" s="152">
        <f t="shared" si="51"/>
        <v>24154.680126738393</v>
      </c>
      <c r="AA34" s="151">
        <f t="shared" si="51"/>
        <v>-121821.49476594364</v>
      </c>
      <c r="AB34" s="16">
        <f t="shared" si="51"/>
        <v>-107083.01061617711</v>
      </c>
      <c r="AC34" s="152">
        <f t="shared" si="51"/>
        <v>-14738.48414976654</v>
      </c>
      <c r="AD34" s="151">
        <f t="shared" si="51"/>
        <v>-28090.075833333329</v>
      </c>
      <c r="AE34" s="16">
        <f t="shared" si="51"/>
        <v>-23338.936666666661</v>
      </c>
      <c r="AF34" s="152">
        <f t="shared" si="51"/>
        <v>-4751.1391666666677</v>
      </c>
      <c r="AG34" s="18">
        <f t="shared" si="51"/>
        <v>199545.26205312723</v>
      </c>
      <c r="AH34" s="164">
        <v>1.9547835757840053</v>
      </c>
      <c r="AI34" s="163">
        <f t="shared" si="10"/>
        <v>0.36882548338200416</v>
      </c>
      <c r="AJ34" s="162">
        <f>SUM(AJ24:AJ30)</f>
        <v>165561.61180048951</v>
      </c>
      <c r="AK34" s="161">
        <v>1.6218733919199539</v>
      </c>
      <c r="AL34" s="160">
        <f t="shared" si="11"/>
        <v>0.43795567600765284</v>
      </c>
      <c r="AM34" s="159">
        <f>SUM(AM24:AM30)</f>
        <v>33983.65025263773</v>
      </c>
      <c r="AO34" s="377"/>
      <c r="AP34" s="158" t="s">
        <v>87</v>
      </c>
      <c r="AQ34" s="155">
        <f t="shared" ref="AQ34:BB34" si="52">SUM(AQ24:AQ30)</f>
        <v>1088.7301163333432</v>
      </c>
      <c r="AR34" s="151">
        <f t="shared" si="52"/>
        <v>22626.024023552694</v>
      </c>
      <c r="AS34" s="16">
        <f t="shared" si="52"/>
        <v>4961.3302317295338</v>
      </c>
      <c r="AT34" s="152">
        <f t="shared" si="52"/>
        <v>17664.69379182316</v>
      </c>
      <c r="AU34" s="151">
        <f t="shared" si="52"/>
        <v>4857.2781666666697</v>
      </c>
      <c r="AV34" s="16">
        <f t="shared" si="52"/>
        <v>0.12886666667073579</v>
      </c>
      <c r="AW34" s="152">
        <f t="shared" si="52"/>
        <v>4857.1492999999991</v>
      </c>
      <c r="AX34" s="151">
        <f t="shared" si="52"/>
        <v>0</v>
      </c>
      <c r="AY34" s="16">
        <f t="shared" si="52"/>
        <v>0</v>
      </c>
      <c r="AZ34" s="157">
        <f t="shared" si="52"/>
        <v>0</v>
      </c>
      <c r="BA34" s="156">
        <f t="shared" si="52"/>
        <v>33983.65025263773</v>
      </c>
      <c r="BB34" s="155">
        <f t="shared" si="52"/>
        <v>10373.077044481226</v>
      </c>
      <c r="BC34" s="154">
        <f t="shared" si="18"/>
        <v>0.30523728226269903</v>
      </c>
      <c r="BE34" s="153">
        <f t="shared" ref="BE34:BJ34" si="53">SUM(BE24:BE30)</f>
        <v>138.67232994172744</v>
      </c>
      <c r="BF34" s="16">
        <f t="shared" si="53"/>
        <v>132.44755535361551</v>
      </c>
      <c r="BG34" s="152">
        <f t="shared" si="53"/>
        <v>6.2247745881119272</v>
      </c>
      <c r="BH34" s="151">
        <f t="shared" si="53"/>
        <v>7196.6224999999995</v>
      </c>
      <c r="BI34" s="16">
        <f t="shared" si="53"/>
        <v>8707.3316666666669</v>
      </c>
      <c r="BJ34" s="150">
        <f t="shared" si="53"/>
        <v>-1510.709166666667</v>
      </c>
    </row>
    <row r="35" spans="1:62" ht="15.75" thickBot="1">
      <c r="A35" s="379"/>
      <c r="B35" s="301" t="s">
        <v>86</v>
      </c>
      <c r="C35" s="313">
        <f t="shared" si="0"/>
        <v>0.56127944182990197</v>
      </c>
      <c r="D35" s="294">
        <f>SUM(D21:D23,D31:D32)</f>
        <v>16.025537083333333</v>
      </c>
      <c r="E35" s="312">
        <v>1.5698922821468498E-4</v>
      </c>
      <c r="F35" s="305">
        <f>SUM(F21:F23,F31:F32)</f>
        <v>0</v>
      </c>
      <c r="G35" s="311">
        <v>0</v>
      </c>
      <c r="H35" s="310">
        <f t="shared" si="1"/>
        <v>1</v>
      </c>
      <c r="I35" s="294">
        <f t="shared" ref="I35:AG35" si="54">SUM(I21:I23,I31:I32)</f>
        <v>28.551797712537525</v>
      </c>
      <c r="J35" s="293">
        <f t="shared" si="54"/>
        <v>0</v>
      </c>
      <c r="K35" s="309">
        <f t="shared" si="54"/>
        <v>28.551797712537525</v>
      </c>
      <c r="L35" s="294">
        <f t="shared" si="54"/>
        <v>5531.809166666666</v>
      </c>
      <c r="M35" s="293">
        <f t="shared" si="54"/>
        <v>0</v>
      </c>
      <c r="N35" s="295">
        <f t="shared" si="54"/>
        <v>5531.809166666666</v>
      </c>
      <c r="O35" s="294">
        <f t="shared" si="54"/>
        <v>1398.708666522544</v>
      </c>
      <c r="P35" s="293">
        <f t="shared" si="54"/>
        <v>458.38666666666666</v>
      </c>
      <c r="Q35" s="295">
        <f t="shared" si="54"/>
        <v>940.32199985587738</v>
      </c>
      <c r="R35" s="294">
        <f t="shared" si="54"/>
        <v>2220.7456261912935</v>
      </c>
      <c r="S35" s="293">
        <f t="shared" si="54"/>
        <v>0</v>
      </c>
      <c r="T35" s="295">
        <f t="shared" si="54"/>
        <v>2220.7456261912935</v>
      </c>
      <c r="U35" s="294">
        <f t="shared" si="54"/>
        <v>30.650000000000006</v>
      </c>
      <c r="V35" s="293">
        <f t="shared" si="54"/>
        <v>0</v>
      </c>
      <c r="W35" s="295">
        <f t="shared" si="54"/>
        <v>30.650000000000006</v>
      </c>
      <c r="X35" s="294">
        <f t="shared" si="54"/>
        <v>5327.2458739461663</v>
      </c>
      <c r="Y35" s="293">
        <f t="shared" si="54"/>
        <v>0</v>
      </c>
      <c r="Z35" s="295">
        <f t="shared" si="54"/>
        <v>5327.2458739461663</v>
      </c>
      <c r="AA35" s="294">
        <f t="shared" si="54"/>
        <v>-3114.2656261912934</v>
      </c>
      <c r="AB35" s="293">
        <f t="shared" si="54"/>
        <v>0</v>
      </c>
      <c r="AC35" s="295">
        <f t="shared" si="54"/>
        <v>-3114.2656261912934</v>
      </c>
      <c r="AD35" s="294">
        <f t="shared" si="54"/>
        <v>-835.29833333333318</v>
      </c>
      <c r="AE35" s="293">
        <f t="shared" si="54"/>
        <v>0</v>
      </c>
      <c r="AF35" s="295">
        <f t="shared" si="54"/>
        <v>-835.29833333333318</v>
      </c>
      <c r="AG35" s="308">
        <f t="shared" si="54"/>
        <v>10559.595373802043</v>
      </c>
      <c r="AH35" s="307">
        <v>0.10344381716333267</v>
      </c>
      <c r="AI35" s="306">
        <f t="shared" si="10"/>
        <v>1.5176279503182559E-3</v>
      </c>
      <c r="AJ35" s="305">
        <f>SUM(AJ21:AJ23,AJ31:AJ32)</f>
        <v>458.38666666666666</v>
      </c>
      <c r="AK35" s="304">
        <v>4.4904439488873699E-3</v>
      </c>
      <c r="AL35" s="303">
        <f t="shared" si="11"/>
        <v>0</v>
      </c>
      <c r="AM35" s="302">
        <f>SUM(AM21:AM23,AM31:AM32)</f>
        <v>10101.208707135376</v>
      </c>
      <c r="AO35" s="379"/>
      <c r="AP35" s="301" t="s">
        <v>86</v>
      </c>
      <c r="AQ35" s="298">
        <f t="shared" ref="AQ35:BB35" si="55">SUM(AQ21:AQ23,AQ31:AQ32)</f>
        <v>0</v>
      </c>
      <c r="AR35" s="294">
        <f t="shared" si="55"/>
        <v>0</v>
      </c>
      <c r="AS35" s="293">
        <f t="shared" si="55"/>
        <v>0</v>
      </c>
      <c r="AT35" s="295">
        <f t="shared" si="55"/>
        <v>0</v>
      </c>
      <c r="AU35" s="294">
        <f t="shared" si="55"/>
        <v>0</v>
      </c>
      <c r="AV35" s="293">
        <f t="shared" si="55"/>
        <v>0</v>
      </c>
      <c r="AW35" s="295">
        <f t="shared" si="55"/>
        <v>0</v>
      </c>
      <c r="AX35" s="294">
        <f t="shared" si="55"/>
        <v>10559.595373802043</v>
      </c>
      <c r="AY35" s="293">
        <f t="shared" si="55"/>
        <v>458.38666666666666</v>
      </c>
      <c r="AZ35" s="300">
        <f t="shared" si="55"/>
        <v>10101.208707135376</v>
      </c>
      <c r="BA35" s="299">
        <f t="shared" si="55"/>
        <v>10101.208707135376</v>
      </c>
      <c r="BB35" s="298">
        <f t="shared" si="55"/>
        <v>0</v>
      </c>
      <c r="BC35" s="297">
        <f t="shared" si="18"/>
        <v>0</v>
      </c>
      <c r="BE35" s="296">
        <f t="shared" ref="BE35:BJ35" si="56">SUM(BE21:BE23,BE31:BE32)</f>
        <v>0</v>
      </c>
      <c r="BF35" s="293">
        <f t="shared" si="56"/>
        <v>4.5560435456731607</v>
      </c>
      <c r="BG35" s="295">
        <f t="shared" si="56"/>
        <v>-4.5560435456731607</v>
      </c>
      <c r="BH35" s="294">
        <f t="shared" si="56"/>
        <v>-5.5511151231257827E-17</v>
      </c>
      <c r="BI35" s="293">
        <f t="shared" si="56"/>
        <v>0</v>
      </c>
      <c r="BJ35" s="292">
        <f t="shared" si="56"/>
        <v>-5.5511151231257827E-17</v>
      </c>
    </row>
    <row r="36" spans="1:62" ht="15.75" thickTop="1">
      <c r="A36" s="376" t="s">
        <v>88</v>
      </c>
      <c r="B36" s="280" t="s">
        <v>26</v>
      </c>
      <c r="C36" s="291">
        <f t="shared" si="0"/>
        <v>1</v>
      </c>
      <c r="D36" s="273">
        <v>0</v>
      </c>
      <c r="E36" s="290">
        <v>0</v>
      </c>
      <c r="F36" s="284">
        <v>0</v>
      </c>
      <c r="G36" s="289">
        <v>0</v>
      </c>
      <c r="H36" s="288">
        <f t="shared" si="1"/>
        <v>1</v>
      </c>
      <c r="I36" s="273">
        <v>0</v>
      </c>
      <c r="J36" s="83">
        <v>0</v>
      </c>
      <c r="K36" s="287">
        <f t="shared" ref="K36:K47" si="57">I36-J36</f>
        <v>0</v>
      </c>
      <c r="L36" s="273">
        <v>382.52499999999998</v>
      </c>
      <c r="M36" s="83">
        <v>0</v>
      </c>
      <c r="N36" s="274">
        <f t="shared" ref="N36:N47" si="58">L36-M36</f>
        <v>382.52499999999998</v>
      </c>
      <c r="O36" s="273">
        <v>22.692500000000049</v>
      </c>
      <c r="P36" s="83">
        <v>98.612499999999997</v>
      </c>
      <c r="Q36" s="274">
        <f t="shared" ref="Q36:Q47" si="59">O36-P36</f>
        <v>-75.919999999999945</v>
      </c>
      <c r="R36" s="273">
        <v>21.012499999999999</v>
      </c>
      <c r="S36" s="83">
        <v>0</v>
      </c>
      <c r="T36" s="274">
        <f t="shared" ref="T36:T47" si="60">R36-S36</f>
        <v>21.012499999999999</v>
      </c>
      <c r="U36" s="273">
        <v>4.5</v>
      </c>
      <c r="V36" s="83">
        <v>0</v>
      </c>
      <c r="W36" s="274">
        <f t="shared" ref="W36:W47" si="61">U36-V36</f>
        <v>4.5</v>
      </c>
      <c r="X36" s="273">
        <v>191.45499999999993</v>
      </c>
      <c r="Y36" s="83">
        <v>0</v>
      </c>
      <c r="Z36" s="274">
        <f t="shared" ref="Z36:Z47" si="62">X36-Y36</f>
        <v>191.45499999999993</v>
      </c>
      <c r="AA36" s="273">
        <v>-36.137499999999974</v>
      </c>
      <c r="AB36" s="83">
        <v>0</v>
      </c>
      <c r="AC36" s="274">
        <f t="shared" ref="AC36:AC47" si="63">AA36-AB36</f>
        <v>-36.137499999999974</v>
      </c>
      <c r="AD36" s="273">
        <v>-6.5024999999999995</v>
      </c>
      <c r="AE36" s="83">
        <v>0</v>
      </c>
      <c r="AF36" s="274">
        <f t="shared" ref="AF36:AF47" si="64">AD36-AE36</f>
        <v>-6.5024999999999995</v>
      </c>
      <c r="AG36" s="85">
        <v>579.54499999999996</v>
      </c>
      <c r="AH36" s="286">
        <v>5.6773337325649971E-3</v>
      </c>
      <c r="AI36" s="285">
        <f t="shared" si="10"/>
        <v>0</v>
      </c>
      <c r="AJ36" s="284">
        <v>98.612499999999997</v>
      </c>
      <c r="AK36" s="283">
        <v>9.6602701629553464E-4</v>
      </c>
      <c r="AL36" s="282">
        <f t="shared" si="11"/>
        <v>0</v>
      </c>
      <c r="AM36" s="281">
        <f t="shared" ref="AM36:AM47" si="65">AG36-AJ36</f>
        <v>480.93249999999995</v>
      </c>
      <c r="AO36" s="376" t="s">
        <v>88</v>
      </c>
      <c r="AP36" s="280" t="s">
        <v>26</v>
      </c>
      <c r="AQ36" s="277">
        <f>0</f>
        <v>0</v>
      </c>
      <c r="AR36" s="273">
        <f>0</f>
        <v>0</v>
      </c>
      <c r="AS36" s="83">
        <f>0</f>
        <v>0</v>
      </c>
      <c r="AT36" s="274">
        <f t="shared" ref="AT36:AT47" si="66">AR36-AS36</f>
        <v>0</v>
      </c>
      <c r="AU36" s="273">
        <f>0</f>
        <v>0</v>
      </c>
      <c r="AV36" s="83">
        <f>0</f>
        <v>0</v>
      </c>
      <c r="AW36" s="274">
        <f t="shared" ref="AW36:AW47" si="67">AU36-AV36</f>
        <v>0</v>
      </c>
      <c r="AX36" s="273">
        <f>AG36</f>
        <v>579.54499999999996</v>
      </c>
      <c r="AY36" s="83">
        <f>AJ36</f>
        <v>98.612499999999997</v>
      </c>
      <c r="AZ36" s="279">
        <f t="shared" ref="AZ36:AZ47" si="68">AX36-AY36</f>
        <v>480.93249999999995</v>
      </c>
      <c r="BA36" s="278">
        <f t="shared" ref="BA36:BA47" si="69">AM36</f>
        <v>480.93249999999995</v>
      </c>
      <c r="BB36" s="277">
        <f t="shared" ref="BB36:BB47" si="70">BA36-AQ36-AT36-AW36-AZ36</f>
        <v>0</v>
      </c>
      <c r="BC36" s="276">
        <f t="shared" si="18"/>
        <v>0</v>
      </c>
      <c r="BE36" s="275">
        <v>0</v>
      </c>
      <c r="BF36" s="83">
        <v>0.65312616022097691</v>
      </c>
      <c r="BG36" s="274">
        <f t="shared" ref="BG36:BG47" si="71">BE36-BF36</f>
        <v>-0.65312616022097691</v>
      </c>
      <c r="BH36" s="273">
        <v>0</v>
      </c>
      <c r="BI36" s="83">
        <v>0</v>
      </c>
      <c r="BJ36" s="272">
        <f t="shared" ref="BJ36:BJ47" si="72">BH36-BI36</f>
        <v>0</v>
      </c>
    </row>
    <row r="37" spans="1:62" ht="15">
      <c r="A37" s="377"/>
      <c r="B37" s="270" t="s">
        <v>25</v>
      </c>
      <c r="C37" s="269">
        <f t="shared" si="0"/>
        <v>1</v>
      </c>
      <c r="D37" s="251">
        <v>0</v>
      </c>
      <c r="E37" s="268">
        <v>0</v>
      </c>
      <c r="F37" s="262">
        <v>0</v>
      </c>
      <c r="G37" s="267">
        <v>0</v>
      </c>
      <c r="H37" s="266">
        <f t="shared" si="1"/>
        <v>1</v>
      </c>
      <c r="I37" s="251">
        <v>0</v>
      </c>
      <c r="J37" s="61">
        <v>0</v>
      </c>
      <c r="K37" s="265">
        <f t="shared" si="57"/>
        <v>0</v>
      </c>
      <c r="L37" s="251">
        <v>646.77999999999986</v>
      </c>
      <c r="M37" s="61">
        <v>0</v>
      </c>
      <c r="N37" s="252">
        <f t="shared" si="58"/>
        <v>646.77999999999986</v>
      </c>
      <c r="O37" s="251">
        <v>74.287499999999966</v>
      </c>
      <c r="P37" s="61">
        <v>73.95</v>
      </c>
      <c r="Q37" s="252">
        <f t="shared" si="59"/>
        <v>0.33749999999996305</v>
      </c>
      <c r="R37" s="251">
        <v>596.28749999999991</v>
      </c>
      <c r="S37" s="61">
        <v>0</v>
      </c>
      <c r="T37" s="252">
        <f t="shared" si="60"/>
        <v>596.28749999999991</v>
      </c>
      <c r="U37" s="251">
        <v>1</v>
      </c>
      <c r="V37" s="61">
        <v>0</v>
      </c>
      <c r="W37" s="252">
        <f t="shared" si="61"/>
        <v>1</v>
      </c>
      <c r="X37" s="251">
        <v>1931.8525000000004</v>
      </c>
      <c r="Y37" s="61">
        <v>0</v>
      </c>
      <c r="Z37" s="252">
        <f t="shared" si="62"/>
        <v>1931.8525000000004</v>
      </c>
      <c r="AA37" s="251">
        <v>-839.90499999999997</v>
      </c>
      <c r="AB37" s="61">
        <v>0</v>
      </c>
      <c r="AC37" s="252">
        <f t="shared" si="63"/>
        <v>-839.90499999999997</v>
      </c>
      <c r="AD37" s="251">
        <v>-5.5474999999999977</v>
      </c>
      <c r="AE37" s="61">
        <v>0</v>
      </c>
      <c r="AF37" s="252">
        <f t="shared" si="64"/>
        <v>-5.5474999999999977</v>
      </c>
      <c r="AG37" s="63">
        <v>2404.7550000000006</v>
      </c>
      <c r="AH37" s="264">
        <v>2.3557440198870395E-2</v>
      </c>
      <c r="AI37" s="263">
        <f t="shared" si="10"/>
        <v>0</v>
      </c>
      <c r="AJ37" s="262">
        <v>73.95</v>
      </c>
      <c r="AK37" s="261">
        <v>7.2442842291854269E-4</v>
      </c>
      <c r="AL37" s="260">
        <f t="shared" si="11"/>
        <v>0</v>
      </c>
      <c r="AM37" s="259">
        <f t="shared" si="65"/>
        <v>2330.8050000000007</v>
      </c>
      <c r="AO37" s="377"/>
      <c r="AP37" s="270" t="s">
        <v>25</v>
      </c>
      <c r="AQ37" s="255">
        <f>0</f>
        <v>0</v>
      </c>
      <c r="AR37" s="251">
        <f>0</f>
        <v>0</v>
      </c>
      <c r="AS37" s="61">
        <f>0</f>
        <v>0</v>
      </c>
      <c r="AT37" s="252">
        <f t="shared" si="66"/>
        <v>0</v>
      </c>
      <c r="AU37" s="251">
        <f>0</f>
        <v>0</v>
      </c>
      <c r="AV37" s="61">
        <f>0</f>
        <v>0</v>
      </c>
      <c r="AW37" s="252">
        <f t="shared" si="67"/>
        <v>0</v>
      </c>
      <c r="AX37" s="251">
        <f>AG37</f>
        <v>2404.7550000000006</v>
      </c>
      <c r="AY37" s="61">
        <f>AJ37</f>
        <v>73.95</v>
      </c>
      <c r="AZ37" s="257">
        <f t="shared" si="68"/>
        <v>2330.8050000000007</v>
      </c>
      <c r="BA37" s="256">
        <f t="shared" si="69"/>
        <v>2330.8050000000007</v>
      </c>
      <c r="BB37" s="255">
        <f t="shared" si="70"/>
        <v>0</v>
      </c>
      <c r="BC37" s="254">
        <f t="shared" si="18"/>
        <v>0</v>
      </c>
      <c r="BE37" s="253">
        <v>0</v>
      </c>
      <c r="BF37" s="61">
        <v>0.13062462706230485</v>
      </c>
      <c r="BG37" s="252">
        <f t="shared" si="71"/>
        <v>-0.13062462706230485</v>
      </c>
      <c r="BH37" s="251">
        <v>0</v>
      </c>
      <c r="BI37" s="61">
        <v>0</v>
      </c>
      <c r="BJ37" s="250">
        <f t="shared" si="72"/>
        <v>0</v>
      </c>
    </row>
    <row r="38" spans="1:62" ht="15">
      <c r="A38" s="377"/>
      <c r="B38" s="271" t="s">
        <v>24</v>
      </c>
      <c r="C38" s="249">
        <f t="shared" si="0"/>
        <v>0.56897566096488827</v>
      </c>
      <c r="D38" s="231">
        <v>46.156022000000007</v>
      </c>
      <c r="E38" s="248">
        <v>4.5215322479119342E-4</v>
      </c>
      <c r="F38" s="242">
        <v>0</v>
      </c>
      <c r="G38" s="247">
        <v>0</v>
      </c>
      <c r="H38" s="246">
        <f t="shared" si="1"/>
        <v>1</v>
      </c>
      <c r="I38" s="231">
        <v>81.121259074117603</v>
      </c>
      <c r="J38" s="72">
        <v>0</v>
      </c>
      <c r="K38" s="245">
        <f t="shared" si="57"/>
        <v>81.121259074117603</v>
      </c>
      <c r="L38" s="231">
        <v>508.30999999999989</v>
      </c>
      <c r="M38" s="72">
        <v>0</v>
      </c>
      <c r="N38" s="232">
        <f t="shared" si="58"/>
        <v>508.30999999999989</v>
      </c>
      <c r="O38" s="231">
        <v>393.50749999999971</v>
      </c>
      <c r="P38" s="72">
        <v>51.997500000000002</v>
      </c>
      <c r="Q38" s="232">
        <f t="shared" si="59"/>
        <v>341.50999999999971</v>
      </c>
      <c r="R38" s="231">
        <v>1072.7775000000001</v>
      </c>
      <c r="S38" s="72">
        <v>0</v>
      </c>
      <c r="T38" s="232">
        <f t="shared" si="60"/>
        <v>1072.7775000000001</v>
      </c>
      <c r="U38" s="231">
        <v>0</v>
      </c>
      <c r="V38" s="72">
        <v>0</v>
      </c>
      <c r="W38" s="232">
        <f t="shared" si="61"/>
        <v>0</v>
      </c>
      <c r="X38" s="231">
        <v>3283.67</v>
      </c>
      <c r="Y38" s="72">
        <v>0</v>
      </c>
      <c r="Z38" s="232">
        <f t="shared" si="62"/>
        <v>3283.67</v>
      </c>
      <c r="AA38" s="231">
        <v>-1302.4375</v>
      </c>
      <c r="AB38" s="72">
        <v>0</v>
      </c>
      <c r="AC38" s="232">
        <f t="shared" si="63"/>
        <v>-1302.4375</v>
      </c>
      <c r="AD38" s="231">
        <v>-1539.1</v>
      </c>
      <c r="AE38" s="72">
        <v>0</v>
      </c>
      <c r="AF38" s="232">
        <f t="shared" si="64"/>
        <v>-1539.1</v>
      </c>
      <c r="AG38" s="74">
        <v>2416.7274999999995</v>
      </c>
      <c r="AH38" s="244">
        <v>2.3674725100151794E-2</v>
      </c>
      <c r="AI38" s="243">
        <f t="shared" si="10"/>
        <v>1.9098562829280512E-2</v>
      </c>
      <c r="AJ38" s="242">
        <v>51.997500000000002</v>
      </c>
      <c r="AK38" s="241">
        <v>5.093775107600666E-4</v>
      </c>
      <c r="AL38" s="240">
        <f t="shared" si="11"/>
        <v>0</v>
      </c>
      <c r="AM38" s="239">
        <f t="shared" si="65"/>
        <v>2364.7299999999996</v>
      </c>
      <c r="AO38" s="377"/>
      <c r="AP38" s="271" t="s">
        <v>24</v>
      </c>
      <c r="AQ38" s="235">
        <f>0</f>
        <v>0</v>
      </c>
      <c r="AR38" s="231">
        <f>0</f>
        <v>0</v>
      </c>
      <c r="AS38" s="72">
        <f>0</f>
        <v>0</v>
      </c>
      <c r="AT38" s="232">
        <f t="shared" si="66"/>
        <v>0</v>
      </c>
      <c r="AU38" s="231">
        <f>0</f>
        <v>0</v>
      </c>
      <c r="AV38" s="72">
        <f>0</f>
        <v>0</v>
      </c>
      <c r="AW38" s="232">
        <f t="shared" si="67"/>
        <v>0</v>
      </c>
      <c r="AX38" s="231">
        <f>AG38</f>
        <v>2416.7274999999995</v>
      </c>
      <c r="AY38" s="72">
        <f>AJ38</f>
        <v>51.997500000000002</v>
      </c>
      <c r="AZ38" s="237">
        <f t="shared" si="68"/>
        <v>2364.7299999999996</v>
      </c>
      <c r="BA38" s="236">
        <f t="shared" si="69"/>
        <v>2364.7299999999996</v>
      </c>
      <c r="BB38" s="235">
        <f t="shared" si="70"/>
        <v>0</v>
      </c>
      <c r="BC38" s="234">
        <f t="shared" si="18"/>
        <v>0</v>
      </c>
      <c r="BE38" s="233">
        <v>0</v>
      </c>
      <c r="BF38" s="72">
        <v>0</v>
      </c>
      <c r="BG38" s="232">
        <f t="shared" si="71"/>
        <v>0</v>
      </c>
      <c r="BH38" s="231">
        <v>0</v>
      </c>
      <c r="BI38" s="72">
        <v>0</v>
      </c>
      <c r="BJ38" s="230">
        <f t="shared" si="72"/>
        <v>0</v>
      </c>
    </row>
    <row r="39" spans="1:62" ht="15">
      <c r="A39" s="377"/>
      <c r="B39" s="218" t="s">
        <v>23</v>
      </c>
      <c r="C39" s="229">
        <f t="shared" si="0"/>
        <v>0.58239954453230702</v>
      </c>
      <c r="D39" s="211">
        <v>1091.6518235000001</v>
      </c>
      <c r="E39" s="228">
        <v>1.0694030181905876E-2</v>
      </c>
      <c r="F39" s="222">
        <v>1654.2502097500001</v>
      </c>
      <c r="G39" s="227">
        <v>1.6205353219227329E-2</v>
      </c>
      <c r="H39" s="226">
        <f t="shared" si="1"/>
        <v>-0.51536430768395081</v>
      </c>
      <c r="I39" s="211">
        <v>1874.4036353542231</v>
      </c>
      <c r="J39" s="49">
        <v>2939.1831479279681</v>
      </c>
      <c r="K39" s="225">
        <f t="shared" si="57"/>
        <v>-1064.779512573745</v>
      </c>
      <c r="L39" s="211">
        <v>4441.0824999999995</v>
      </c>
      <c r="M39" s="49">
        <v>1882.8624999999997</v>
      </c>
      <c r="N39" s="212">
        <f t="shared" si="58"/>
        <v>2558.2199999999998</v>
      </c>
      <c r="O39" s="211">
        <v>917.65249999999992</v>
      </c>
      <c r="P39" s="49">
        <v>1137.1642495263636</v>
      </c>
      <c r="Q39" s="212">
        <f t="shared" si="59"/>
        <v>-219.5117495263637</v>
      </c>
      <c r="R39" s="211">
        <v>2090.6958999999997</v>
      </c>
      <c r="S39" s="49">
        <v>6364.5712504715284</v>
      </c>
      <c r="T39" s="212">
        <f t="shared" si="60"/>
        <v>-4273.8753504715287</v>
      </c>
      <c r="U39" s="211">
        <v>517.49249999999984</v>
      </c>
      <c r="V39" s="49">
        <v>1275.6330000000003</v>
      </c>
      <c r="W39" s="212">
        <f t="shared" si="61"/>
        <v>-758.14050000000043</v>
      </c>
      <c r="X39" s="211">
        <v>1890.8724999999999</v>
      </c>
      <c r="Y39" s="49">
        <v>4017.5357500021082</v>
      </c>
      <c r="Z39" s="212">
        <f t="shared" si="62"/>
        <v>-2126.6632500021083</v>
      </c>
      <c r="AA39" s="211">
        <v>-1850.7633999999998</v>
      </c>
      <c r="AB39" s="49">
        <v>-6364.5712504715284</v>
      </c>
      <c r="AC39" s="212">
        <f t="shared" si="63"/>
        <v>4513.8078504715286</v>
      </c>
      <c r="AD39" s="211">
        <v>-614.14749999999992</v>
      </c>
      <c r="AE39" s="49">
        <v>-501.29250000000025</v>
      </c>
      <c r="AF39" s="212">
        <f t="shared" si="64"/>
        <v>-112.85499999999968</v>
      </c>
      <c r="AG39" s="51">
        <v>7392.8849999999993</v>
      </c>
      <c r="AH39" s="224">
        <v>7.2422116300673425E-2</v>
      </c>
      <c r="AI39" s="223">
        <f t="shared" si="10"/>
        <v>0.14766249217998118</v>
      </c>
      <c r="AJ39" s="222">
        <v>7811.90299952847</v>
      </c>
      <c r="AK39" s="221">
        <v>7.6526904258837625E-2</v>
      </c>
      <c r="AL39" s="220">
        <f t="shared" si="11"/>
        <v>0.2117602087288912</v>
      </c>
      <c r="AM39" s="219">
        <f t="shared" si="65"/>
        <v>-419.01799952847068</v>
      </c>
      <c r="AO39" s="377"/>
      <c r="AP39" s="218" t="s">
        <v>23</v>
      </c>
      <c r="AQ39" s="215">
        <f t="shared" ref="AQ39:AQ45" si="73">D39-F39</f>
        <v>-562.59838624999998</v>
      </c>
      <c r="AR39" s="211">
        <v>709.73637566213915</v>
      </c>
      <c r="AS39" s="49">
        <v>352.44447215299277</v>
      </c>
      <c r="AT39" s="212">
        <f t="shared" si="66"/>
        <v>357.29190350914638</v>
      </c>
      <c r="AU39" s="211">
        <v>10.972500000000181</v>
      </c>
      <c r="AV39" s="49">
        <v>1.7500000000303606E-2</v>
      </c>
      <c r="AW39" s="212">
        <f t="shared" si="67"/>
        <v>10.954999999999878</v>
      </c>
      <c r="AX39" s="211">
        <f>0</f>
        <v>0</v>
      </c>
      <c r="AY39" s="49">
        <f>0</f>
        <v>0</v>
      </c>
      <c r="AZ39" s="217">
        <f t="shared" si="68"/>
        <v>0</v>
      </c>
      <c r="BA39" s="216">
        <f t="shared" si="69"/>
        <v>-419.01799952847068</v>
      </c>
      <c r="BB39" s="215">
        <f t="shared" si="70"/>
        <v>-224.66651678761696</v>
      </c>
      <c r="BC39" s="214">
        <f t="shared" si="18"/>
        <v>0.53617390432019307</v>
      </c>
      <c r="BE39" s="213">
        <v>0</v>
      </c>
      <c r="BF39" s="49">
        <v>258.66155488035474</v>
      </c>
      <c r="BG39" s="212">
        <f t="shared" si="71"/>
        <v>-258.66155488035474</v>
      </c>
      <c r="BH39" s="211">
        <v>1.5000000000100044E-2</v>
      </c>
      <c r="BI39" s="49">
        <v>-1.1102230246251565E-16</v>
      </c>
      <c r="BJ39" s="210">
        <f t="shared" si="72"/>
        <v>1.5000000000100155E-2</v>
      </c>
    </row>
    <row r="40" spans="1:62" ht="15">
      <c r="A40" s="377"/>
      <c r="B40" s="270" t="s">
        <v>22</v>
      </c>
      <c r="C40" s="269">
        <f t="shared" si="0"/>
        <v>0.58864736283014629</v>
      </c>
      <c r="D40" s="251">
        <v>7452.5056182499993</v>
      </c>
      <c r="E40" s="268">
        <v>7.3006171287166452E-2</v>
      </c>
      <c r="F40" s="262">
        <v>6946.5197365000004</v>
      </c>
      <c r="G40" s="267">
        <v>6.8049443373701501E-2</v>
      </c>
      <c r="H40" s="266">
        <f t="shared" si="1"/>
        <v>6.7894733351279879E-2</v>
      </c>
      <c r="I40" s="251">
        <v>12660.390734478518</v>
      </c>
      <c r="J40" s="61">
        <v>11746.579738136363</v>
      </c>
      <c r="K40" s="265">
        <f t="shared" si="57"/>
        <v>913.8109963421557</v>
      </c>
      <c r="L40" s="251">
        <v>19999.683979053694</v>
      </c>
      <c r="M40" s="61">
        <v>10927.992530726289</v>
      </c>
      <c r="N40" s="252">
        <f t="shared" si="58"/>
        <v>9071.6914483274049</v>
      </c>
      <c r="O40" s="251">
        <v>2503.4625376704171</v>
      </c>
      <c r="P40" s="61">
        <v>3585.7409834712917</v>
      </c>
      <c r="Q40" s="252">
        <f t="shared" si="59"/>
        <v>-1082.2784458008746</v>
      </c>
      <c r="R40" s="251">
        <v>18171.332033275889</v>
      </c>
      <c r="S40" s="61">
        <v>17255.076346831942</v>
      </c>
      <c r="T40" s="252">
        <f t="shared" si="60"/>
        <v>916.25568644394662</v>
      </c>
      <c r="U40" s="251">
        <v>5374.9</v>
      </c>
      <c r="V40" s="61">
        <v>12230.954188970478</v>
      </c>
      <c r="W40" s="252">
        <f t="shared" si="61"/>
        <v>-6856.0541889704782</v>
      </c>
      <c r="X40" s="251">
        <v>3683.0474999999997</v>
      </c>
      <c r="Y40" s="61">
        <v>692.10249999999928</v>
      </c>
      <c r="Z40" s="252">
        <f t="shared" si="62"/>
        <v>2990.9450000000006</v>
      </c>
      <c r="AA40" s="251">
        <v>-15935.224533275887</v>
      </c>
      <c r="AB40" s="61">
        <v>-17255.076346831942</v>
      </c>
      <c r="AC40" s="252">
        <f t="shared" si="63"/>
        <v>1319.8518135560553</v>
      </c>
      <c r="AD40" s="251">
        <v>-1112.1275000000001</v>
      </c>
      <c r="AE40" s="61">
        <v>-74.309999999999903</v>
      </c>
      <c r="AF40" s="252">
        <f t="shared" si="64"/>
        <v>-1037.8175000000001</v>
      </c>
      <c r="AG40" s="63">
        <v>32685.074016724106</v>
      </c>
      <c r="AH40" s="264">
        <v>0.32018924029459572</v>
      </c>
      <c r="AI40" s="263">
        <f t="shared" si="10"/>
        <v>0.22800944597637274</v>
      </c>
      <c r="AJ40" s="262">
        <v>27362.480203168056</v>
      </c>
      <c r="AK40" s="261">
        <v>0.26804811873861906</v>
      </c>
      <c r="AL40" s="260">
        <f t="shared" si="11"/>
        <v>0.25387025170677785</v>
      </c>
      <c r="AM40" s="259">
        <f t="shared" si="65"/>
        <v>5322.59381355605</v>
      </c>
      <c r="AO40" s="377"/>
      <c r="AP40" s="270" t="s">
        <v>22</v>
      </c>
      <c r="AQ40" s="255">
        <f t="shared" si="73"/>
        <v>505.98588174999895</v>
      </c>
      <c r="AR40" s="251">
        <v>2731.3769939517442</v>
      </c>
      <c r="AS40" s="61">
        <v>796.81661556975132</v>
      </c>
      <c r="AT40" s="252">
        <f t="shared" si="66"/>
        <v>1934.5603783819929</v>
      </c>
      <c r="AU40" s="251">
        <v>3.0000000000170779E-2</v>
      </c>
      <c r="AV40" s="61">
        <v>2.7500000000809877E-2</v>
      </c>
      <c r="AW40" s="252">
        <f t="shared" si="67"/>
        <v>2.4999999993609023E-3</v>
      </c>
      <c r="AX40" s="251">
        <f>0</f>
        <v>0</v>
      </c>
      <c r="AY40" s="61">
        <f>0</f>
        <v>0</v>
      </c>
      <c r="AZ40" s="257">
        <f t="shared" si="68"/>
        <v>0</v>
      </c>
      <c r="BA40" s="256">
        <f t="shared" si="69"/>
        <v>5322.59381355605</v>
      </c>
      <c r="BB40" s="255">
        <f t="shared" si="70"/>
        <v>2882.045053424059</v>
      </c>
      <c r="BC40" s="254">
        <f t="shared" si="18"/>
        <v>0.54147379160961207</v>
      </c>
      <c r="BE40" s="253">
        <v>0</v>
      </c>
      <c r="BF40" s="61">
        <v>0</v>
      </c>
      <c r="BG40" s="252">
        <f t="shared" si="71"/>
        <v>0</v>
      </c>
      <c r="BH40" s="251">
        <v>2.5000000000318323E-2</v>
      </c>
      <c r="BI40" s="61">
        <v>-1.7763568394002505E-15</v>
      </c>
      <c r="BJ40" s="250">
        <f t="shared" si="72"/>
        <v>2.50000000003201E-2</v>
      </c>
    </row>
    <row r="41" spans="1:62" ht="15">
      <c r="A41" s="377"/>
      <c r="B41" s="270" t="s">
        <v>21</v>
      </c>
      <c r="C41" s="269">
        <f t="shared" si="0"/>
        <v>0.65189439509136482</v>
      </c>
      <c r="D41" s="251">
        <v>14387.349346000001</v>
      </c>
      <c r="E41" s="268">
        <v>0.1409412276255386</v>
      </c>
      <c r="F41" s="262">
        <v>12767.980786249998</v>
      </c>
      <c r="G41" s="267">
        <v>0.12507759546771252</v>
      </c>
      <c r="H41" s="266">
        <f t="shared" si="1"/>
        <v>0.11255503156321303</v>
      </c>
      <c r="I41" s="251">
        <v>22070.061430706999</v>
      </c>
      <c r="J41" s="61">
        <v>19857.161044477714</v>
      </c>
      <c r="K41" s="265">
        <f t="shared" si="57"/>
        <v>2212.9003862292848</v>
      </c>
      <c r="L41" s="251">
        <v>24426.082000000002</v>
      </c>
      <c r="M41" s="61">
        <v>16677.848290489528</v>
      </c>
      <c r="N41" s="252">
        <f t="shared" si="58"/>
        <v>7748.233709510474</v>
      </c>
      <c r="O41" s="251">
        <v>4112.0086252400733</v>
      </c>
      <c r="P41" s="61">
        <v>4683.4943345112961</v>
      </c>
      <c r="Q41" s="252">
        <f t="shared" si="59"/>
        <v>-571.48570927122273</v>
      </c>
      <c r="R41" s="251">
        <v>26622.503800000002</v>
      </c>
      <c r="S41" s="61">
        <v>29033.942349999998</v>
      </c>
      <c r="T41" s="252">
        <f t="shared" si="60"/>
        <v>-2411.4385499999953</v>
      </c>
      <c r="U41" s="251">
        <v>6635.2024999999994</v>
      </c>
      <c r="V41" s="61">
        <v>7841.9624999999996</v>
      </c>
      <c r="W41" s="252">
        <f t="shared" si="61"/>
        <v>-1206.7600000000002</v>
      </c>
      <c r="X41" s="251">
        <v>4223.4248750006273</v>
      </c>
      <c r="Y41" s="61">
        <v>4593.9573749991723</v>
      </c>
      <c r="Z41" s="252">
        <f t="shared" si="62"/>
        <v>-370.53249999854506</v>
      </c>
      <c r="AA41" s="251">
        <v>-25877.038299759297</v>
      </c>
      <c r="AB41" s="61">
        <v>-29033.942350000001</v>
      </c>
      <c r="AC41" s="252">
        <f t="shared" si="63"/>
        <v>3156.9040502407042</v>
      </c>
      <c r="AD41" s="251">
        <v>-2772.2449999999999</v>
      </c>
      <c r="AE41" s="61">
        <v>-1089.4375000000005</v>
      </c>
      <c r="AF41" s="252">
        <f t="shared" si="64"/>
        <v>-1682.8074999999994</v>
      </c>
      <c r="AG41" s="63">
        <v>37369.938500481403</v>
      </c>
      <c r="AH41" s="264">
        <v>0.36608306936072693</v>
      </c>
      <c r="AI41" s="263">
        <f t="shared" si="10"/>
        <v>0.38499794014417932</v>
      </c>
      <c r="AJ41" s="262">
        <v>32707.824999999997</v>
      </c>
      <c r="AK41" s="261">
        <v>0.32041214444686517</v>
      </c>
      <c r="AL41" s="260">
        <f t="shared" si="11"/>
        <v>0.39036471505671805</v>
      </c>
      <c r="AM41" s="259">
        <f t="shared" si="65"/>
        <v>4662.1135004814059</v>
      </c>
      <c r="AO41" s="377"/>
      <c r="AP41" s="270" t="s">
        <v>21</v>
      </c>
      <c r="AQ41" s="255">
        <f t="shared" si="73"/>
        <v>1619.3685597500025</v>
      </c>
      <c r="AR41" s="251">
        <v>625.65790000000084</v>
      </c>
      <c r="AS41" s="61">
        <v>56.438200000000364</v>
      </c>
      <c r="AT41" s="252">
        <f t="shared" si="66"/>
        <v>569.21970000000044</v>
      </c>
      <c r="AU41" s="251">
        <v>2.2525000000003743</v>
      </c>
      <c r="AV41" s="61">
        <v>9.999999999831477E-3</v>
      </c>
      <c r="AW41" s="252">
        <f t="shared" si="67"/>
        <v>2.2425000000005428</v>
      </c>
      <c r="AX41" s="251">
        <f>0</f>
        <v>0</v>
      </c>
      <c r="AY41" s="61">
        <f>0</f>
        <v>0</v>
      </c>
      <c r="AZ41" s="257">
        <f t="shared" si="68"/>
        <v>0</v>
      </c>
      <c r="BA41" s="256">
        <f t="shared" si="69"/>
        <v>4662.1135004814059</v>
      </c>
      <c r="BB41" s="255">
        <f t="shared" si="70"/>
        <v>2471.2827407314021</v>
      </c>
      <c r="BC41" s="254">
        <f t="shared" si="18"/>
        <v>0.53007777276898549</v>
      </c>
      <c r="BE41" s="253">
        <v>0</v>
      </c>
      <c r="BF41" s="61">
        <v>0</v>
      </c>
      <c r="BG41" s="252">
        <f t="shared" si="71"/>
        <v>0</v>
      </c>
      <c r="BH41" s="251">
        <v>-6.2172489379008766E-15</v>
      </c>
      <c r="BI41" s="61">
        <v>1117.5</v>
      </c>
      <c r="BJ41" s="250">
        <f t="shared" si="72"/>
        <v>-1117.5</v>
      </c>
    </row>
    <row r="42" spans="1:62" ht="15">
      <c r="A42" s="377"/>
      <c r="B42" s="270" t="s">
        <v>20</v>
      </c>
      <c r="C42" s="269">
        <f t="shared" si="0"/>
        <v>0.64293382649758213</v>
      </c>
      <c r="D42" s="251">
        <v>23803.588338499998</v>
      </c>
      <c r="E42" s="268">
        <v>0.2331845068635858</v>
      </c>
      <c r="F42" s="262">
        <v>19970.815963500001</v>
      </c>
      <c r="G42" s="267">
        <v>0.1956379541965485</v>
      </c>
      <c r="H42" s="266">
        <f t="shared" si="1"/>
        <v>0.16101657953817236</v>
      </c>
      <c r="I42" s="251">
        <v>37023.387722763589</v>
      </c>
      <c r="J42" s="61">
        <v>31096.559561061433</v>
      </c>
      <c r="K42" s="265">
        <f t="shared" si="57"/>
        <v>5926.8281617021566</v>
      </c>
      <c r="L42" s="251">
        <v>10340.313919981494</v>
      </c>
      <c r="M42" s="61">
        <v>10801.716750548381</v>
      </c>
      <c r="N42" s="252">
        <f t="shared" si="58"/>
        <v>-461.40283056688713</v>
      </c>
      <c r="O42" s="251">
        <v>5725.840955035168</v>
      </c>
      <c r="P42" s="61">
        <v>5772.1183744527661</v>
      </c>
      <c r="Q42" s="252">
        <f t="shared" si="59"/>
        <v>-46.277419417598139</v>
      </c>
      <c r="R42" s="251">
        <v>36179.011324983338</v>
      </c>
      <c r="S42" s="61">
        <v>16755.810799999999</v>
      </c>
      <c r="T42" s="252">
        <f t="shared" si="60"/>
        <v>19423.200524983338</v>
      </c>
      <c r="U42" s="251">
        <v>9286.82</v>
      </c>
      <c r="V42" s="61">
        <v>5797.5149999999994</v>
      </c>
      <c r="W42" s="252">
        <f t="shared" si="61"/>
        <v>3489.3050000000003</v>
      </c>
      <c r="X42" s="251">
        <v>27273.105000000003</v>
      </c>
      <c r="Y42" s="61">
        <v>18147.474874998854</v>
      </c>
      <c r="Z42" s="252">
        <f t="shared" si="62"/>
        <v>9125.6301250011493</v>
      </c>
      <c r="AA42" s="251">
        <v>-31532.836324983342</v>
      </c>
      <c r="AB42" s="61">
        <v>-16755.810799999999</v>
      </c>
      <c r="AC42" s="252">
        <f t="shared" si="63"/>
        <v>-14777.025524983343</v>
      </c>
      <c r="AD42" s="251">
        <v>-9506.3474999999999</v>
      </c>
      <c r="AE42" s="61">
        <v>-11076.880000000001</v>
      </c>
      <c r="AF42" s="252">
        <f t="shared" si="64"/>
        <v>1570.5325000000012</v>
      </c>
      <c r="AG42" s="63">
        <v>47765.907375016657</v>
      </c>
      <c r="AH42" s="264">
        <v>0.46792397002261649</v>
      </c>
      <c r="AI42" s="263">
        <f t="shared" si="10"/>
        <v>0.49833845197610876</v>
      </c>
      <c r="AJ42" s="262">
        <v>29441.945000000003</v>
      </c>
      <c r="AK42" s="261">
        <v>0.28841895583508415</v>
      </c>
      <c r="AL42" s="260">
        <f t="shared" si="11"/>
        <v>0.67831170676733477</v>
      </c>
      <c r="AM42" s="259">
        <f t="shared" si="65"/>
        <v>18323.962375016654</v>
      </c>
      <c r="AO42" s="377"/>
      <c r="AP42" s="270" t="s">
        <v>20</v>
      </c>
      <c r="AQ42" s="255">
        <f t="shared" si="73"/>
        <v>3832.7723749999968</v>
      </c>
      <c r="AR42" s="251">
        <v>2449.1909199906149</v>
      </c>
      <c r="AS42" s="61">
        <v>119.32250000000107</v>
      </c>
      <c r="AT42" s="252">
        <f t="shared" si="66"/>
        <v>2329.8684199906138</v>
      </c>
      <c r="AU42" s="251">
        <v>2136.982500000001</v>
      </c>
      <c r="AV42" s="61">
        <v>2.5000000004125056E-3</v>
      </c>
      <c r="AW42" s="252">
        <f t="shared" si="67"/>
        <v>2136.9800000000005</v>
      </c>
      <c r="AX42" s="251">
        <f>0</f>
        <v>0</v>
      </c>
      <c r="AY42" s="61">
        <f>0</f>
        <v>0</v>
      </c>
      <c r="AZ42" s="257">
        <f t="shared" si="68"/>
        <v>0</v>
      </c>
      <c r="BA42" s="256">
        <f t="shared" si="69"/>
        <v>18323.962375016654</v>
      </c>
      <c r="BB42" s="255">
        <f t="shared" si="70"/>
        <v>10024.341580026045</v>
      </c>
      <c r="BC42" s="254">
        <f t="shared" si="18"/>
        <v>0.54706189495856428</v>
      </c>
      <c r="BE42" s="253">
        <v>0</v>
      </c>
      <c r="BF42" s="61">
        <v>0</v>
      </c>
      <c r="BG42" s="252">
        <f t="shared" si="71"/>
        <v>0</v>
      </c>
      <c r="BH42" s="251">
        <v>4.7499999999899956E-2</v>
      </c>
      <c r="BI42" s="61">
        <v>2810.2</v>
      </c>
      <c r="BJ42" s="250">
        <f t="shared" si="72"/>
        <v>-2810.1525000000001</v>
      </c>
    </row>
    <row r="43" spans="1:62" ht="15">
      <c r="A43" s="377"/>
      <c r="B43" s="270" t="s">
        <v>19</v>
      </c>
      <c r="C43" s="269">
        <f t="shared" si="0"/>
        <v>0.68660220230199398</v>
      </c>
      <c r="D43" s="251">
        <v>21177.711500000001</v>
      </c>
      <c r="E43" s="268">
        <v>0.20746091481676088</v>
      </c>
      <c r="F43" s="262">
        <v>14961.703981500001</v>
      </c>
      <c r="G43" s="267">
        <v>0.14656772981057642</v>
      </c>
      <c r="H43" s="266">
        <f t="shared" si="1"/>
        <v>0.29351648871503422</v>
      </c>
      <c r="I43" s="251">
        <v>30844.223087250211</v>
      </c>
      <c r="J43" s="61">
        <v>21646.740323690206</v>
      </c>
      <c r="K43" s="265">
        <f t="shared" si="57"/>
        <v>9197.482763560005</v>
      </c>
      <c r="L43" s="251">
        <v>5297.1249153905792</v>
      </c>
      <c r="M43" s="61">
        <v>4215.6562760901779</v>
      </c>
      <c r="N43" s="252">
        <f t="shared" si="58"/>
        <v>1081.4686393004013</v>
      </c>
      <c r="O43" s="251">
        <v>6109.8135736739114</v>
      </c>
      <c r="P43" s="61">
        <v>4976.4203700622102</v>
      </c>
      <c r="Q43" s="252">
        <f t="shared" si="59"/>
        <v>1133.3932036117012</v>
      </c>
      <c r="R43" s="251">
        <v>23956.731451631167</v>
      </c>
      <c r="S43" s="61">
        <v>8365.6620999999996</v>
      </c>
      <c r="T43" s="252">
        <f t="shared" si="60"/>
        <v>15591.069351631168</v>
      </c>
      <c r="U43" s="251">
        <v>5119.1275000000005</v>
      </c>
      <c r="V43" s="61">
        <v>3386.4300000000003</v>
      </c>
      <c r="W43" s="252">
        <f t="shared" si="61"/>
        <v>1732.6975000000002</v>
      </c>
      <c r="X43" s="251">
        <v>25189.232738028426</v>
      </c>
      <c r="Y43" s="61">
        <v>15447.33900384761</v>
      </c>
      <c r="Z43" s="252">
        <f t="shared" si="62"/>
        <v>9741.893734180816</v>
      </c>
      <c r="AA43" s="251">
        <v>-21784.339022907079</v>
      </c>
      <c r="AB43" s="61">
        <v>-8365.6620999999996</v>
      </c>
      <c r="AC43" s="252">
        <f t="shared" si="63"/>
        <v>-13418.67692290708</v>
      </c>
      <c r="AD43" s="251">
        <v>-11997.2225</v>
      </c>
      <c r="AE43" s="61">
        <v>-9788.99</v>
      </c>
      <c r="AF43" s="252">
        <f t="shared" si="64"/>
        <v>-2208.2325000000001</v>
      </c>
      <c r="AG43" s="63">
        <v>31890.468655817011</v>
      </c>
      <c r="AH43" s="264">
        <v>0.31240513410861392</v>
      </c>
      <c r="AI43" s="263">
        <f t="shared" si="10"/>
        <v>0.66407652168940645</v>
      </c>
      <c r="AJ43" s="262">
        <v>18236.855650000005</v>
      </c>
      <c r="AK43" s="261">
        <v>0.17865174547021795</v>
      </c>
      <c r="AL43" s="260">
        <f t="shared" si="11"/>
        <v>0.82041028720321074</v>
      </c>
      <c r="AM43" s="259">
        <f t="shared" si="65"/>
        <v>13653.613005817006</v>
      </c>
      <c r="AO43" s="377"/>
      <c r="AP43" s="270" t="s">
        <v>19</v>
      </c>
      <c r="AQ43" s="255">
        <f t="shared" si="73"/>
        <v>6216.0075185000005</v>
      </c>
      <c r="AR43" s="251">
        <v>755.97657500000059</v>
      </c>
      <c r="AS43" s="61">
        <v>54.960549999999998</v>
      </c>
      <c r="AT43" s="252">
        <f t="shared" si="66"/>
        <v>701.01602500000058</v>
      </c>
      <c r="AU43" s="251">
        <v>60.292500000000416</v>
      </c>
      <c r="AV43" s="61">
        <v>3.4350000000980874E-2</v>
      </c>
      <c r="AW43" s="252">
        <f t="shared" si="67"/>
        <v>60.258149999999432</v>
      </c>
      <c r="AX43" s="251">
        <f>0</f>
        <v>0</v>
      </c>
      <c r="AY43" s="61">
        <f>0</f>
        <v>0</v>
      </c>
      <c r="AZ43" s="257">
        <f t="shared" si="68"/>
        <v>0</v>
      </c>
      <c r="BA43" s="256">
        <f t="shared" si="69"/>
        <v>13653.613005817006</v>
      </c>
      <c r="BB43" s="255">
        <f t="shared" si="70"/>
        <v>6676.3313123170046</v>
      </c>
      <c r="BC43" s="254">
        <f t="shared" si="18"/>
        <v>0.48897909362691111</v>
      </c>
      <c r="BE43" s="253">
        <v>0</v>
      </c>
      <c r="BF43" s="61">
        <v>0</v>
      </c>
      <c r="BG43" s="252">
        <f t="shared" si="71"/>
        <v>0</v>
      </c>
      <c r="BH43" s="251">
        <v>3532.9924999999994</v>
      </c>
      <c r="BI43" s="61">
        <v>5159.2725</v>
      </c>
      <c r="BJ43" s="250">
        <f t="shared" si="72"/>
        <v>-1626.2800000000007</v>
      </c>
    </row>
    <row r="44" spans="1:62" ht="15">
      <c r="A44" s="377"/>
      <c r="B44" s="258" t="s">
        <v>18</v>
      </c>
      <c r="C44" s="269">
        <f t="shared" si="0"/>
        <v>0.69089445076378575</v>
      </c>
      <c r="D44" s="251">
        <v>9184.1484395000007</v>
      </c>
      <c r="E44" s="268">
        <v>8.996967576367243E-2</v>
      </c>
      <c r="F44" s="262">
        <v>8276.8560584999996</v>
      </c>
      <c r="G44" s="267">
        <v>8.1081673849667885E-2</v>
      </c>
      <c r="H44" s="266">
        <f t="shared" si="1"/>
        <v>9.8788950001922615E-2</v>
      </c>
      <c r="I44" s="251">
        <v>13293.1281027759</v>
      </c>
      <c r="J44" s="61">
        <v>12003.857527300534</v>
      </c>
      <c r="K44" s="265">
        <f t="shared" si="57"/>
        <v>1289.2705754753661</v>
      </c>
      <c r="L44" s="251">
        <v>1817.2349999999994</v>
      </c>
      <c r="M44" s="61">
        <v>2427.3532920519547</v>
      </c>
      <c r="N44" s="252">
        <f t="shared" si="58"/>
        <v>-610.11829205195522</v>
      </c>
      <c r="O44" s="251">
        <v>2841.3434601526487</v>
      </c>
      <c r="P44" s="61">
        <v>4001.7086205058622</v>
      </c>
      <c r="Q44" s="252">
        <f t="shared" si="59"/>
        <v>-1160.3651603532135</v>
      </c>
      <c r="R44" s="251">
        <v>15974.442002556374</v>
      </c>
      <c r="S44" s="61">
        <v>9463.8208750013673</v>
      </c>
      <c r="T44" s="252">
        <f t="shared" si="60"/>
        <v>6510.6211275550068</v>
      </c>
      <c r="U44" s="251">
        <v>6417.8024999999998</v>
      </c>
      <c r="V44" s="61">
        <v>4556.76</v>
      </c>
      <c r="W44" s="252">
        <f t="shared" si="61"/>
        <v>1861.0424999999996</v>
      </c>
      <c r="X44" s="251">
        <v>10660.073637290978</v>
      </c>
      <c r="Y44" s="61">
        <v>6488.4957124408138</v>
      </c>
      <c r="Z44" s="252">
        <f t="shared" si="62"/>
        <v>4171.577924850164</v>
      </c>
      <c r="AA44" s="251">
        <v>-10965.444502556373</v>
      </c>
      <c r="AB44" s="61">
        <v>-9463.8208750013673</v>
      </c>
      <c r="AC44" s="252">
        <f t="shared" si="63"/>
        <v>-1501.6236275550054</v>
      </c>
      <c r="AD44" s="251">
        <v>-2543.8749999999995</v>
      </c>
      <c r="AE44" s="61">
        <v>-1496.0824999999995</v>
      </c>
      <c r="AF44" s="252">
        <f t="shared" si="64"/>
        <v>-1047.7925</v>
      </c>
      <c r="AG44" s="63">
        <v>24201.57709744362</v>
      </c>
      <c r="AH44" s="264">
        <v>0.23708328091276629</v>
      </c>
      <c r="AI44" s="263">
        <f t="shared" si="10"/>
        <v>0.37948553528233125</v>
      </c>
      <c r="AJ44" s="262">
        <v>15978.235124998628</v>
      </c>
      <c r="AK44" s="261">
        <v>0.15652586440330518</v>
      </c>
      <c r="AL44" s="260">
        <f t="shared" si="11"/>
        <v>0.51800815257440458</v>
      </c>
      <c r="AM44" s="259">
        <f t="shared" si="65"/>
        <v>8223.3419724449923</v>
      </c>
      <c r="AO44" s="377"/>
      <c r="AP44" s="258" t="s">
        <v>18</v>
      </c>
      <c r="AQ44" s="255">
        <f t="shared" si="73"/>
        <v>907.29238100000111</v>
      </c>
      <c r="AR44" s="251">
        <v>796.46107672578466</v>
      </c>
      <c r="AS44" s="61">
        <v>9.2519000000006404</v>
      </c>
      <c r="AT44" s="252">
        <f t="shared" si="66"/>
        <v>787.209176725784</v>
      </c>
      <c r="AU44" s="251">
        <v>2.7500000000339087E-2</v>
      </c>
      <c r="AV44" s="61">
        <v>1.2500000000397193E-2</v>
      </c>
      <c r="AW44" s="252">
        <f t="shared" si="67"/>
        <v>1.4999999999941893E-2</v>
      </c>
      <c r="AX44" s="251">
        <f>0</f>
        <v>0</v>
      </c>
      <c r="AY44" s="61">
        <f>0</f>
        <v>0</v>
      </c>
      <c r="AZ44" s="257">
        <f t="shared" si="68"/>
        <v>0</v>
      </c>
      <c r="BA44" s="256">
        <f t="shared" si="69"/>
        <v>8223.3419724449923</v>
      </c>
      <c r="BB44" s="255">
        <f t="shared" si="70"/>
        <v>6528.8254147192065</v>
      </c>
      <c r="BC44" s="254">
        <f t="shared" si="18"/>
        <v>0.79393821108208562</v>
      </c>
      <c r="BE44" s="253">
        <v>0</v>
      </c>
      <c r="BF44" s="61">
        <v>0</v>
      </c>
      <c r="BG44" s="252">
        <f t="shared" si="71"/>
        <v>0</v>
      </c>
      <c r="BH44" s="251">
        <v>467.39999999999986</v>
      </c>
      <c r="BI44" s="61">
        <v>2339.42</v>
      </c>
      <c r="BJ44" s="250">
        <f t="shared" si="72"/>
        <v>-1872.0200000000002</v>
      </c>
    </row>
    <row r="45" spans="1:62" ht="15">
      <c r="A45" s="377"/>
      <c r="B45" s="238" t="s">
        <v>17</v>
      </c>
      <c r="C45" s="249">
        <f t="shared" si="0"/>
        <v>0.64504814449527204</v>
      </c>
      <c r="D45" s="231">
        <v>982.82504225000014</v>
      </c>
      <c r="E45" s="248">
        <v>9.6279422056536508E-3</v>
      </c>
      <c r="F45" s="242">
        <v>1833.3080485000005</v>
      </c>
      <c r="G45" s="247">
        <v>1.7959438246095017E-2</v>
      </c>
      <c r="H45" s="246">
        <f t="shared" si="1"/>
        <v>-0.86534527478357015</v>
      </c>
      <c r="I45" s="231">
        <v>1523.6460264822974</v>
      </c>
      <c r="J45" s="72">
        <v>2851.722544795743</v>
      </c>
      <c r="K45" s="245">
        <f t="shared" si="57"/>
        <v>-1328.0765183134456</v>
      </c>
      <c r="L45" s="231">
        <v>1747.3035974789318</v>
      </c>
      <c r="M45" s="72">
        <v>1043.8900125919886</v>
      </c>
      <c r="N45" s="232">
        <f t="shared" si="58"/>
        <v>703.41358488694323</v>
      </c>
      <c r="O45" s="231">
        <v>1403.4289025210685</v>
      </c>
      <c r="P45" s="72">
        <v>1589.5771187166069</v>
      </c>
      <c r="Q45" s="232">
        <f t="shared" si="59"/>
        <v>-186.14821619553845</v>
      </c>
      <c r="R45" s="231">
        <v>6152.2947661515964</v>
      </c>
      <c r="S45" s="72">
        <v>3405.6495500000001</v>
      </c>
      <c r="T45" s="232">
        <f t="shared" si="60"/>
        <v>2746.6452161515963</v>
      </c>
      <c r="U45" s="231">
        <v>5733.7175000000007</v>
      </c>
      <c r="V45" s="72">
        <v>3877.9074999999993</v>
      </c>
      <c r="W45" s="232">
        <f t="shared" si="61"/>
        <v>1855.8100000000013</v>
      </c>
      <c r="X45" s="231">
        <v>1521.5177338484045</v>
      </c>
      <c r="Y45" s="72">
        <v>3137.3803686914052</v>
      </c>
      <c r="Z45" s="232">
        <f t="shared" si="62"/>
        <v>-1615.8626348430007</v>
      </c>
      <c r="AA45" s="231">
        <v>-1137.0022661515952</v>
      </c>
      <c r="AB45" s="72">
        <v>-3405.6495500000001</v>
      </c>
      <c r="AC45" s="232">
        <f t="shared" si="63"/>
        <v>2268.6472838484051</v>
      </c>
      <c r="AD45" s="231">
        <v>-120.29499999999996</v>
      </c>
      <c r="AE45" s="72">
        <v>-42.985000000000007</v>
      </c>
      <c r="AF45" s="232">
        <f t="shared" si="64"/>
        <v>-77.309999999999945</v>
      </c>
      <c r="AG45" s="74">
        <v>15300.965233848405</v>
      </c>
      <c r="AH45" s="244">
        <v>0.14989118370951665</v>
      </c>
      <c r="AI45" s="243">
        <f t="shared" si="10"/>
        <v>6.4232878594862736E-2</v>
      </c>
      <c r="AJ45" s="242">
        <v>9605.77</v>
      </c>
      <c r="AK45" s="241">
        <v>9.4099970412687625E-2</v>
      </c>
      <c r="AL45" s="240">
        <f t="shared" si="11"/>
        <v>0.19085487665226217</v>
      </c>
      <c r="AM45" s="239">
        <f t="shared" si="65"/>
        <v>5695.1952338484043</v>
      </c>
      <c r="AO45" s="377"/>
      <c r="AP45" s="238" t="s">
        <v>17</v>
      </c>
      <c r="AQ45" s="235">
        <f t="shared" si="73"/>
        <v>-850.48300625000036</v>
      </c>
      <c r="AR45" s="231">
        <v>577.04648237647643</v>
      </c>
      <c r="AS45" s="72">
        <v>29.167200000000101</v>
      </c>
      <c r="AT45" s="232">
        <f t="shared" si="66"/>
        <v>547.87928237647634</v>
      </c>
      <c r="AU45" s="231">
        <v>41.5075</v>
      </c>
      <c r="AV45" s="72">
        <v>7.5000000000446931E-3</v>
      </c>
      <c r="AW45" s="232">
        <f t="shared" si="67"/>
        <v>41.499999999999957</v>
      </c>
      <c r="AX45" s="231">
        <f>0</f>
        <v>0</v>
      </c>
      <c r="AY45" s="72">
        <f>0</f>
        <v>0</v>
      </c>
      <c r="AZ45" s="237">
        <f t="shared" si="68"/>
        <v>0</v>
      </c>
      <c r="BA45" s="236">
        <f t="shared" si="69"/>
        <v>5695.1952338484043</v>
      </c>
      <c r="BB45" s="235">
        <f t="shared" si="70"/>
        <v>5956.2989577219287</v>
      </c>
      <c r="BC45" s="234">
        <f t="shared" si="18"/>
        <v>1.0458463166146965</v>
      </c>
      <c r="BE45" s="233">
        <v>0</v>
      </c>
      <c r="BF45" s="72">
        <v>0</v>
      </c>
      <c r="BG45" s="232">
        <f t="shared" si="71"/>
        <v>0</v>
      </c>
      <c r="BH45" s="231">
        <v>1.442499999999427</v>
      </c>
      <c r="BI45" s="72">
        <v>2077.2575000000006</v>
      </c>
      <c r="BJ45" s="230">
        <f t="shared" si="72"/>
        <v>-2075.8150000000014</v>
      </c>
    </row>
    <row r="46" spans="1:62" ht="15">
      <c r="A46" s="377"/>
      <c r="B46" s="218" t="s">
        <v>16</v>
      </c>
      <c r="C46" s="229">
        <f t="shared" si="0"/>
        <v>1</v>
      </c>
      <c r="D46" s="211">
        <v>0</v>
      </c>
      <c r="E46" s="228">
        <v>0</v>
      </c>
      <c r="F46" s="222">
        <v>0</v>
      </c>
      <c r="G46" s="227">
        <v>0</v>
      </c>
      <c r="H46" s="226">
        <f t="shared" si="1"/>
        <v>1</v>
      </c>
      <c r="I46" s="211">
        <v>0</v>
      </c>
      <c r="J46" s="49">
        <v>0</v>
      </c>
      <c r="K46" s="225">
        <f t="shared" si="57"/>
        <v>0</v>
      </c>
      <c r="L46" s="211">
        <v>942.26750000000004</v>
      </c>
      <c r="M46" s="49">
        <v>0</v>
      </c>
      <c r="N46" s="212">
        <f t="shared" si="58"/>
        <v>942.26750000000004</v>
      </c>
      <c r="O46" s="211">
        <v>484.58</v>
      </c>
      <c r="P46" s="49">
        <v>102.03</v>
      </c>
      <c r="Q46" s="212">
        <f t="shared" si="59"/>
        <v>382.54999999999995</v>
      </c>
      <c r="R46" s="211">
        <v>364.66500000000002</v>
      </c>
      <c r="S46" s="49">
        <v>0</v>
      </c>
      <c r="T46" s="212">
        <f t="shared" si="60"/>
        <v>364.66500000000002</v>
      </c>
      <c r="U46" s="211">
        <v>16.5</v>
      </c>
      <c r="V46" s="49">
        <v>0</v>
      </c>
      <c r="W46" s="212">
        <f t="shared" si="61"/>
        <v>16.5</v>
      </c>
      <c r="X46" s="211">
        <v>267.0575</v>
      </c>
      <c r="Y46" s="49">
        <v>0</v>
      </c>
      <c r="Z46" s="212">
        <f t="shared" si="62"/>
        <v>267.0575</v>
      </c>
      <c r="AA46" s="211">
        <v>-601.16499999999996</v>
      </c>
      <c r="AB46" s="49">
        <v>0</v>
      </c>
      <c r="AC46" s="212">
        <f t="shared" si="63"/>
        <v>-601.16499999999996</v>
      </c>
      <c r="AD46" s="211">
        <v>-68.642500000000013</v>
      </c>
      <c r="AE46" s="49">
        <v>0</v>
      </c>
      <c r="AF46" s="212">
        <f t="shared" si="64"/>
        <v>-68.642500000000013</v>
      </c>
      <c r="AG46" s="51">
        <v>1405.2625000000003</v>
      </c>
      <c r="AH46" s="224">
        <v>1.3766220387301454E-2</v>
      </c>
      <c r="AI46" s="223">
        <f t="shared" si="10"/>
        <v>0</v>
      </c>
      <c r="AJ46" s="222">
        <v>102.03</v>
      </c>
      <c r="AK46" s="221">
        <v>9.9950550358862624E-4</v>
      </c>
      <c r="AL46" s="220">
        <f t="shared" si="11"/>
        <v>0</v>
      </c>
      <c r="AM46" s="219">
        <f t="shared" si="65"/>
        <v>1303.2325000000003</v>
      </c>
      <c r="AO46" s="377"/>
      <c r="AP46" s="218" t="s">
        <v>16</v>
      </c>
      <c r="AQ46" s="215">
        <f>0</f>
        <v>0</v>
      </c>
      <c r="AR46" s="211">
        <f>0</f>
        <v>0</v>
      </c>
      <c r="AS46" s="49">
        <f>0</f>
        <v>0</v>
      </c>
      <c r="AT46" s="212">
        <f t="shared" si="66"/>
        <v>0</v>
      </c>
      <c r="AU46" s="211">
        <f>0</f>
        <v>0</v>
      </c>
      <c r="AV46" s="49">
        <f>0</f>
        <v>0</v>
      </c>
      <c r="AW46" s="212">
        <f t="shared" si="67"/>
        <v>0</v>
      </c>
      <c r="AX46" s="211">
        <f>AG46</f>
        <v>1405.2625000000003</v>
      </c>
      <c r="AY46" s="49">
        <f>AJ46</f>
        <v>102.03</v>
      </c>
      <c r="AZ46" s="217">
        <f t="shared" si="68"/>
        <v>1303.2325000000003</v>
      </c>
      <c r="BA46" s="216">
        <f t="shared" si="69"/>
        <v>1303.2325000000003</v>
      </c>
      <c r="BB46" s="215">
        <f t="shared" si="70"/>
        <v>0</v>
      </c>
      <c r="BC46" s="214">
        <f t="shared" si="18"/>
        <v>0</v>
      </c>
      <c r="BE46" s="213">
        <v>0</v>
      </c>
      <c r="BF46" s="49">
        <v>0</v>
      </c>
      <c r="BG46" s="212">
        <f t="shared" si="71"/>
        <v>0</v>
      </c>
      <c r="BH46" s="211">
        <v>0</v>
      </c>
      <c r="BI46" s="49">
        <v>0</v>
      </c>
      <c r="BJ46" s="210">
        <f t="shared" si="72"/>
        <v>0</v>
      </c>
    </row>
    <row r="47" spans="1:62" ht="15.75" thickBot="1">
      <c r="A47" s="377"/>
      <c r="B47" s="198" t="s">
        <v>15</v>
      </c>
      <c r="C47" s="209">
        <f t="shared" si="0"/>
        <v>1</v>
      </c>
      <c r="D47" s="191">
        <v>0</v>
      </c>
      <c r="E47" s="208">
        <v>0</v>
      </c>
      <c r="F47" s="202">
        <v>0</v>
      </c>
      <c r="G47" s="207">
        <v>0</v>
      </c>
      <c r="H47" s="206">
        <f t="shared" si="1"/>
        <v>1</v>
      </c>
      <c r="I47" s="191">
        <v>0</v>
      </c>
      <c r="J47" s="38">
        <v>0</v>
      </c>
      <c r="K47" s="205">
        <f t="shared" si="57"/>
        <v>0</v>
      </c>
      <c r="L47" s="191">
        <v>617.94499999999994</v>
      </c>
      <c r="M47" s="38">
        <v>0</v>
      </c>
      <c r="N47" s="192">
        <f t="shared" si="58"/>
        <v>617.94499999999994</v>
      </c>
      <c r="O47" s="191">
        <v>144.68</v>
      </c>
      <c r="P47" s="38">
        <v>128.94750000000002</v>
      </c>
      <c r="Q47" s="192">
        <f t="shared" si="59"/>
        <v>15.732499999999987</v>
      </c>
      <c r="R47" s="191">
        <v>52.31</v>
      </c>
      <c r="S47" s="38">
        <v>0</v>
      </c>
      <c r="T47" s="192">
        <f t="shared" si="60"/>
        <v>52.31</v>
      </c>
      <c r="U47" s="191">
        <v>5.9600000000000009</v>
      </c>
      <c r="V47" s="38">
        <v>0</v>
      </c>
      <c r="W47" s="192">
        <f t="shared" si="61"/>
        <v>5.9600000000000009</v>
      </c>
      <c r="X47" s="191">
        <v>507.7674999999997</v>
      </c>
      <c r="Y47" s="38">
        <v>0</v>
      </c>
      <c r="Z47" s="192">
        <f t="shared" si="62"/>
        <v>507.7674999999997</v>
      </c>
      <c r="AA47" s="191">
        <v>-82.17</v>
      </c>
      <c r="AB47" s="38">
        <v>0</v>
      </c>
      <c r="AC47" s="192">
        <f t="shared" si="63"/>
        <v>-82.17</v>
      </c>
      <c r="AD47" s="191">
        <v>-354.17499999999967</v>
      </c>
      <c r="AE47" s="38">
        <v>0</v>
      </c>
      <c r="AF47" s="192">
        <f t="shared" si="64"/>
        <v>-354.17499999999967</v>
      </c>
      <c r="AG47" s="40">
        <v>892.31749999999988</v>
      </c>
      <c r="AH47" s="204">
        <v>8.7413130005574487E-3</v>
      </c>
      <c r="AI47" s="203">
        <f t="shared" si="10"/>
        <v>0</v>
      </c>
      <c r="AJ47" s="202">
        <v>128.94750000000002</v>
      </c>
      <c r="AK47" s="201">
        <v>1.2631945106732765E-3</v>
      </c>
      <c r="AL47" s="200">
        <f t="shared" si="11"/>
        <v>0</v>
      </c>
      <c r="AM47" s="199">
        <f t="shared" si="65"/>
        <v>763.36999999999989</v>
      </c>
      <c r="AO47" s="377"/>
      <c r="AP47" s="198" t="s">
        <v>15</v>
      </c>
      <c r="AQ47" s="195">
        <f>0</f>
        <v>0</v>
      </c>
      <c r="AR47" s="191">
        <f>0</f>
        <v>0</v>
      </c>
      <c r="AS47" s="38">
        <f>0</f>
        <v>0</v>
      </c>
      <c r="AT47" s="192">
        <f t="shared" si="66"/>
        <v>0</v>
      </c>
      <c r="AU47" s="191">
        <f>0</f>
        <v>0</v>
      </c>
      <c r="AV47" s="38">
        <f>0</f>
        <v>0</v>
      </c>
      <c r="AW47" s="192">
        <f t="shared" si="67"/>
        <v>0</v>
      </c>
      <c r="AX47" s="191">
        <f>AG47</f>
        <v>892.31749999999988</v>
      </c>
      <c r="AY47" s="38">
        <f>AJ47</f>
        <v>128.94750000000002</v>
      </c>
      <c r="AZ47" s="197">
        <f t="shared" si="68"/>
        <v>763.36999999999989</v>
      </c>
      <c r="BA47" s="196">
        <f t="shared" si="69"/>
        <v>763.36999999999989</v>
      </c>
      <c r="BB47" s="195">
        <f t="shared" si="70"/>
        <v>0</v>
      </c>
      <c r="BC47" s="194">
        <f t="shared" si="18"/>
        <v>0</v>
      </c>
      <c r="BE47" s="193">
        <v>0</v>
      </c>
      <c r="BF47" s="38">
        <v>0</v>
      </c>
      <c r="BG47" s="192">
        <f t="shared" si="71"/>
        <v>0</v>
      </c>
      <c r="BH47" s="191">
        <v>0</v>
      </c>
      <c r="BI47" s="38">
        <v>0</v>
      </c>
      <c r="BJ47" s="190">
        <f t="shared" si="72"/>
        <v>0</v>
      </c>
    </row>
    <row r="48" spans="1:62" ht="15">
      <c r="A48" s="377"/>
      <c r="B48" s="178" t="s">
        <v>14</v>
      </c>
      <c r="C48" s="189">
        <f t="shared" si="0"/>
        <v>0.65448353194010755</v>
      </c>
      <c r="D48" s="171">
        <f>SUM(D36:D47)</f>
        <v>78125.936130000002</v>
      </c>
      <c r="E48" s="188">
        <v>0.76533662196907493</v>
      </c>
      <c r="F48" s="182">
        <f>SUM(F36:F47)</f>
        <v>66411.434784500001</v>
      </c>
      <c r="G48" s="187">
        <v>0.65057918816352911</v>
      </c>
      <c r="H48" s="186">
        <f t="shared" si="1"/>
        <v>0.14994382052596852</v>
      </c>
      <c r="I48" s="171">
        <f t="shared" ref="I48:AG48" si="74">SUM(I36:I47)</f>
        <v>119370.36199888584</v>
      </c>
      <c r="J48" s="27">
        <f t="shared" si="74"/>
        <v>102141.80388738998</v>
      </c>
      <c r="K48" s="185">
        <f t="shared" si="74"/>
        <v>17228.558111495895</v>
      </c>
      <c r="L48" s="171">
        <f t="shared" si="74"/>
        <v>71166.653411904714</v>
      </c>
      <c r="M48" s="27">
        <f t="shared" si="74"/>
        <v>47977.319652498321</v>
      </c>
      <c r="N48" s="172">
        <f t="shared" si="74"/>
        <v>23189.333759406381</v>
      </c>
      <c r="O48" s="171">
        <f t="shared" si="74"/>
        <v>24733.298054293289</v>
      </c>
      <c r="P48" s="27">
        <f t="shared" si="74"/>
        <v>26201.761551246393</v>
      </c>
      <c r="Q48" s="172">
        <f t="shared" si="74"/>
        <v>-1468.4634969531101</v>
      </c>
      <c r="R48" s="171">
        <f t="shared" si="74"/>
        <v>131254.06377859836</v>
      </c>
      <c r="S48" s="27">
        <f t="shared" si="74"/>
        <v>90644.533272304849</v>
      </c>
      <c r="T48" s="172">
        <f t="shared" si="74"/>
        <v>40609.530506293537</v>
      </c>
      <c r="U48" s="171">
        <f t="shared" si="74"/>
        <v>39113.022499999999</v>
      </c>
      <c r="V48" s="27">
        <f t="shared" si="74"/>
        <v>38967.162188970477</v>
      </c>
      <c r="W48" s="172">
        <f t="shared" si="74"/>
        <v>145.86031102952163</v>
      </c>
      <c r="X48" s="171">
        <f t="shared" si="74"/>
        <v>80623.076484168429</v>
      </c>
      <c r="Y48" s="27">
        <f t="shared" si="74"/>
        <v>52524.285584979953</v>
      </c>
      <c r="Z48" s="172">
        <f t="shared" si="74"/>
        <v>28098.790899188472</v>
      </c>
      <c r="AA48" s="171">
        <f t="shared" si="74"/>
        <v>-111944.46334963356</v>
      </c>
      <c r="AB48" s="27">
        <f t="shared" si="74"/>
        <v>-90644.533272304849</v>
      </c>
      <c r="AC48" s="172">
        <f t="shared" si="74"/>
        <v>-21299.930077328732</v>
      </c>
      <c r="AD48" s="171">
        <f t="shared" si="74"/>
        <v>-30640.227499999997</v>
      </c>
      <c r="AE48" s="27">
        <f t="shared" si="74"/>
        <v>-24069.977500000005</v>
      </c>
      <c r="AF48" s="172">
        <f t="shared" si="74"/>
        <v>-6570.2499999999964</v>
      </c>
      <c r="AG48" s="29">
        <f t="shared" si="74"/>
        <v>204305.42337933122</v>
      </c>
      <c r="AH48" s="184">
        <v>2.0014150271289557</v>
      </c>
      <c r="AI48" s="183">
        <f t="shared" si="10"/>
        <v>0.38239775938274823</v>
      </c>
      <c r="AJ48" s="182">
        <f>SUM(AJ36:AJ47)</f>
        <v>141600.55147769517</v>
      </c>
      <c r="AK48" s="181">
        <v>1.387146236529853</v>
      </c>
      <c r="AL48" s="180">
        <f t="shared" si="11"/>
        <v>0.46900548120365965</v>
      </c>
      <c r="AM48" s="179">
        <f>SUM(AM36:AM47)</f>
        <v>62704.871901636041</v>
      </c>
      <c r="AO48" s="377"/>
      <c r="AP48" s="178" t="s">
        <v>14</v>
      </c>
      <c r="AQ48" s="175">
        <f t="shared" ref="AQ48:BB48" si="75">SUM(AQ36:AQ47)</f>
        <v>11668.3453235</v>
      </c>
      <c r="AR48" s="171">
        <f t="shared" si="75"/>
        <v>8645.4463237067612</v>
      </c>
      <c r="AS48" s="27">
        <f t="shared" si="75"/>
        <v>1418.4014377227463</v>
      </c>
      <c r="AT48" s="172">
        <f t="shared" si="75"/>
        <v>7227.0448859840144</v>
      </c>
      <c r="AU48" s="171">
        <f t="shared" si="75"/>
        <v>2252.0650000000023</v>
      </c>
      <c r="AV48" s="27">
        <f t="shared" si="75"/>
        <v>0.11185000000278023</v>
      </c>
      <c r="AW48" s="172">
        <f t="shared" si="75"/>
        <v>2251.9531499999998</v>
      </c>
      <c r="AX48" s="171">
        <f t="shared" si="75"/>
        <v>7698.607500000001</v>
      </c>
      <c r="AY48" s="27">
        <f t="shared" si="75"/>
        <v>455.53750000000002</v>
      </c>
      <c r="AZ48" s="177">
        <f t="shared" si="75"/>
        <v>7243.0700000000006</v>
      </c>
      <c r="BA48" s="176">
        <f t="shared" si="75"/>
        <v>62704.871901636041</v>
      </c>
      <c r="BB48" s="175">
        <f t="shared" si="75"/>
        <v>34314.458542152024</v>
      </c>
      <c r="BC48" s="174">
        <f t="shared" si="18"/>
        <v>0.54723751921510144</v>
      </c>
      <c r="BE48" s="173">
        <f t="shared" ref="BE48:BJ48" si="76">SUM(BE36:BE47)</f>
        <v>0</v>
      </c>
      <c r="BF48" s="27">
        <f t="shared" si="76"/>
        <v>259.44530566763802</v>
      </c>
      <c r="BG48" s="172">
        <f t="shared" si="76"/>
        <v>-259.44530566763802</v>
      </c>
      <c r="BH48" s="171">
        <f t="shared" si="76"/>
        <v>4001.9224999999988</v>
      </c>
      <c r="BI48" s="27">
        <f t="shared" si="76"/>
        <v>13503.650000000001</v>
      </c>
      <c r="BJ48" s="170">
        <f t="shared" si="76"/>
        <v>-9501.7275000000009</v>
      </c>
    </row>
    <row r="49" spans="1:81" ht="15">
      <c r="A49" s="377"/>
      <c r="B49" s="158" t="s">
        <v>87</v>
      </c>
      <c r="C49" s="169">
        <f t="shared" si="0"/>
        <v>0.6545416805720482</v>
      </c>
      <c r="D49" s="151">
        <f>SUM(D39:D45)</f>
        <v>78079.780108000006</v>
      </c>
      <c r="E49" s="168">
        <v>0.76488446874428373</v>
      </c>
      <c r="F49" s="162">
        <f>SUM(F39:F45)</f>
        <v>66411.434784500001</v>
      </c>
      <c r="G49" s="167">
        <v>0.65057918816352911</v>
      </c>
      <c r="H49" s="166">
        <f t="shared" si="1"/>
        <v>0.14944131896068794</v>
      </c>
      <c r="I49" s="151">
        <f t="shared" ref="I49:AG49" si="77">SUM(I39:I45)</f>
        <v>119289.24073981174</v>
      </c>
      <c r="J49" s="16">
        <f t="shared" si="77"/>
        <v>102141.80388738998</v>
      </c>
      <c r="K49" s="165">
        <f t="shared" si="77"/>
        <v>17147.436852421779</v>
      </c>
      <c r="L49" s="151">
        <f t="shared" si="77"/>
        <v>68068.825911904714</v>
      </c>
      <c r="M49" s="16">
        <f t="shared" si="77"/>
        <v>47977.319652498321</v>
      </c>
      <c r="N49" s="152">
        <f t="shared" si="77"/>
        <v>20091.506259406378</v>
      </c>
      <c r="O49" s="151">
        <f t="shared" si="77"/>
        <v>23613.550554293284</v>
      </c>
      <c r="P49" s="16">
        <f t="shared" si="77"/>
        <v>25746.224051246394</v>
      </c>
      <c r="Q49" s="152">
        <f t="shared" si="77"/>
        <v>-2132.6734969531099</v>
      </c>
      <c r="R49" s="151">
        <f t="shared" si="77"/>
        <v>129147.01127859835</v>
      </c>
      <c r="S49" s="16">
        <f t="shared" si="77"/>
        <v>90644.533272304849</v>
      </c>
      <c r="T49" s="152">
        <f t="shared" si="77"/>
        <v>38502.478006293539</v>
      </c>
      <c r="U49" s="151">
        <f t="shared" si="77"/>
        <v>39085.0625</v>
      </c>
      <c r="V49" s="16">
        <f t="shared" si="77"/>
        <v>38967.162188970477</v>
      </c>
      <c r="W49" s="152">
        <f t="shared" si="77"/>
        <v>117.90031102952162</v>
      </c>
      <c r="X49" s="151">
        <f t="shared" si="77"/>
        <v>74441.273984168438</v>
      </c>
      <c r="Y49" s="16">
        <f t="shared" si="77"/>
        <v>52524.285584979953</v>
      </c>
      <c r="Z49" s="152">
        <f t="shared" si="77"/>
        <v>21916.988399188474</v>
      </c>
      <c r="AA49" s="151">
        <f t="shared" si="77"/>
        <v>-109082.64834963359</v>
      </c>
      <c r="AB49" s="16">
        <f t="shared" si="77"/>
        <v>-90644.533272304849</v>
      </c>
      <c r="AC49" s="152">
        <f t="shared" si="77"/>
        <v>-18438.115077328737</v>
      </c>
      <c r="AD49" s="151">
        <f t="shared" si="77"/>
        <v>-28666.26</v>
      </c>
      <c r="AE49" s="16">
        <f t="shared" si="77"/>
        <v>-24069.977500000005</v>
      </c>
      <c r="AF49" s="152">
        <f t="shared" si="77"/>
        <v>-4596.2824999999975</v>
      </c>
      <c r="AG49" s="18">
        <f t="shared" si="77"/>
        <v>196606.8158793312</v>
      </c>
      <c r="AH49" s="164">
        <v>1.9259979947095094</v>
      </c>
      <c r="AI49" s="163">
        <f t="shared" si="10"/>
        <v>0.39713669009278912</v>
      </c>
      <c r="AJ49" s="162">
        <f>SUM(AJ39:AJ45)</f>
        <v>141145.01397769517</v>
      </c>
      <c r="AK49" s="161">
        <v>1.382683703565617</v>
      </c>
      <c r="AL49" s="160">
        <f t="shared" si="11"/>
        <v>0.47051916970297547</v>
      </c>
      <c r="AM49" s="159">
        <f>SUM(AM39:AM45)</f>
        <v>55461.801901636041</v>
      </c>
      <c r="AO49" s="377"/>
      <c r="AP49" s="158" t="s">
        <v>87</v>
      </c>
      <c r="AQ49" s="155">
        <f t="shared" ref="AQ49:BB49" si="78">SUM(AQ39:AQ45)</f>
        <v>11668.3453235</v>
      </c>
      <c r="AR49" s="151">
        <f t="shared" si="78"/>
        <v>8645.4463237067612</v>
      </c>
      <c r="AS49" s="16">
        <f t="shared" si="78"/>
        <v>1418.4014377227463</v>
      </c>
      <c r="AT49" s="152">
        <f t="shared" si="78"/>
        <v>7227.0448859840144</v>
      </c>
      <c r="AU49" s="151">
        <f t="shared" si="78"/>
        <v>2252.0650000000023</v>
      </c>
      <c r="AV49" s="16">
        <f t="shared" si="78"/>
        <v>0.11185000000278023</v>
      </c>
      <c r="AW49" s="152">
        <f t="shared" si="78"/>
        <v>2251.9531499999998</v>
      </c>
      <c r="AX49" s="151">
        <f t="shared" si="78"/>
        <v>0</v>
      </c>
      <c r="AY49" s="16">
        <f t="shared" si="78"/>
        <v>0</v>
      </c>
      <c r="AZ49" s="157">
        <f t="shared" si="78"/>
        <v>0</v>
      </c>
      <c r="BA49" s="156">
        <f t="shared" si="78"/>
        <v>55461.801901636041</v>
      </c>
      <c r="BB49" s="155">
        <f t="shared" si="78"/>
        <v>34314.458542152024</v>
      </c>
      <c r="BC49" s="154">
        <f t="shared" si="18"/>
        <v>0.61870435805548174</v>
      </c>
      <c r="BE49" s="153">
        <f t="shared" ref="BE49:BJ49" si="79">SUM(BE39:BE45)</f>
        <v>0</v>
      </c>
      <c r="BF49" s="16">
        <f t="shared" si="79"/>
        <v>258.66155488035474</v>
      </c>
      <c r="BG49" s="152">
        <f t="shared" si="79"/>
        <v>-258.66155488035474</v>
      </c>
      <c r="BH49" s="151">
        <f t="shared" si="79"/>
        <v>4001.9224999999988</v>
      </c>
      <c r="BI49" s="16">
        <f t="shared" si="79"/>
        <v>13503.650000000001</v>
      </c>
      <c r="BJ49" s="150">
        <f t="shared" si="79"/>
        <v>-9501.7275000000009</v>
      </c>
    </row>
    <row r="50" spans="1:81" ht="15.75" thickBot="1">
      <c r="A50" s="378"/>
      <c r="B50" s="138" t="s">
        <v>86</v>
      </c>
      <c r="C50" s="149">
        <f t="shared" si="0"/>
        <v>0.56897566096488827</v>
      </c>
      <c r="D50" s="131">
        <f>SUM(D36:D38,D46:D47)</f>
        <v>46.156022000000007</v>
      </c>
      <c r="E50" s="148">
        <v>4.5215322479119342E-4</v>
      </c>
      <c r="F50" s="142">
        <f>SUM(F36:F38,F46:F47)</f>
        <v>0</v>
      </c>
      <c r="G50" s="147">
        <v>0</v>
      </c>
      <c r="H50" s="146">
        <f t="shared" si="1"/>
        <v>1</v>
      </c>
      <c r="I50" s="131">
        <f t="shared" ref="I50:AG50" si="80">SUM(I36:I38,I46:I47)</f>
        <v>81.121259074117603</v>
      </c>
      <c r="J50" s="5">
        <f t="shared" si="80"/>
        <v>0</v>
      </c>
      <c r="K50" s="145">
        <f t="shared" si="80"/>
        <v>81.121259074117603</v>
      </c>
      <c r="L50" s="131">
        <f t="shared" si="80"/>
        <v>3097.8274999999994</v>
      </c>
      <c r="M50" s="5">
        <f t="shared" si="80"/>
        <v>0</v>
      </c>
      <c r="N50" s="132">
        <f t="shared" si="80"/>
        <v>3097.8274999999994</v>
      </c>
      <c r="O50" s="131">
        <f t="shared" si="80"/>
        <v>1119.7474999999997</v>
      </c>
      <c r="P50" s="5">
        <f t="shared" si="80"/>
        <v>455.53750000000002</v>
      </c>
      <c r="Q50" s="132">
        <f t="shared" si="80"/>
        <v>664.2099999999997</v>
      </c>
      <c r="R50" s="131">
        <f t="shared" si="80"/>
        <v>2107.0525000000002</v>
      </c>
      <c r="S50" s="5">
        <f t="shared" si="80"/>
        <v>0</v>
      </c>
      <c r="T50" s="132">
        <f t="shared" si="80"/>
        <v>2107.0525000000002</v>
      </c>
      <c r="U50" s="131">
        <f t="shared" si="80"/>
        <v>27.96</v>
      </c>
      <c r="V50" s="5">
        <f t="shared" si="80"/>
        <v>0</v>
      </c>
      <c r="W50" s="132">
        <f t="shared" si="80"/>
        <v>27.96</v>
      </c>
      <c r="X50" s="131">
        <f t="shared" si="80"/>
        <v>6181.8025000000007</v>
      </c>
      <c r="Y50" s="5">
        <f t="shared" si="80"/>
        <v>0</v>
      </c>
      <c r="Z50" s="132">
        <f t="shared" si="80"/>
        <v>6181.8025000000007</v>
      </c>
      <c r="AA50" s="131">
        <f t="shared" si="80"/>
        <v>-2861.8150000000001</v>
      </c>
      <c r="AB50" s="5">
        <f t="shared" si="80"/>
        <v>0</v>
      </c>
      <c r="AC50" s="132">
        <f t="shared" si="80"/>
        <v>-2861.8150000000001</v>
      </c>
      <c r="AD50" s="131">
        <f t="shared" si="80"/>
        <v>-1973.9674999999995</v>
      </c>
      <c r="AE50" s="5">
        <f t="shared" si="80"/>
        <v>0</v>
      </c>
      <c r="AF50" s="132">
        <f t="shared" si="80"/>
        <v>-1973.9674999999995</v>
      </c>
      <c r="AG50" s="7">
        <f t="shared" si="80"/>
        <v>7698.607500000001</v>
      </c>
      <c r="AH50" s="144">
        <v>7.5417032419446098E-2</v>
      </c>
      <c r="AI50" s="143">
        <f t="shared" si="10"/>
        <v>5.9953727995614792E-3</v>
      </c>
      <c r="AJ50" s="142">
        <f>SUM(AJ36:AJ38,AJ46:AJ47)</f>
        <v>455.53750000000002</v>
      </c>
      <c r="AK50" s="141">
        <v>4.4625329642360469E-3</v>
      </c>
      <c r="AL50" s="140">
        <f t="shared" si="11"/>
        <v>0</v>
      </c>
      <c r="AM50" s="139">
        <f>SUM(AM36:AM38,AM46:AM47)</f>
        <v>7243.0700000000006</v>
      </c>
      <c r="AO50" s="378"/>
      <c r="AP50" s="138" t="s">
        <v>86</v>
      </c>
      <c r="AQ50" s="135">
        <f t="shared" ref="AQ50:BB50" si="81">SUM(AQ36:AQ38,AQ46:AQ47)</f>
        <v>0</v>
      </c>
      <c r="AR50" s="131">
        <f t="shared" si="81"/>
        <v>0</v>
      </c>
      <c r="AS50" s="5">
        <f t="shared" si="81"/>
        <v>0</v>
      </c>
      <c r="AT50" s="132">
        <f t="shared" si="81"/>
        <v>0</v>
      </c>
      <c r="AU50" s="131">
        <f t="shared" si="81"/>
        <v>0</v>
      </c>
      <c r="AV50" s="5">
        <f t="shared" si="81"/>
        <v>0</v>
      </c>
      <c r="AW50" s="132">
        <f t="shared" si="81"/>
        <v>0</v>
      </c>
      <c r="AX50" s="131">
        <f t="shared" si="81"/>
        <v>7698.607500000001</v>
      </c>
      <c r="AY50" s="5">
        <f t="shared" si="81"/>
        <v>455.53750000000002</v>
      </c>
      <c r="AZ50" s="137">
        <f t="shared" si="81"/>
        <v>7243.0700000000006</v>
      </c>
      <c r="BA50" s="136">
        <f t="shared" si="81"/>
        <v>7243.0700000000006</v>
      </c>
      <c r="BB50" s="135">
        <f t="shared" si="81"/>
        <v>0</v>
      </c>
      <c r="BC50" s="134">
        <f t="shared" si="18"/>
        <v>0</v>
      </c>
      <c r="BE50" s="133">
        <f t="shared" ref="BE50:BJ50" si="82">SUM(BE36:BE38,BE46:BE47)</f>
        <v>0</v>
      </c>
      <c r="BF50" s="5">
        <f t="shared" si="82"/>
        <v>0.78375078728328174</v>
      </c>
      <c r="BG50" s="132">
        <f t="shared" si="82"/>
        <v>-0.78375078728328174</v>
      </c>
      <c r="BH50" s="131">
        <f t="shared" si="82"/>
        <v>0</v>
      </c>
      <c r="BI50" s="5">
        <f t="shared" si="82"/>
        <v>0</v>
      </c>
      <c r="BJ50" s="130">
        <f t="shared" si="82"/>
        <v>0</v>
      </c>
    </row>
    <row r="51" spans="1:81"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Q51" s="1"/>
      <c r="AR51" s="1"/>
      <c r="AS51" s="1"/>
      <c r="AT51" s="1"/>
      <c r="AU51" s="1"/>
      <c r="AV51" s="1"/>
      <c r="AW51" s="1"/>
      <c r="AX51" s="1"/>
      <c r="AY51" s="1"/>
      <c r="AZ51" s="1"/>
      <c r="BA51" s="1"/>
      <c r="BB51" s="1"/>
      <c r="BC51" s="1"/>
      <c r="BE51" s="1"/>
      <c r="BF51" s="1"/>
      <c r="BG51" s="1"/>
      <c r="BH51" s="1"/>
      <c r="BI51" s="1"/>
      <c r="BJ51" s="1"/>
    </row>
    <row r="52" spans="1:81">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c r="AO52" s="3"/>
      <c r="AP52" s="348" t="s">
        <v>11</v>
      </c>
      <c r="AQ52" s="349"/>
      <c r="AR52" s="349"/>
      <c r="AS52" s="349"/>
      <c r="AT52" s="349"/>
      <c r="AU52" s="349"/>
      <c r="AV52" s="349"/>
      <c r="AW52" s="349"/>
      <c r="AX52" s="349"/>
      <c r="AY52" s="349"/>
      <c r="AZ52" s="349"/>
      <c r="BA52" s="349"/>
      <c r="BB52" s="349"/>
      <c r="BC52" s="349"/>
      <c r="BD52" s="349"/>
      <c r="BE52" s="349"/>
      <c r="BF52" s="349"/>
      <c r="BG52" s="349"/>
      <c r="BH52" s="349"/>
      <c r="BI52" s="349"/>
      <c r="BJ52" s="349"/>
      <c r="BK52" s="129"/>
      <c r="BL52" s="129"/>
      <c r="BM52" s="129"/>
      <c r="BN52" s="129"/>
      <c r="BO52" s="129"/>
      <c r="BP52" s="129"/>
      <c r="BQ52" s="129"/>
      <c r="BR52" s="129"/>
      <c r="BS52" s="129"/>
      <c r="BT52" s="129"/>
      <c r="BU52" s="129"/>
      <c r="BV52" s="129"/>
      <c r="BW52" s="129"/>
      <c r="BX52" s="129"/>
      <c r="BY52" s="129"/>
      <c r="BZ52" s="129"/>
      <c r="CA52" s="129"/>
      <c r="CB52" s="129"/>
      <c r="CC52" s="129"/>
    </row>
    <row r="53" spans="1:81">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c r="AO53" s="2"/>
      <c r="AP53" s="348" t="s">
        <v>10</v>
      </c>
      <c r="AQ53" s="349"/>
      <c r="AR53" s="349"/>
      <c r="AS53" s="349"/>
      <c r="AT53" s="349"/>
      <c r="AU53" s="349"/>
      <c r="AV53" s="349"/>
      <c r="AW53" s="349"/>
      <c r="AX53" s="349"/>
      <c r="AY53" s="349"/>
      <c r="AZ53" s="349"/>
      <c r="BA53" s="349"/>
      <c r="BB53" s="349"/>
      <c r="BC53" s="349"/>
      <c r="BD53" s="349"/>
      <c r="BE53" s="349"/>
      <c r="BF53" s="349"/>
      <c r="BG53" s="349"/>
      <c r="BH53" s="349"/>
      <c r="BI53" s="349"/>
      <c r="BJ53" s="349"/>
      <c r="BK53" s="129"/>
      <c r="BL53" s="129"/>
      <c r="BM53" s="129"/>
      <c r="BN53" s="129"/>
      <c r="BO53" s="129"/>
      <c r="BP53" s="129"/>
      <c r="BQ53" s="129"/>
      <c r="BR53" s="129"/>
      <c r="BS53" s="129"/>
      <c r="BT53" s="129"/>
      <c r="BU53" s="129"/>
      <c r="BV53" s="129"/>
      <c r="BW53" s="129"/>
      <c r="BX53" s="129"/>
      <c r="BY53" s="129"/>
      <c r="BZ53" s="129"/>
      <c r="CA53" s="129"/>
      <c r="CB53" s="129"/>
      <c r="CC53" s="129"/>
    </row>
    <row r="54" spans="1:8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O54" s="1"/>
      <c r="AP54" s="1"/>
      <c r="AQ54" s="1"/>
      <c r="AR54" s="1"/>
      <c r="AS54" s="1"/>
      <c r="AT54" s="1"/>
      <c r="AU54" s="1"/>
      <c r="AV54" s="1"/>
      <c r="AW54" s="1"/>
      <c r="AX54" s="1"/>
      <c r="AY54" s="1"/>
      <c r="AZ54" s="1"/>
      <c r="BA54" s="1"/>
      <c r="BB54" s="1"/>
      <c r="BC54" s="1"/>
      <c r="BD54" s="1"/>
      <c r="BE54" s="1"/>
      <c r="BF54" s="1"/>
      <c r="BG54" s="1"/>
      <c r="BH54" s="1"/>
      <c r="BI54" s="1"/>
      <c r="BJ54" s="1"/>
    </row>
    <row r="55" spans="1:81">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c r="AO55" s="356" t="s">
        <v>85</v>
      </c>
      <c r="AP55" s="356"/>
      <c r="AQ55" s="356"/>
      <c r="AR55" s="356"/>
      <c r="AS55" s="356"/>
      <c r="AT55" s="356"/>
      <c r="AU55" s="356"/>
      <c r="AV55" s="356"/>
      <c r="AW55" s="356"/>
      <c r="AX55" s="356"/>
      <c r="AY55" s="356"/>
      <c r="AZ55" s="356"/>
      <c r="BA55" s="356"/>
      <c r="BB55" s="356"/>
      <c r="BC55" s="356"/>
      <c r="BD55" s="356"/>
      <c r="BE55" s="356"/>
      <c r="BF55" s="356"/>
      <c r="BG55" s="356"/>
      <c r="BH55" s="356"/>
      <c r="BI55" s="356"/>
      <c r="BJ55" s="356"/>
    </row>
    <row r="56" spans="1:81">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c r="AO56" s="356" t="s">
        <v>84</v>
      </c>
      <c r="AP56" s="356"/>
      <c r="AQ56" s="356"/>
      <c r="AR56" s="356"/>
      <c r="AS56" s="356"/>
      <c r="AT56" s="356"/>
      <c r="AU56" s="356"/>
      <c r="AV56" s="356"/>
      <c r="AW56" s="356"/>
      <c r="AX56" s="356"/>
      <c r="AY56" s="356"/>
      <c r="AZ56" s="356"/>
      <c r="BA56" s="356"/>
      <c r="BB56" s="356"/>
      <c r="BC56" s="356"/>
      <c r="BD56" s="356"/>
      <c r="BE56" s="356"/>
      <c r="BF56" s="356"/>
      <c r="BG56" s="356"/>
      <c r="BH56" s="356"/>
      <c r="BI56" s="356"/>
      <c r="BJ56" s="356"/>
    </row>
    <row r="57" spans="1:81">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c r="AO57" s="356" t="s">
        <v>83</v>
      </c>
      <c r="AP57" s="356"/>
      <c r="AQ57" s="356"/>
      <c r="AR57" s="356"/>
      <c r="AS57" s="356"/>
      <c r="AT57" s="356"/>
      <c r="AU57" s="356"/>
      <c r="AV57" s="356"/>
      <c r="AW57" s="356"/>
      <c r="AX57" s="356"/>
      <c r="AY57" s="356"/>
      <c r="AZ57" s="356"/>
      <c r="BA57" s="356"/>
      <c r="BB57" s="356"/>
      <c r="BC57" s="356"/>
      <c r="BD57" s="356"/>
      <c r="BE57" s="356"/>
      <c r="BF57" s="356"/>
      <c r="BG57" s="356"/>
      <c r="BH57" s="356"/>
      <c r="BI57" s="356"/>
      <c r="BJ57" s="356"/>
    </row>
    <row r="58" spans="1:81">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c r="AO58" s="356" t="s">
        <v>81</v>
      </c>
      <c r="AP58" s="356"/>
      <c r="AQ58" s="356"/>
      <c r="AR58" s="356"/>
      <c r="AS58" s="356"/>
      <c r="AT58" s="356"/>
      <c r="AU58" s="356"/>
      <c r="AV58" s="356"/>
      <c r="AW58" s="356"/>
      <c r="AX58" s="356"/>
      <c r="AY58" s="356"/>
      <c r="AZ58" s="356"/>
      <c r="BA58" s="356"/>
      <c r="BB58" s="356"/>
      <c r="BC58" s="356"/>
      <c r="BD58" s="356"/>
      <c r="BE58" s="356"/>
      <c r="BF58" s="356"/>
      <c r="BG58" s="356"/>
      <c r="BH58" s="356"/>
      <c r="BI58" s="356"/>
      <c r="BJ58" s="356"/>
    </row>
    <row r="59" spans="1:81">
      <c r="A59" s="356" t="s">
        <v>80</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row>
    <row r="60" spans="1:81">
      <c r="A60" s="356" t="s">
        <v>79</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row>
    <row r="61" spans="1:81">
      <c r="A61" s="356" t="s">
        <v>78</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row>
    <row r="62" spans="1:81">
      <c r="A62" s="356" t="s">
        <v>77</v>
      </c>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row>
    <row r="63" spans="1:81">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356"/>
      <c r="AK63" s="356"/>
      <c r="AL63" s="356"/>
      <c r="AM63" s="356"/>
    </row>
    <row r="64" spans="1:81">
      <c r="A64" s="347" t="s">
        <v>6</v>
      </c>
      <c r="B64" s="347"/>
      <c r="C64" s="347"/>
      <c r="D64" s="347"/>
      <c r="E64" s="347"/>
      <c r="F64" s="347"/>
      <c r="G64" s="347"/>
      <c r="H64" s="347"/>
      <c r="I64" s="347"/>
      <c r="J64" s="347"/>
      <c r="K64" s="347"/>
      <c r="L64" s="347"/>
      <c r="M64" s="347"/>
      <c r="N64" s="347"/>
      <c r="O64" s="347"/>
      <c r="P64" s="347"/>
      <c r="Q64" s="347"/>
      <c r="R64" s="347"/>
      <c r="S64" s="347"/>
      <c r="T64" s="347"/>
      <c r="U64" s="347"/>
      <c r="V64" s="347"/>
      <c r="W64" s="347"/>
      <c r="X64" s="347"/>
      <c r="Y64" s="347"/>
      <c r="Z64" s="347"/>
      <c r="AA64" s="347"/>
      <c r="AB64" s="347"/>
      <c r="AC64" s="347"/>
      <c r="AD64" s="347"/>
      <c r="AE64" s="347"/>
      <c r="AF64" s="347"/>
      <c r="AG64" s="347"/>
      <c r="AH64" s="347"/>
      <c r="AI64" s="347"/>
      <c r="AJ64" s="347"/>
      <c r="AK64" s="347"/>
      <c r="AL64" s="347"/>
      <c r="AM64" s="347"/>
    </row>
    <row r="65" spans="1:39" ht="12.75" customHeight="1">
      <c r="A65" s="370" t="s">
        <v>76</v>
      </c>
      <c r="B65" s="357"/>
      <c r="C65" s="357"/>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row>
    <row r="66" spans="1:39">
      <c r="A66" s="356"/>
      <c r="B66" s="356"/>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row>
    <row r="67" spans="1:39">
      <c r="A67" s="364" t="s">
        <v>2</v>
      </c>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5"/>
      <c r="AF67" s="365"/>
      <c r="AG67" s="365"/>
      <c r="AH67" s="365"/>
      <c r="AI67" s="365"/>
      <c r="AJ67" s="365"/>
      <c r="AK67" s="365"/>
      <c r="AL67" s="365"/>
      <c r="AM67" s="366"/>
    </row>
    <row r="68" spans="1:39">
      <c r="A68" s="367" t="s">
        <v>1</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8"/>
      <c r="AH68" s="368"/>
      <c r="AI68" s="368"/>
      <c r="AJ68" s="368"/>
      <c r="AK68" s="368"/>
      <c r="AL68" s="368"/>
      <c r="AM68" s="369"/>
    </row>
    <row r="69" spans="1:39">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10"/>
    </row>
    <row r="70" spans="1:39">
      <c r="A70" s="408"/>
      <c r="B70" s="409"/>
      <c r="C70" s="409"/>
      <c r="D70" s="409"/>
      <c r="E70" s="409"/>
      <c r="F70" s="409"/>
      <c r="G70" s="409"/>
      <c r="H70" s="409"/>
      <c r="I70" s="409"/>
      <c r="J70" s="409"/>
      <c r="K70" s="409"/>
      <c r="L70" s="409"/>
      <c r="M70" s="409"/>
      <c r="N70" s="409"/>
      <c r="O70" s="409"/>
      <c r="P70" s="409"/>
      <c r="Q70" s="409"/>
      <c r="R70" s="409"/>
      <c r="S70" s="409"/>
      <c r="T70" s="409"/>
      <c r="U70" s="409"/>
      <c r="V70" s="409"/>
      <c r="W70" s="409"/>
      <c r="X70" s="409"/>
      <c r="Y70" s="409"/>
      <c r="Z70" s="409"/>
      <c r="AA70" s="409"/>
      <c r="AB70" s="409"/>
      <c r="AC70" s="409"/>
      <c r="AD70" s="409"/>
      <c r="AE70" s="409"/>
      <c r="AF70" s="409"/>
      <c r="AG70" s="409"/>
      <c r="AH70" s="409"/>
      <c r="AI70" s="409"/>
      <c r="AJ70" s="409"/>
      <c r="AK70" s="409"/>
      <c r="AL70" s="409"/>
      <c r="AM70" s="410"/>
    </row>
    <row r="71" spans="1:39">
      <c r="A71" s="367" t="s">
        <v>0</v>
      </c>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9"/>
    </row>
    <row r="72" spans="1:39">
      <c r="A72" s="408"/>
      <c r="B72" s="409"/>
      <c r="C72" s="409"/>
      <c r="D72" s="409"/>
      <c r="E72" s="409"/>
      <c r="F72" s="409"/>
      <c r="G72" s="409"/>
      <c r="H72" s="409"/>
      <c r="I72" s="409"/>
      <c r="J72" s="409"/>
      <c r="K72" s="409"/>
      <c r="L72" s="409"/>
      <c r="M72" s="409"/>
      <c r="N72" s="409"/>
      <c r="O72" s="409"/>
      <c r="P72" s="409"/>
      <c r="Q72" s="409"/>
      <c r="R72" s="409"/>
      <c r="S72" s="409"/>
      <c r="T72" s="409"/>
      <c r="U72" s="409"/>
      <c r="V72" s="409"/>
      <c r="W72" s="409"/>
      <c r="X72" s="409"/>
      <c r="Y72" s="409"/>
      <c r="Z72" s="409"/>
      <c r="AA72" s="409"/>
      <c r="AB72" s="409"/>
      <c r="AC72" s="409"/>
      <c r="AD72" s="409"/>
      <c r="AE72" s="409"/>
      <c r="AF72" s="409"/>
      <c r="AG72" s="409"/>
      <c r="AH72" s="409"/>
      <c r="AI72" s="409"/>
      <c r="AJ72" s="409"/>
      <c r="AK72" s="409"/>
      <c r="AL72" s="409"/>
      <c r="AM72" s="410"/>
    </row>
    <row r="73" spans="1:39">
      <c r="A73" s="405"/>
      <c r="B73" s="406"/>
      <c r="C73" s="406"/>
      <c r="D73" s="406"/>
      <c r="E73" s="406"/>
      <c r="F73" s="406"/>
      <c r="G73" s="406"/>
      <c r="H73" s="406"/>
      <c r="I73" s="406"/>
      <c r="J73" s="406"/>
      <c r="K73" s="406"/>
      <c r="L73" s="406"/>
      <c r="M73" s="406"/>
      <c r="N73" s="406"/>
      <c r="O73" s="406"/>
      <c r="P73" s="406"/>
      <c r="Q73" s="406"/>
      <c r="R73" s="406"/>
      <c r="S73" s="406"/>
      <c r="T73" s="406"/>
      <c r="U73" s="406"/>
      <c r="V73" s="406"/>
      <c r="W73" s="406"/>
      <c r="X73" s="406"/>
      <c r="Y73" s="406"/>
      <c r="Z73" s="406"/>
      <c r="AA73" s="406"/>
      <c r="AB73" s="406"/>
      <c r="AC73" s="406"/>
      <c r="AD73" s="406"/>
      <c r="AE73" s="406"/>
      <c r="AF73" s="406"/>
      <c r="AG73" s="406"/>
      <c r="AH73" s="406"/>
      <c r="AI73" s="406"/>
      <c r="AJ73" s="406"/>
      <c r="AK73" s="406"/>
      <c r="AL73" s="406"/>
      <c r="AM73" s="407"/>
    </row>
  </sheetData>
  <mergeCells count="48">
    <mergeCell ref="A57:AM57"/>
    <mergeCell ref="AO58:BJ58"/>
    <mergeCell ref="A73:AM73"/>
    <mergeCell ref="A67:AM67"/>
    <mergeCell ref="A68:AM68"/>
    <mergeCell ref="A69:AM69"/>
    <mergeCell ref="A70:AM70"/>
    <mergeCell ref="A71:AM71"/>
    <mergeCell ref="A72:AM72"/>
    <mergeCell ref="A66:AM66"/>
    <mergeCell ref="A58:AM58"/>
    <mergeCell ref="A36:A50"/>
    <mergeCell ref="B52:AM52"/>
    <mergeCell ref="B53:AM53"/>
    <mergeCell ref="A55:AM55"/>
    <mergeCell ref="A56:AM56"/>
    <mergeCell ref="A63:AM63"/>
    <mergeCell ref="A64:AM64"/>
    <mergeCell ref="A65:AM65"/>
    <mergeCell ref="A59:AM59"/>
    <mergeCell ref="A60:AM60"/>
    <mergeCell ref="A62:AM62"/>
    <mergeCell ref="A61:AM61"/>
    <mergeCell ref="AL3:AL4"/>
    <mergeCell ref="AM3:AM4"/>
    <mergeCell ref="D4:E4"/>
    <mergeCell ref="F4:G4"/>
    <mergeCell ref="A6:A20"/>
    <mergeCell ref="AI3:AI4"/>
    <mergeCell ref="AJ3:AK4"/>
    <mergeCell ref="A21:A35"/>
    <mergeCell ref="A3:A5"/>
    <mergeCell ref="B3:B5"/>
    <mergeCell ref="C3:C4"/>
    <mergeCell ref="AG3:AH4"/>
    <mergeCell ref="AQ3:AQ4"/>
    <mergeCell ref="BA3:BA4"/>
    <mergeCell ref="AO56:BJ56"/>
    <mergeCell ref="AO57:BJ57"/>
    <mergeCell ref="AP52:BJ52"/>
    <mergeCell ref="AP53:BJ53"/>
    <mergeCell ref="AO36:AO50"/>
    <mergeCell ref="AO55:BJ55"/>
    <mergeCell ref="BB4:BC4"/>
    <mergeCell ref="AO3:AO5"/>
    <mergeCell ref="AP3:AP5"/>
    <mergeCell ref="AO6:AO20"/>
    <mergeCell ref="AO21:AO35"/>
  </mergeCells>
  <pageMargins left="0.7" right="0.3" top="0.7" bottom="0.7" header="0.3" footer="0.3"/>
  <pageSetup paperSize="3" scale="51" orientation="landscape" r:id="rId1"/>
  <headerFooter>
    <oddFooter>&amp;L&amp;Z&amp;F
Tab: &amp;A&amp;R&amp;D &amp;T
Page &amp;P of &amp;N</oddFooter>
  </headerFooter>
</worksheet>
</file>

<file path=xl/worksheets/sheet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'481500'!$A$1</f>
        <v>&lt;SITE CATEGORY: PRIMARY/SECONDARY&gt;</v>
      </c>
      <c r="C1" s="124"/>
      <c r="D1" s="124"/>
      <c r="E1" s="124"/>
      <c r="F1" s="124"/>
      <c r="G1" s="124"/>
      <c r="H1" s="124"/>
      <c r="I1" s="124"/>
      <c r="J1" s="124"/>
      <c r="K1" s="124"/>
      <c r="L1" s="124"/>
      <c r="M1" s="124"/>
      <c r="N1" s="124"/>
      <c r="O1" s="124"/>
    </row>
    <row r="2" spans="2:15" ht="23.25">
      <c r="B2" s="125" t="str">
        <f>'481500'!A2</f>
        <v>HYDROSS MODEL NODE — Mission Cr bl Mission A Canal (#481500)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4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TotalFIIP!A1</f>
        <v>Total FIIP Diversions</v>
      </c>
      <c r="C1" s="124"/>
      <c r="D1" s="124"/>
      <c r="E1" s="124"/>
      <c r="F1" s="124"/>
      <c r="G1" s="124"/>
      <c r="H1" s="124"/>
      <c r="I1" s="124"/>
      <c r="J1" s="124"/>
      <c r="K1" s="124"/>
      <c r="L1" s="124"/>
      <c r="M1" s="124"/>
      <c r="N1" s="124"/>
      <c r="O1" s="124"/>
    </row>
    <row r="2" spans="2:15" ht="46.5">
      <c r="B2" s="128" t="str">
        <f>TotalFIIP!A2</f>
        <v>102,080 Acres (67% Sprinkler / 33% Flood) [includes 654 acres of Private Irrigation]</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41.xml><?xml version="1.0" encoding="utf-8"?>
<worksheet xmlns="http://schemas.openxmlformats.org/spreadsheetml/2006/main" xmlns:r="http://schemas.openxmlformats.org/officeDocument/2006/relationships">
  <sheetPr>
    <pageSetUpPr fitToPage="1"/>
  </sheetPr>
  <dimension ref="A1:AN7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9" width="12.7109375" bestFit="1" customWidth="1"/>
    <col min="30" max="30" width="8.85546875" bestFit="1" customWidth="1"/>
    <col min="31" max="32" width="12.7109375" bestFit="1" customWidth="1"/>
    <col min="33" max="33" width="8.85546875" bestFit="1" customWidth="1"/>
    <col min="34" max="34" width="6.42578125" bestFit="1" customWidth="1"/>
    <col min="35" max="35" width="9.140625" bestFit="1" customWidth="1"/>
    <col min="36" max="36" width="8.85546875" bestFit="1" customWidth="1"/>
    <col min="37" max="37" width="6.42578125" bestFit="1" customWidth="1"/>
    <col min="38" max="38" width="12.7109375" bestFit="1" customWidth="1"/>
    <col min="39" max="39" width="13.42578125" bestFit="1" customWidth="1"/>
    <col min="40" max="40" width="1.7109375" bestFit="1" customWidth="1"/>
  </cols>
  <sheetData>
    <row r="1" spans="1:40" ht="18.75">
      <c r="A1" s="345" t="s">
        <v>125</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row>
    <row r="2" spans="1:40" ht="16.5" thickBot="1">
      <c r="A2" s="344" t="s">
        <v>187</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row>
    <row r="3" spans="1:40"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114</v>
      </c>
      <c r="V3" s="336"/>
      <c r="W3" s="338"/>
      <c r="X3" s="337" t="s">
        <v>113</v>
      </c>
      <c r="Y3" s="336"/>
      <c r="Z3" s="338"/>
      <c r="AA3" s="337" t="s">
        <v>112</v>
      </c>
      <c r="AB3" s="336"/>
      <c r="AC3" s="338"/>
      <c r="AD3" s="337" t="s">
        <v>111</v>
      </c>
      <c r="AE3" s="336"/>
      <c r="AF3" s="338"/>
      <c r="AG3" s="388" t="s">
        <v>110</v>
      </c>
      <c r="AH3" s="389"/>
      <c r="AI3" s="401" t="s">
        <v>109</v>
      </c>
      <c r="AJ3" s="403" t="s">
        <v>108</v>
      </c>
      <c r="AK3" s="389"/>
      <c r="AL3" s="394" t="s">
        <v>107</v>
      </c>
      <c r="AM3" s="396" t="s">
        <v>93</v>
      </c>
    </row>
    <row r="4" spans="1:40"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30" t="s">
        <v>32</v>
      </c>
      <c r="AB4" s="329" t="s">
        <v>94</v>
      </c>
      <c r="AC4" s="331" t="s">
        <v>93</v>
      </c>
      <c r="AD4" s="330" t="s">
        <v>32</v>
      </c>
      <c r="AE4" s="329" t="s">
        <v>94</v>
      </c>
      <c r="AF4" s="331" t="s">
        <v>93</v>
      </c>
      <c r="AG4" s="390"/>
      <c r="AH4" s="391"/>
      <c r="AI4" s="402"/>
      <c r="AJ4" s="404"/>
      <c r="AK4" s="391"/>
      <c r="AL4" s="395"/>
      <c r="AM4" s="397"/>
      <c r="AN4" s="104" t="s">
        <v>95</v>
      </c>
    </row>
    <row r="5" spans="1:40"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16" t="s">
        <v>28</v>
      </c>
      <c r="AB5" s="315" t="s">
        <v>28</v>
      </c>
      <c r="AC5" s="317" t="s">
        <v>28</v>
      </c>
      <c r="AD5" s="316" t="s">
        <v>28</v>
      </c>
      <c r="AE5" s="315" t="s">
        <v>28</v>
      </c>
      <c r="AF5" s="317" t="s">
        <v>28</v>
      </c>
      <c r="AG5" s="325" t="s">
        <v>28</v>
      </c>
      <c r="AH5" s="324" t="s">
        <v>92</v>
      </c>
      <c r="AI5" s="324" t="s">
        <v>91</v>
      </c>
      <c r="AJ5" s="323" t="s">
        <v>28</v>
      </c>
      <c r="AK5" s="323" t="s">
        <v>92</v>
      </c>
      <c r="AL5" s="315" t="s">
        <v>91</v>
      </c>
      <c r="AM5" s="322" t="s">
        <v>28</v>
      </c>
    </row>
    <row r="6" spans="1:40"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562.69249999999977</v>
      </c>
      <c r="M6" s="83">
        <v>0</v>
      </c>
      <c r="N6" s="274">
        <f t="shared" ref="N6:N17" si="3">L6-M6</f>
        <v>562.69249999999977</v>
      </c>
      <c r="O6" s="273">
        <v>2.9874999999999958</v>
      </c>
      <c r="P6" s="83">
        <v>0</v>
      </c>
      <c r="Q6" s="274">
        <f t="shared" ref="Q6:Q17" si="4">O6-P6</f>
        <v>2.9874999999999958</v>
      </c>
      <c r="R6" s="273">
        <v>21.52</v>
      </c>
      <c r="S6" s="83">
        <v>0</v>
      </c>
      <c r="T6" s="274">
        <f t="shared" ref="T6:T17" si="5">R6-S6</f>
        <v>21.52</v>
      </c>
      <c r="U6" s="273">
        <v>0</v>
      </c>
      <c r="V6" s="83">
        <v>0</v>
      </c>
      <c r="W6" s="274">
        <f t="shared" ref="W6:W17" si="6">U6-V6</f>
        <v>0</v>
      </c>
      <c r="X6" s="273">
        <v>0</v>
      </c>
      <c r="Y6" s="83">
        <v>0</v>
      </c>
      <c r="Z6" s="274">
        <f t="shared" ref="Z6:Z17" si="7">X6-Y6</f>
        <v>0</v>
      </c>
      <c r="AA6" s="273">
        <v>-21.52</v>
      </c>
      <c r="AB6" s="83">
        <v>0</v>
      </c>
      <c r="AC6" s="274">
        <f t="shared" ref="AC6:AC17" si="8">AA6-AB6</f>
        <v>-21.52</v>
      </c>
      <c r="AD6" s="273">
        <v>0</v>
      </c>
      <c r="AE6" s="83">
        <v>0</v>
      </c>
      <c r="AF6" s="274">
        <f t="shared" ref="AF6:AF17" si="9">AD6-AE6</f>
        <v>0</v>
      </c>
      <c r="AG6" s="85">
        <v>565.67999999999972</v>
      </c>
      <c r="AH6" s="286">
        <v>2.8602763722855317E-2</v>
      </c>
      <c r="AI6" s="285">
        <f t="shared" ref="AI6:AI50" si="10">IFERROR(D6/AG6,1)</f>
        <v>0</v>
      </c>
      <c r="AJ6" s="284">
        <v>0</v>
      </c>
      <c r="AK6" s="283">
        <v>0</v>
      </c>
      <c r="AL6" s="282">
        <f t="shared" ref="AL6:AL50" si="11">IFERROR(F6/AJ6,1)</f>
        <v>1</v>
      </c>
      <c r="AM6" s="281">
        <f t="shared" ref="AM6:AM17" si="12">AG6-AJ6</f>
        <v>565.67999999999972</v>
      </c>
    </row>
    <row r="7" spans="1:40" ht="15">
      <c r="A7" s="377"/>
      <c r="B7" s="270" t="s">
        <v>25</v>
      </c>
      <c r="C7" s="269">
        <f t="shared" si="0"/>
        <v>1</v>
      </c>
      <c r="D7" s="251">
        <v>0</v>
      </c>
      <c r="E7" s="268">
        <v>0</v>
      </c>
      <c r="F7" s="262">
        <v>0</v>
      </c>
      <c r="G7" s="267">
        <v>0</v>
      </c>
      <c r="H7" s="266">
        <f t="shared" si="1"/>
        <v>1</v>
      </c>
      <c r="I7" s="251">
        <v>0</v>
      </c>
      <c r="J7" s="61">
        <v>0</v>
      </c>
      <c r="K7" s="265">
        <f t="shared" si="2"/>
        <v>0</v>
      </c>
      <c r="L7" s="251">
        <v>635.18252532995587</v>
      </c>
      <c r="M7" s="61">
        <v>0</v>
      </c>
      <c r="N7" s="252">
        <f t="shared" si="3"/>
        <v>635.18252532995587</v>
      </c>
      <c r="O7" s="251">
        <v>24.789974670043986</v>
      </c>
      <c r="P7" s="61">
        <v>0</v>
      </c>
      <c r="Q7" s="252">
        <f t="shared" si="4"/>
        <v>24.789974670043986</v>
      </c>
      <c r="R7" s="251">
        <v>0</v>
      </c>
      <c r="S7" s="61">
        <v>0</v>
      </c>
      <c r="T7" s="252">
        <f t="shared" si="5"/>
        <v>0</v>
      </c>
      <c r="U7" s="251">
        <v>0.75</v>
      </c>
      <c r="V7" s="61">
        <v>0</v>
      </c>
      <c r="W7" s="252">
        <f t="shared" si="6"/>
        <v>0.75</v>
      </c>
      <c r="X7" s="251">
        <v>1819.6475000000003</v>
      </c>
      <c r="Y7" s="61">
        <v>0</v>
      </c>
      <c r="Z7" s="252">
        <f t="shared" si="7"/>
        <v>1819.6475000000003</v>
      </c>
      <c r="AA7" s="251">
        <v>0</v>
      </c>
      <c r="AB7" s="61">
        <v>0</v>
      </c>
      <c r="AC7" s="252">
        <f t="shared" si="8"/>
        <v>0</v>
      </c>
      <c r="AD7" s="251">
        <v>0</v>
      </c>
      <c r="AE7" s="61">
        <v>0</v>
      </c>
      <c r="AF7" s="252">
        <f t="shared" si="9"/>
        <v>0</v>
      </c>
      <c r="AG7" s="63">
        <v>2480.37</v>
      </c>
      <c r="AH7" s="264">
        <v>0.12541620183718477</v>
      </c>
      <c r="AI7" s="263">
        <f t="shared" si="10"/>
        <v>0</v>
      </c>
      <c r="AJ7" s="262">
        <v>0</v>
      </c>
      <c r="AK7" s="261">
        <v>0</v>
      </c>
      <c r="AL7" s="260">
        <f t="shared" si="11"/>
        <v>1</v>
      </c>
      <c r="AM7" s="259">
        <f t="shared" si="12"/>
        <v>2480.37</v>
      </c>
    </row>
    <row r="8" spans="1:40" ht="15">
      <c r="A8" s="377"/>
      <c r="B8" s="271" t="s">
        <v>24</v>
      </c>
      <c r="C8" s="249">
        <f t="shared" si="0"/>
        <v>1</v>
      </c>
      <c r="D8" s="231">
        <v>0</v>
      </c>
      <c r="E8" s="248">
        <v>0</v>
      </c>
      <c r="F8" s="242">
        <v>0</v>
      </c>
      <c r="G8" s="247">
        <v>0</v>
      </c>
      <c r="H8" s="246">
        <f t="shared" si="1"/>
        <v>1</v>
      </c>
      <c r="I8" s="231">
        <v>0</v>
      </c>
      <c r="J8" s="72">
        <v>0</v>
      </c>
      <c r="K8" s="245">
        <f t="shared" si="2"/>
        <v>0</v>
      </c>
      <c r="L8" s="231">
        <v>1121.9025000000001</v>
      </c>
      <c r="M8" s="72">
        <v>0</v>
      </c>
      <c r="N8" s="232">
        <f t="shared" si="3"/>
        <v>1121.9025000000001</v>
      </c>
      <c r="O8" s="231">
        <v>70.384999999999778</v>
      </c>
      <c r="P8" s="72">
        <v>0</v>
      </c>
      <c r="Q8" s="232">
        <f t="shared" si="4"/>
        <v>70.384999999999778</v>
      </c>
      <c r="R8" s="231">
        <v>1.905</v>
      </c>
      <c r="S8" s="72">
        <v>0</v>
      </c>
      <c r="T8" s="232">
        <f t="shared" si="5"/>
        <v>1.905</v>
      </c>
      <c r="U8" s="231">
        <v>0</v>
      </c>
      <c r="V8" s="72">
        <v>0</v>
      </c>
      <c r="W8" s="232">
        <f t="shared" si="6"/>
        <v>0</v>
      </c>
      <c r="X8" s="231">
        <v>615.90499999999997</v>
      </c>
      <c r="Y8" s="72">
        <v>0</v>
      </c>
      <c r="Z8" s="232">
        <f t="shared" si="7"/>
        <v>615.90499999999997</v>
      </c>
      <c r="AA8" s="231">
        <v>-1.905</v>
      </c>
      <c r="AB8" s="72">
        <v>0</v>
      </c>
      <c r="AC8" s="232">
        <f t="shared" si="8"/>
        <v>-1.905</v>
      </c>
      <c r="AD8" s="231">
        <v>0</v>
      </c>
      <c r="AE8" s="72">
        <v>0</v>
      </c>
      <c r="AF8" s="232">
        <f t="shared" si="9"/>
        <v>0</v>
      </c>
      <c r="AG8" s="74">
        <v>1808.1924999999999</v>
      </c>
      <c r="AH8" s="244">
        <v>9.1428551200217589E-2</v>
      </c>
      <c r="AI8" s="243">
        <f t="shared" si="10"/>
        <v>0</v>
      </c>
      <c r="AJ8" s="242">
        <v>0</v>
      </c>
      <c r="AK8" s="241">
        <v>0</v>
      </c>
      <c r="AL8" s="240">
        <f t="shared" si="11"/>
        <v>1</v>
      </c>
      <c r="AM8" s="239">
        <f t="shared" si="12"/>
        <v>1808.1924999999999</v>
      </c>
    </row>
    <row r="9" spans="1:40" ht="15">
      <c r="A9" s="377"/>
      <c r="B9" s="218" t="s">
        <v>23</v>
      </c>
      <c r="C9" s="229">
        <f t="shared" si="0"/>
        <v>0.56677147049601739</v>
      </c>
      <c r="D9" s="211">
        <v>215.50936899999999</v>
      </c>
      <c r="E9" s="228">
        <v>1.0896909138680249E-2</v>
      </c>
      <c r="F9" s="222">
        <v>226.02059825000001</v>
      </c>
      <c r="G9" s="227">
        <v>1.1428399477066952E-2</v>
      </c>
      <c r="H9" s="226">
        <f t="shared" si="1"/>
        <v>-4.8773885324679384E-2</v>
      </c>
      <c r="I9" s="211">
        <v>380.24032651360199</v>
      </c>
      <c r="J9" s="49">
        <v>408.1211405500473</v>
      </c>
      <c r="K9" s="225">
        <f t="shared" si="2"/>
        <v>-27.880814036445315</v>
      </c>
      <c r="L9" s="211">
        <v>2469.2084305833869</v>
      </c>
      <c r="M9" s="49">
        <v>1222.6230230358451</v>
      </c>
      <c r="N9" s="212">
        <f t="shared" si="3"/>
        <v>1246.5854075475418</v>
      </c>
      <c r="O9" s="211">
        <v>94.399069416613372</v>
      </c>
      <c r="P9" s="49">
        <v>301.49510196415417</v>
      </c>
      <c r="Q9" s="212">
        <f t="shared" si="4"/>
        <v>-207.0960325475408</v>
      </c>
      <c r="R9" s="211">
        <v>0</v>
      </c>
      <c r="S9" s="49">
        <v>0</v>
      </c>
      <c r="T9" s="212">
        <f t="shared" si="5"/>
        <v>0</v>
      </c>
      <c r="U9" s="211">
        <v>256.26250000000005</v>
      </c>
      <c r="V9" s="49">
        <v>1143.8399999999999</v>
      </c>
      <c r="W9" s="212">
        <f t="shared" si="6"/>
        <v>-887.57749999999987</v>
      </c>
      <c r="X9" s="211">
        <v>1214.2925</v>
      </c>
      <c r="Y9" s="49">
        <v>7347.8693750000002</v>
      </c>
      <c r="Z9" s="212">
        <f t="shared" si="7"/>
        <v>-6133.5768750000007</v>
      </c>
      <c r="AA9" s="211">
        <v>0</v>
      </c>
      <c r="AB9" s="49">
        <v>0</v>
      </c>
      <c r="AC9" s="212">
        <f t="shared" si="8"/>
        <v>0</v>
      </c>
      <c r="AD9" s="211">
        <v>0</v>
      </c>
      <c r="AE9" s="49">
        <v>0</v>
      </c>
      <c r="AF9" s="212">
        <f t="shared" si="9"/>
        <v>0</v>
      </c>
      <c r="AG9" s="51">
        <v>4034.1624999999999</v>
      </c>
      <c r="AH9" s="224">
        <v>0.20398139726895662</v>
      </c>
      <c r="AI9" s="223">
        <f t="shared" si="10"/>
        <v>5.3421092729903669E-2</v>
      </c>
      <c r="AJ9" s="222">
        <v>10015.827499999999</v>
      </c>
      <c r="AK9" s="221">
        <v>0.50643560210730831</v>
      </c>
      <c r="AL9" s="220">
        <f t="shared" si="11"/>
        <v>2.2566342945702689E-2</v>
      </c>
      <c r="AM9" s="219">
        <f t="shared" si="12"/>
        <v>-5981.6649999999991</v>
      </c>
    </row>
    <row r="10" spans="1:40" ht="15">
      <c r="A10" s="377"/>
      <c r="B10" s="270" t="s">
        <v>22</v>
      </c>
      <c r="C10" s="269">
        <f t="shared" si="0"/>
        <v>0.57061299046728342</v>
      </c>
      <c r="D10" s="251">
        <v>954.3775142500001</v>
      </c>
      <c r="E10" s="268">
        <v>4.8256672575482162E-2</v>
      </c>
      <c r="F10" s="262">
        <v>962.68809224999995</v>
      </c>
      <c r="G10" s="267">
        <v>4.8676908986318379E-2</v>
      </c>
      <c r="H10" s="266">
        <f t="shared" si="1"/>
        <v>-8.7078518467932874E-3</v>
      </c>
      <c r="I10" s="251">
        <v>1672.5478217179145</v>
      </c>
      <c r="J10" s="61">
        <v>1693.3425143466636</v>
      </c>
      <c r="K10" s="265">
        <f t="shared" si="2"/>
        <v>-20.79469262874909</v>
      </c>
      <c r="L10" s="251">
        <v>6931.4765808942557</v>
      </c>
      <c r="M10" s="61">
        <v>4436.808523646434</v>
      </c>
      <c r="N10" s="252">
        <f t="shared" si="3"/>
        <v>2494.6680572478217</v>
      </c>
      <c r="O10" s="251">
        <v>127.52491289116693</v>
      </c>
      <c r="P10" s="61">
        <v>204.92873821337074</v>
      </c>
      <c r="Q10" s="252">
        <f t="shared" si="4"/>
        <v>-77.403825322203801</v>
      </c>
      <c r="R10" s="251">
        <v>613.96850621457668</v>
      </c>
      <c r="S10" s="61">
        <v>468.06636341659532</v>
      </c>
      <c r="T10" s="252">
        <f t="shared" si="5"/>
        <v>145.90214279798136</v>
      </c>
      <c r="U10" s="251">
        <v>190.65250000000015</v>
      </c>
      <c r="V10" s="61">
        <v>4056.37</v>
      </c>
      <c r="W10" s="252">
        <f t="shared" si="6"/>
        <v>-3865.7174999999997</v>
      </c>
      <c r="X10" s="251">
        <v>14.787500000000037</v>
      </c>
      <c r="Y10" s="61">
        <v>561.36637472360076</v>
      </c>
      <c r="Z10" s="252">
        <f t="shared" si="7"/>
        <v>-546.57887472360073</v>
      </c>
      <c r="AA10" s="251">
        <v>-613.96850621457668</v>
      </c>
      <c r="AB10" s="61">
        <v>-468.06636341659532</v>
      </c>
      <c r="AC10" s="252">
        <f t="shared" si="8"/>
        <v>-145.90214279798136</v>
      </c>
      <c r="AD10" s="251">
        <v>0</v>
      </c>
      <c r="AE10" s="61">
        <v>0</v>
      </c>
      <c r="AF10" s="252">
        <f t="shared" si="9"/>
        <v>0</v>
      </c>
      <c r="AG10" s="63">
        <v>7264.4414937854235</v>
      </c>
      <c r="AH10" s="264">
        <v>0.36731562654725414</v>
      </c>
      <c r="AI10" s="263">
        <f t="shared" si="10"/>
        <v>0.13137658484364559</v>
      </c>
      <c r="AJ10" s="262">
        <v>9259.4736365834033</v>
      </c>
      <c r="AK10" s="261">
        <v>0.46819168025206742</v>
      </c>
      <c r="AL10" s="260">
        <f t="shared" si="11"/>
        <v>0.10396790681994061</v>
      </c>
      <c r="AM10" s="259">
        <f t="shared" si="12"/>
        <v>-1995.0321427979798</v>
      </c>
    </row>
    <row r="11" spans="1:40" ht="15">
      <c r="A11" s="377"/>
      <c r="B11" s="270" t="s">
        <v>21</v>
      </c>
      <c r="C11" s="269">
        <f t="shared" si="0"/>
        <v>0.62359953017783076</v>
      </c>
      <c r="D11" s="251">
        <v>2308.7023710000003</v>
      </c>
      <c r="E11" s="268">
        <v>0.11673608475482411</v>
      </c>
      <c r="F11" s="262">
        <v>2433.5858207499996</v>
      </c>
      <c r="G11" s="267">
        <v>0.1230506915590683</v>
      </c>
      <c r="H11" s="266">
        <f t="shared" si="1"/>
        <v>-5.4092485596533076E-2</v>
      </c>
      <c r="I11" s="251">
        <v>3702.2195484041367</v>
      </c>
      <c r="J11" s="61">
        <v>3938.1915476932227</v>
      </c>
      <c r="K11" s="265">
        <f t="shared" si="2"/>
        <v>-235.97199928908594</v>
      </c>
      <c r="L11" s="251">
        <v>13427.514999999999</v>
      </c>
      <c r="M11" s="61">
        <v>10007.514999999999</v>
      </c>
      <c r="N11" s="252">
        <f t="shared" si="3"/>
        <v>3420</v>
      </c>
      <c r="O11" s="251">
        <v>186.5874999999993</v>
      </c>
      <c r="P11" s="61">
        <v>296.90750000000077</v>
      </c>
      <c r="Q11" s="252">
        <f t="shared" si="4"/>
        <v>-110.32000000000147</v>
      </c>
      <c r="R11" s="251">
        <v>0</v>
      </c>
      <c r="S11" s="61">
        <v>1388.2349999999999</v>
      </c>
      <c r="T11" s="252">
        <f t="shared" si="5"/>
        <v>-1388.2349999999999</v>
      </c>
      <c r="U11" s="251">
        <v>6724.0700000000006</v>
      </c>
      <c r="V11" s="61">
        <v>7672.585</v>
      </c>
      <c r="W11" s="252">
        <f t="shared" si="6"/>
        <v>-948.51499999999942</v>
      </c>
      <c r="X11" s="251">
        <v>6.4724999999999682</v>
      </c>
      <c r="Y11" s="61">
        <v>53.689999999999941</v>
      </c>
      <c r="Z11" s="252">
        <f t="shared" si="7"/>
        <v>-47.217499999999973</v>
      </c>
      <c r="AA11" s="251">
        <v>0</v>
      </c>
      <c r="AB11" s="61">
        <v>-1388.2349999999999</v>
      </c>
      <c r="AC11" s="252">
        <f t="shared" si="8"/>
        <v>1388.2349999999999</v>
      </c>
      <c r="AD11" s="251">
        <v>0</v>
      </c>
      <c r="AE11" s="61">
        <v>0</v>
      </c>
      <c r="AF11" s="252">
        <f t="shared" si="9"/>
        <v>0</v>
      </c>
      <c r="AG11" s="63">
        <v>20344.645</v>
      </c>
      <c r="AH11" s="264">
        <v>1.0286965668935972</v>
      </c>
      <c r="AI11" s="263">
        <f t="shared" si="10"/>
        <v>0.11347960954836028</v>
      </c>
      <c r="AJ11" s="262">
        <v>18030.697499999998</v>
      </c>
      <c r="AK11" s="261">
        <v>0.91169572806912247</v>
      </c>
      <c r="AL11" s="260">
        <f t="shared" si="11"/>
        <v>0.13496903382412132</v>
      </c>
      <c r="AM11" s="259">
        <f t="shared" si="12"/>
        <v>2313.947500000002</v>
      </c>
    </row>
    <row r="12" spans="1:40" ht="15">
      <c r="A12" s="377"/>
      <c r="B12" s="270" t="s">
        <v>20</v>
      </c>
      <c r="C12" s="269">
        <f t="shared" si="0"/>
        <v>0.6195185484567195</v>
      </c>
      <c r="D12" s="251">
        <v>4565.11166675</v>
      </c>
      <c r="E12" s="268">
        <v>0.23082804831795459</v>
      </c>
      <c r="F12" s="262">
        <v>4635.6500620000006</v>
      </c>
      <c r="G12" s="267">
        <v>0.23439483460630203</v>
      </c>
      <c r="H12" s="266">
        <f t="shared" si="1"/>
        <v>-1.5451625370692928E-2</v>
      </c>
      <c r="I12" s="251">
        <v>7368.8054669583889</v>
      </c>
      <c r="J12" s="61">
        <v>7501.2363267725814</v>
      </c>
      <c r="K12" s="265">
        <f t="shared" si="2"/>
        <v>-132.43085981419244</v>
      </c>
      <c r="L12" s="251">
        <v>19828.785000000003</v>
      </c>
      <c r="M12" s="61">
        <v>13501.029999999999</v>
      </c>
      <c r="N12" s="252">
        <f t="shared" si="3"/>
        <v>6327.7550000000047</v>
      </c>
      <c r="O12" s="251">
        <v>325.85500000000002</v>
      </c>
      <c r="P12" s="61">
        <v>180.71749999999938</v>
      </c>
      <c r="Q12" s="252">
        <f t="shared" si="4"/>
        <v>145.13750000000064</v>
      </c>
      <c r="R12" s="251">
        <v>0</v>
      </c>
      <c r="S12" s="61">
        <v>2941.0675000000001</v>
      </c>
      <c r="T12" s="252">
        <f t="shared" si="5"/>
        <v>-2941.0675000000001</v>
      </c>
      <c r="U12" s="251">
        <v>3811.8849999999998</v>
      </c>
      <c r="V12" s="61">
        <v>2521.2700000000004</v>
      </c>
      <c r="W12" s="252">
        <f t="shared" si="6"/>
        <v>1290.6149999999993</v>
      </c>
      <c r="X12" s="251">
        <v>2952.5024999999996</v>
      </c>
      <c r="Y12" s="61">
        <v>145.60750000000013</v>
      </c>
      <c r="Z12" s="252">
        <f t="shared" si="7"/>
        <v>2806.8949999999995</v>
      </c>
      <c r="AA12" s="251">
        <v>0</v>
      </c>
      <c r="AB12" s="61">
        <v>-2941.0675000000001</v>
      </c>
      <c r="AC12" s="252">
        <f t="shared" si="8"/>
        <v>2941.0675000000001</v>
      </c>
      <c r="AD12" s="251">
        <v>0</v>
      </c>
      <c r="AE12" s="61">
        <v>0</v>
      </c>
      <c r="AF12" s="252">
        <f t="shared" si="9"/>
        <v>0</v>
      </c>
      <c r="AG12" s="63">
        <v>26919.0275</v>
      </c>
      <c r="AH12" s="264">
        <v>1.3611203917966785</v>
      </c>
      <c r="AI12" s="263">
        <f t="shared" si="10"/>
        <v>0.16958679754497075</v>
      </c>
      <c r="AJ12" s="262">
        <v>16348.625</v>
      </c>
      <c r="AK12" s="261">
        <v>0.82664420343716916</v>
      </c>
      <c r="AL12" s="260">
        <f t="shared" si="11"/>
        <v>0.28354984361070124</v>
      </c>
      <c r="AM12" s="259">
        <f t="shared" si="12"/>
        <v>10570.4025</v>
      </c>
    </row>
    <row r="13" spans="1:40" ht="15">
      <c r="A13" s="377"/>
      <c r="B13" s="270" t="s">
        <v>19</v>
      </c>
      <c r="C13" s="269">
        <f t="shared" si="0"/>
        <v>0.66183417325769156</v>
      </c>
      <c r="D13" s="251">
        <v>4477.3195597499998</v>
      </c>
      <c r="E13" s="268">
        <v>0.22638897164341659</v>
      </c>
      <c r="F13" s="262">
        <v>3732.5626884999997</v>
      </c>
      <c r="G13" s="267">
        <v>0.18873154839715151</v>
      </c>
      <c r="H13" s="266">
        <f t="shared" si="1"/>
        <v>0.16633989629535961</v>
      </c>
      <c r="I13" s="251">
        <v>6765.0171911064372</v>
      </c>
      <c r="J13" s="61">
        <v>5607.5668856990205</v>
      </c>
      <c r="K13" s="265">
        <f t="shared" si="2"/>
        <v>1157.4503054074166</v>
      </c>
      <c r="L13" s="251">
        <v>6230.1347773195466</v>
      </c>
      <c r="M13" s="61">
        <v>8633.3950000000004</v>
      </c>
      <c r="N13" s="252">
        <f t="shared" si="3"/>
        <v>-2403.2602226804538</v>
      </c>
      <c r="O13" s="251">
        <v>248.8291690590969</v>
      </c>
      <c r="P13" s="61">
        <v>367.22250000000003</v>
      </c>
      <c r="Q13" s="252">
        <f t="shared" si="4"/>
        <v>-118.39333094090313</v>
      </c>
      <c r="R13" s="251">
        <v>365.61718238225137</v>
      </c>
      <c r="S13" s="61">
        <v>90.21500000000006</v>
      </c>
      <c r="T13" s="252">
        <f t="shared" si="5"/>
        <v>275.40218238225134</v>
      </c>
      <c r="U13" s="251">
        <v>150.49250000000001</v>
      </c>
      <c r="V13" s="61">
        <v>254.48999999999998</v>
      </c>
      <c r="W13" s="252">
        <f t="shared" si="6"/>
        <v>-103.99749999999997</v>
      </c>
      <c r="X13" s="251">
        <v>17339.193871239102</v>
      </c>
      <c r="Y13" s="61">
        <v>1696.4425000000003</v>
      </c>
      <c r="Z13" s="252">
        <f t="shared" si="7"/>
        <v>15642.751371239101</v>
      </c>
      <c r="AA13" s="251">
        <v>-365.61718238225137</v>
      </c>
      <c r="AB13" s="61">
        <v>-90.21500000000006</v>
      </c>
      <c r="AC13" s="252">
        <f t="shared" si="8"/>
        <v>-275.40218238225134</v>
      </c>
      <c r="AD13" s="251">
        <v>0</v>
      </c>
      <c r="AE13" s="61">
        <v>0</v>
      </c>
      <c r="AF13" s="252">
        <f t="shared" si="9"/>
        <v>0</v>
      </c>
      <c r="AG13" s="63">
        <v>23968.650317617747</v>
      </c>
      <c r="AH13" s="264">
        <v>1.211938979264888</v>
      </c>
      <c r="AI13" s="263">
        <f t="shared" si="10"/>
        <v>0.18679898535876352</v>
      </c>
      <c r="AJ13" s="262">
        <v>10951.550000000001</v>
      </c>
      <c r="AK13" s="261">
        <v>0.55374903553982868</v>
      </c>
      <c r="AL13" s="260">
        <f t="shared" si="11"/>
        <v>0.340825060242614</v>
      </c>
      <c r="AM13" s="259">
        <f t="shared" si="12"/>
        <v>13017.100317617746</v>
      </c>
    </row>
    <row r="14" spans="1:40" ht="15">
      <c r="A14" s="377"/>
      <c r="B14" s="258" t="s">
        <v>18</v>
      </c>
      <c r="C14" s="269">
        <f t="shared" si="0"/>
        <v>0.66248620109038092</v>
      </c>
      <c r="D14" s="251">
        <v>2002.7375309999998</v>
      </c>
      <c r="E14" s="268">
        <v>0.10126542992166535</v>
      </c>
      <c r="F14" s="262">
        <v>2083.3210250000002</v>
      </c>
      <c r="G14" s="267">
        <v>0.1053400667771774</v>
      </c>
      <c r="H14" s="266">
        <f t="shared" si="1"/>
        <v>-4.0236672430941943E-2</v>
      </c>
      <c r="I14" s="251">
        <v>3023.0630127898658</v>
      </c>
      <c r="J14" s="61">
        <v>3151.0537959153862</v>
      </c>
      <c r="K14" s="265">
        <f t="shared" si="2"/>
        <v>-127.99078312552047</v>
      </c>
      <c r="L14" s="251">
        <v>1626.6199999999994</v>
      </c>
      <c r="M14" s="61">
        <v>4319.7037487520029</v>
      </c>
      <c r="N14" s="252">
        <f t="shared" si="3"/>
        <v>-2693.0837487520034</v>
      </c>
      <c r="O14" s="251">
        <v>89.261500000000154</v>
      </c>
      <c r="P14" s="61">
        <v>421.04699966720096</v>
      </c>
      <c r="Q14" s="252">
        <f t="shared" si="4"/>
        <v>-331.78549966720084</v>
      </c>
      <c r="R14" s="251">
        <v>465.35915651967525</v>
      </c>
      <c r="S14" s="61">
        <v>0</v>
      </c>
      <c r="T14" s="252">
        <f t="shared" si="5"/>
        <v>465.35915651967525</v>
      </c>
      <c r="U14" s="251">
        <v>62.32500000000001</v>
      </c>
      <c r="V14" s="61">
        <v>182.23750000000024</v>
      </c>
      <c r="W14" s="252">
        <f t="shared" si="6"/>
        <v>-119.91250000000022</v>
      </c>
      <c r="X14" s="251">
        <v>9241.3993434803251</v>
      </c>
      <c r="Y14" s="61">
        <v>4202.8292515807952</v>
      </c>
      <c r="Z14" s="252">
        <f t="shared" si="7"/>
        <v>5038.5700918995299</v>
      </c>
      <c r="AA14" s="251">
        <v>-465.35915651967525</v>
      </c>
      <c r="AB14" s="61">
        <v>0</v>
      </c>
      <c r="AC14" s="252">
        <f t="shared" si="8"/>
        <v>-465.35915651967525</v>
      </c>
      <c r="AD14" s="251">
        <v>0</v>
      </c>
      <c r="AE14" s="61">
        <v>0</v>
      </c>
      <c r="AF14" s="252">
        <f t="shared" si="9"/>
        <v>0</v>
      </c>
      <c r="AG14" s="63">
        <v>11019.605843480325</v>
      </c>
      <c r="AH14" s="264">
        <v>0.55718989934249696</v>
      </c>
      <c r="AI14" s="263">
        <f t="shared" si="10"/>
        <v>0.18174311853312847</v>
      </c>
      <c r="AJ14" s="262">
        <v>9125.8174999999992</v>
      </c>
      <c r="AK14" s="261">
        <v>0.46143355407567782</v>
      </c>
      <c r="AL14" s="260">
        <f t="shared" si="11"/>
        <v>0.22828870125881878</v>
      </c>
      <c r="AM14" s="259">
        <f t="shared" si="12"/>
        <v>1893.7883434803261</v>
      </c>
    </row>
    <row r="15" spans="1:40" ht="15">
      <c r="A15" s="377"/>
      <c r="B15" s="238" t="s">
        <v>17</v>
      </c>
      <c r="C15" s="249">
        <f t="shared" si="0"/>
        <v>0.62261207264632457</v>
      </c>
      <c r="D15" s="231">
        <v>147.11784124999997</v>
      </c>
      <c r="E15" s="248">
        <v>7.4387937574075256E-3</v>
      </c>
      <c r="F15" s="242">
        <v>121.36602725000002</v>
      </c>
      <c r="G15" s="247">
        <v>6.1366948547911544E-3</v>
      </c>
      <c r="H15" s="246">
        <f t="shared" si="1"/>
        <v>0.17504208722203474</v>
      </c>
      <c r="I15" s="231">
        <v>236.29134048862304</v>
      </c>
      <c r="J15" s="72">
        <v>192.36449956066889</v>
      </c>
      <c r="K15" s="245">
        <f t="shared" si="2"/>
        <v>43.926840927954146</v>
      </c>
      <c r="L15" s="231">
        <v>1798.3691252591013</v>
      </c>
      <c r="M15" s="72">
        <v>1282.4789741038539</v>
      </c>
      <c r="N15" s="232">
        <f t="shared" si="3"/>
        <v>515.89015115524739</v>
      </c>
      <c r="O15" s="231">
        <v>144.24087474089851</v>
      </c>
      <c r="P15" s="72">
        <v>168.967517118476</v>
      </c>
      <c r="Q15" s="232">
        <f t="shared" si="4"/>
        <v>-24.726642377577491</v>
      </c>
      <c r="R15" s="231">
        <v>0</v>
      </c>
      <c r="S15" s="72">
        <v>0</v>
      </c>
      <c r="T15" s="232">
        <f t="shared" si="5"/>
        <v>0</v>
      </c>
      <c r="U15" s="231">
        <v>27.022500000000036</v>
      </c>
      <c r="V15" s="72">
        <v>60.762256222888531</v>
      </c>
      <c r="W15" s="232">
        <f t="shared" si="6"/>
        <v>-33.739756222888495</v>
      </c>
      <c r="X15" s="231">
        <v>1733.1925000000001</v>
      </c>
      <c r="Y15" s="72">
        <v>3335.4787525547808</v>
      </c>
      <c r="Z15" s="232">
        <f t="shared" si="7"/>
        <v>-1602.2862525547807</v>
      </c>
      <c r="AA15" s="231">
        <v>0</v>
      </c>
      <c r="AB15" s="72">
        <v>0</v>
      </c>
      <c r="AC15" s="232">
        <f t="shared" si="8"/>
        <v>0</v>
      </c>
      <c r="AD15" s="231">
        <v>0</v>
      </c>
      <c r="AE15" s="72">
        <v>0</v>
      </c>
      <c r="AF15" s="232">
        <f t="shared" si="9"/>
        <v>0</v>
      </c>
      <c r="AG15" s="74">
        <v>3702.8249999999998</v>
      </c>
      <c r="AH15" s="244">
        <v>0.18722781180540551</v>
      </c>
      <c r="AI15" s="243">
        <f t="shared" si="10"/>
        <v>3.9731243374990712E-2</v>
      </c>
      <c r="AJ15" s="242">
        <v>4847.6874999999991</v>
      </c>
      <c r="AK15" s="241">
        <v>0.24511619612963301</v>
      </c>
      <c r="AL15" s="240">
        <f t="shared" si="11"/>
        <v>2.5035860345783437E-2</v>
      </c>
      <c r="AM15" s="239">
        <f t="shared" si="12"/>
        <v>-1144.8624999999993</v>
      </c>
    </row>
    <row r="16" spans="1:40" ht="15">
      <c r="A16" s="377"/>
      <c r="B16" s="218" t="s">
        <v>16</v>
      </c>
      <c r="C16" s="229">
        <f t="shared" si="0"/>
        <v>1</v>
      </c>
      <c r="D16" s="211">
        <v>0</v>
      </c>
      <c r="E16" s="228">
        <v>0</v>
      </c>
      <c r="F16" s="222">
        <v>0</v>
      </c>
      <c r="G16" s="227">
        <v>0</v>
      </c>
      <c r="H16" s="226">
        <f t="shared" si="1"/>
        <v>1</v>
      </c>
      <c r="I16" s="211">
        <v>0</v>
      </c>
      <c r="J16" s="49">
        <v>0</v>
      </c>
      <c r="K16" s="225">
        <f t="shared" si="2"/>
        <v>0</v>
      </c>
      <c r="L16" s="211">
        <v>1684.5075000000002</v>
      </c>
      <c r="M16" s="49">
        <v>0</v>
      </c>
      <c r="N16" s="212">
        <f t="shared" si="3"/>
        <v>1684.5075000000002</v>
      </c>
      <c r="O16" s="211">
        <v>96.816259708343892</v>
      </c>
      <c r="P16" s="49">
        <v>0</v>
      </c>
      <c r="Q16" s="212">
        <f t="shared" si="4"/>
        <v>96.816259708343892</v>
      </c>
      <c r="R16" s="211">
        <v>23.481240291656043</v>
      </c>
      <c r="S16" s="49">
        <v>0</v>
      </c>
      <c r="T16" s="212">
        <f t="shared" si="5"/>
        <v>23.481240291656043</v>
      </c>
      <c r="U16" s="211">
        <v>0</v>
      </c>
      <c r="V16" s="49">
        <v>0</v>
      </c>
      <c r="W16" s="212">
        <f t="shared" si="6"/>
        <v>0</v>
      </c>
      <c r="X16" s="211">
        <v>322.02250000000004</v>
      </c>
      <c r="Y16" s="49">
        <v>0</v>
      </c>
      <c r="Z16" s="212">
        <f t="shared" si="7"/>
        <v>322.02250000000004</v>
      </c>
      <c r="AA16" s="211">
        <v>-23.481240291656043</v>
      </c>
      <c r="AB16" s="49">
        <v>0</v>
      </c>
      <c r="AC16" s="212">
        <f t="shared" si="8"/>
        <v>-23.481240291656043</v>
      </c>
      <c r="AD16" s="211">
        <v>0</v>
      </c>
      <c r="AE16" s="49">
        <v>0</v>
      </c>
      <c r="AF16" s="212">
        <f t="shared" si="9"/>
        <v>0</v>
      </c>
      <c r="AG16" s="51">
        <v>2103.3462597083444</v>
      </c>
      <c r="AH16" s="224">
        <v>0.10635255991689521</v>
      </c>
      <c r="AI16" s="223">
        <f t="shared" si="10"/>
        <v>0</v>
      </c>
      <c r="AJ16" s="222">
        <v>0</v>
      </c>
      <c r="AK16" s="221">
        <v>0</v>
      </c>
      <c r="AL16" s="220">
        <f t="shared" si="11"/>
        <v>1</v>
      </c>
      <c r="AM16" s="219">
        <f t="shared" si="12"/>
        <v>2103.3462597083444</v>
      </c>
    </row>
    <row r="17" spans="1:39" ht="15.75" thickBot="1">
      <c r="A17" s="377"/>
      <c r="B17" s="198" t="s">
        <v>15</v>
      </c>
      <c r="C17" s="209">
        <f t="shared" si="0"/>
        <v>1</v>
      </c>
      <c r="D17" s="191">
        <v>0</v>
      </c>
      <c r="E17" s="208">
        <v>0</v>
      </c>
      <c r="F17" s="202">
        <v>0</v>
      </c>
      <c r="G17" s="207">
        <v>0</v>
      </c>
      <c r="H17" s="206">
        <f t="shared" si="1"/>
        <v>1</v>
      </c>
      <c r="I17" s="191">
        <v>0</v>
      </c>
      <c r="J17" s="38">
        <v>0</v>
      </c>
      <c r="K17" s="205">
        <f t="shared" si="2"/>
        <v>0</v>
      </c>
      <c r="L17" s="191">
        <v>624.00249999999994</v>
      </c>
      <c r="M17" s="38">
        <v>0</v>
      </c>
      <c r="N17" s="192">
        <f t="shared" si="3"/>
        <v>624.00249999999994</v>
      </c>
      <c r="O17" s="191">
        <v>15.459999999999996</v>
      </c>
      <c r="P17" s="38">
        <v>0</v>
      </c>
      <c r="Q17" s="192">
        <f t="shared" si="4"/>
        <v>15.459999999999996</v>
      </c>
      <c r="R17" s="191">
        <v>10.76</v>
      </c>
      <c r="S17" s="38">
        <v>0</v>
      </c>
      <c r="T17" s="192">
        <f t="shared" si="5"/>
        <v>10.76</v>
      </c>
      <c r="U17" s="191">
        <v>10.75</v>
      </c>
      <c r="V17" s="38">
        <v>0</v>
      </c>
      <c r="W17" s="192">
        <f t="shared" si="6"/>
        <v>10.75</v>
      </c>
      <c r="X17" s="191">
        <v>189.14999999999998</v>
      </c>
      <c r="Y17" s="38">
        <v>0</v>
      </c>
      <c r="Z17" s="192">
        <f t="shared" si="7"/>
        <v>189.14999999999998</v>
      </c>
      <c r="AA17" s="191">
        <v>-10.76</v>
      </c>
      <c r="AB17" s="38">
        <v>0</v>
      </c>
      <c r="AC17" s="192">
        <f t="shared" si="8"/>
        <v>-10.76</v>
      </c>
      <c r="AD17" s="191">
        <v>0</v>
      </c>
      <c r="AE17" s="38">
        <v>0</v>
      </c>
      <c r="AF17" s="192">
        <f t="shared" si="9"/>
        <v>0</v>
      </c>
      <c r="AG17" s="40">
        <v>839.36249999999995</v>
      </c>
      <c r="AH17" s="204">
        <v>4.2441110283773793E-2</v>
      </c>
      <c r="AI17" s="203">
        <f t="shared" si="10"/>
        <v>0</v>
      </c>
      <c r="AJ17" s="202">
        <v>0</v>
      </c>
      <c r="AK17" s="201">
        <v>0</v>
      </c>
      <c r="AL17" s="200">
        <f t="shared" si="11"/>
        <v>1</v>
      </c>
      <c r="AM17" s="199">
        <f t="shared" si="12"/>
        <v>839.36249999999995</v>
      </c>
    </row>
    <row r="18" spans="1:39" ht="15">
      <c r="A18" s="377"/>
      <c r="B18" s="178" t="s">
        <v>14</v>
      </c>
      <c r="C18" s="189">
        <f t="shared" si="0"/>
        <v>0.6337808358658501</v>
      </c>
      <c r="D18" s="171">
        <f>SUM(D6:D17)</f>
        <v>14670.875853</v>
      </c>
      <c r="E18" s="188">
        <v>0.74181091010943057</v>
      </c>
      <c r="F18" s="182">
        <f>SUM(F6:F17)</f>
        <v>14195.194313999998</v>
      </c>
      <c r="G18" s="187">
        <v>0.7177591446578756</v>
      </c>
      <c r="H18" s="186">
        <f t="shared" si="1"/>
        <v>3.242352697727522E-2</v>
      </c>
      <c r="I18" s="171">
        <f t="shared" ref="I18:AG18" si="13">SUM(I6:I17)</f>
        <v>23148.18470797897</v>
      </c>
      <c r="J18" s="27">
        <f t="shared" si="13"/>
        <v>22491.876710537592</v>
      </c>
      <c r="K18" s="185">
        <f t="shared" si="13"/>
        <v>656.30799744137744</v>
      </c>
      <c r="L18" s="171">
        <f t="shared" si="13"/>
        <v>56940.396439386248</v>
      </c>
      <c r="M18" s="27">
        <f t="shared" si="13"/>
        <v>43403.55426953813</v>
      </c>
      <c r="N18" s="172">
        <f t="shared" si="13"/>
        <v>13536.842169848114</v>
      </c>
      <c r="O18" s="171">
        <f t="shared" si="13"/>
        <v>1427.1367604861628</v>
      </c>
      <c r="P18" s="27">
        <f t="shared" si="13"/>
        <v>1941.2858569632019</v>
      </c>
      <c r="Q18" s="172">
        <f t="shared" si="13"/>
        <v>-514.14909647703917</v>
      </c>
      <c r="R18" s="171">
        <f t="shared" si="13"/>
        <v>1502.6110854081594</v>
      </c>
      <c r="S18" s="27">
        <f t="shared" si="13"/>
        <v>4887.5838634165957</v>
      </c>
      <c r="T18" s="172">
        <f t="shared" si="13"/>
        <v>-3384.9727780084354</v>
      </c>
      <c r="U18" s="171">
        <f t="shared" si="13"/>
        <v>11234.210000000003</v>
      </c>
      <c r="V18" s="27">
        <f t="shared" si="13"/>
        <v>15891.554756222889</v>
      </c>
      <c r="W18" s="172">
        <f t="shared" si="13"/>
        <v>-4657.3447562228894</v>
      </c>
      <c r="X18" s="171">
        <f t="shared" si="13"/>
        <v>35448.565714719429</v>
      </c>
      <c r="Y18" s="27">
        <f t="shared" si="13"/>
        <v>17343.283753859178</v>
      </c>
      <c r="Z18" s="172">
        <f t="shared" si="13"/>
        <v>18105.281960860251</v>
      </c>
      <c r="AA18" s="171">
        <f t="shared" si="13"/>
        <v>-1502.6110854081594</v>
      </c>
      <c r="AB18" s="27">
        <f t="shared" si="13"/>
        <v>-4887.5838634165957</v>
      </c>
      <c r="AC18" s="172">
        <f t="shared" si="13"/>
        <v>3384.9727780084354</v>
      </c>
      <c r="AD18" s="171">
        <f t="shared" si="13"/>
        <v>0</v>
      </c>
      <c r="AE18" s="27">
        <f t="shared" si="13"/>
        <v>0</v>
      </c>
      <c r="AF18" s="172">
        <f t="shared" si="13"/>
        <v>0</v>
      </c>
      <c r="AG18" s="29">
        <f t="shared" si="13"/>
        <v>105050.30891459183</v>
      </c>
      <c r="AH18" s="184">
        <v>5.3117118598802033</v>
      </c>
      <c r="AI18" s="183">
        <f t="shared" si="10"/>
        <v>0.13965571357746065</v>
      </c>
      <c r="AJ18" s="182">
        <f>SUM(AJ6:AJ17)</f>
        <v>78579.678636583412</v>
      </c>
      <c r="AK18" s="181">
        <v>3.9732659996108075</v>
      </c>
      <c r="AL18" s="180">
        <f t="shared" si="11"/>
        <v>0.18064714135126672</v>
      </c>
      <c r="AM18" s="179">
        <f>SUM(AM6:AM17)</f>
        <v>26470.630278008437</v>
      </c>
    </row>
    <row r="19" spans="1:39" ht="15">
      <c r="A19" s="377"/>
      <c r="B19" s="158" t="s">
        <v>87</v>
      </c>
      <c r="C19" s="169">
        <f t="shared" si="0"/>
        <v>0.6337808358658501</v>
      </c>
      <c r="D19" s="151">
        <f>SUM(D9:D15)</f>
        <v>14670.875853</v>
      </c>
      <c r="E19" s="168">
        <v>0.74181091010943057</v>
      </c>
      <c r="F19" s="162">
        <f>SUM(F9:F15)</f>
        <v>14195.194313999998</v>
      </c>
      <c r="G19" s="167">
        <v>0.7177591446578756</v>
      </c>
      <c r="H19" s="166">
        <f t="shared" si="1"/>
        <v>3.242352697727522E-2</v>
      </c>
      <c r="I19" s="151">
        <f t="shared" ref="I19:AG19" si="14">SUM(I9:I15)</f>
        <v>23148.18470797897</v>
      </c>
      <c r="J19" s="16">
        <f t="shared" si="14"/>
        <v>22491.876710537592</v>
      </c>
      <c r="K19" s="165">
        <f t="shared" si="14"/>
        <v>656.30799744137744</v>
      </c>
      <c r="L19" s="151">
        <f t="shared" si="14"/>
        <v>52312.108914056298</v>
      </c>
      <c r="M19" s="16">
        <f t="shared" si="14"/>
        <v>43403.55426953813</v>
      </c>
      <c r="N19" s="152">
        <f t="shared" si="14"/>
        <v>8908.5546445181571</v>
      </c>
      <c r="O19" s="151">
        <f t="shared" si="14"/>
        <v>1216.6980261077751</v>
      </c>
      <c r="P19" s="16">
        <f t="shared" si="14"/>
        <v>1941.2858569632019</v>
      </c>
      <c r="Q19" s="152">
        <f t="shared" si="14"/>
        <v>-724.58783085542689</v>
      </c>
      <c r="R19" s="151">
        <f t="shared" si="14"/>
        <v>1444.9448451165033</v>
      </c>
      <c r="S19" s="16">
        <f t="shared" si="14"/>
        <v>4887.5838634165957</v>
      </c>
      <c r="T19" s="152">
        <f t="shared" si="14"/>
        <v>-3442.6390183000926</v>
      </c>
      <c r="U19" s="151">
        <f t="shared" si="14"/>
        <v>11222.710000000003</v>
      </c>
      <c r="V19" s="16">
        <f t="shared" si="14"/>
        <v>15891.554756222889</v>
      </c>
      <c r="W19" s="152">
        <f t="shared" si="14"/>
        <v>-4668.8447562228894</v>
      </c>
      <c r="X19" s="151">
        <f t="shared" si="14"/>
        <v>32501.840714719427</v>
      </c>
      <c r="Y19" s="16">
        <f t="shared" si="14"/>
        <v>17343.283753859178</v>
      </c>
      <c r="Z19" s="152">
        <f t="shared" si="14"/>
        <v>15158.556960860247</v>
      </c>
      <c r="AA19" s="151">
        <f t="shared" si="14"/>
        <v>-1444.9448451165033</v>
      </c>
      <c r="AB19" s="16">
        <f t="shared" si="14"/>
        <v>-4887.5838634165957</v>
      </c>
      <c r="AC19" s="152">
        <f t="shared" si="14"/>
        <v>3442.6390183000926</v>
      </c>
      <c r="AD19" s="151">
        <f t="shared" si="14"/>
        <v>0</v>
      </c>
      <c r="AE19" s="16">
        <f t="shared" si="14"/>
        <v>0</v>
      </c>
      <c r="AF19" s="152">
        <f t="shared" si="14"/>
        <v>0</v>
      </c>
      <c r="AG19" s="18">
        <f t="shared" si="14"/>
        <v>97253.357654883497</v>
      </c>
      <c r="AH19" s="164">
        <v>4.9174706729192774</v>
      </c>
      <c r="AI19" s="163">
        <f t="shared" si="10"/>
        <v>0.15085212692667699</v>
      </c>
      <c r="AJ19" s="162">
        <f>SUM(AJ9:AJ15)</f>
        <v>78579.678636583412</v>
      </c>
      <c r="AK19" s="161">
        <v>3.9732659996108075</v>
      </c>
      <c r="AL19" s="160">
        <f t="shared" si="11"/>
        <v>0.18064714135126672</v>
      </c>
      <c r="AM19" s="159">
        <f>SUM(AM9:AM15)</f>
        <v>18673.679018300096</v>
      </c>
    </row>
    <row r="20" spans="1:39" ht="15.75" thickBot="1">
      <c r="A20" s="379"/>
      <c r="B20" s="301" t="s">
        <v>86</v>
      </c>
      <c r="C20" s="313">
        <f t="shared" si="0"/>
        <v>1</v>
      </c>
      <c r="D20" s="294">
        <f>SUM(D6:D8,D16:D17)</f>
        <v>0</v>
      </c>
      <c r="E20" s="312">
        <v>0</v>
      </c>
      <c r="F20" s="305">
        <f>SUM(F6:F8,F16:F17)</f>
        <v>0</v>
      </c>
      <c r="G20" s="311">
        <v>0</v>
      </c>
      <c r="H20" s="310">
        <f t="shared" si="1"/>
        <v>1</v>
      </c>
      <c r="I20" s="294">
        <f t="shared" ref="I20:AG20" si="15">SUM(I6:I8,I16:I17)</f>
        <v>0</v>
      </c>
      <c r="J20" s="293">
        <f t="shared" si="15"/>
        <v>0</v>
      </c>
      <c r="K20" s="309">
        <f t="shared" si="15"/>
        <v>0</v>
      </c>
      <c r="L20" s="294">
        <f t="shared" si="15"/>
        <v>4628.2875253299562</v>
      </c>
      <c r="M20" s="293">
        <f t="shared" si="15"/>
        <v>0</v>
      </c>
      <c r="N20" s="295">
        <f t="shared" si="15"/>
        <v>4628.2875253299562</v>
      </c>
      <c r="O20" s="294">
        <f t="shared" si="15"/>
        <v>210.43873437838766</v>
      </c>
      <c r="P20" s="293">
        <f t="shared" si="15"/>
        <v>0</v>
      </c>
      <c r="Q20" s="295">
        <f t="shared" si="15"/>
        <v>210.43873437838766</v>
      </c>
      <c r="R20" s="294">
        <f t="shared" si="15"/>
        <v>57.666240291656045</v>
      </c>
      <c r="S20" s="293">
        <f t="shared" si="15"/>
        <v>0</v>
      </c>
      <c r="T20" s="295">
        <f t="shared" si="15"/>
        <v>57.666240291656045</v>
      </c>
      <c r="U20" s="294">
        <f t="shared" si="15"/>
        <v>11.5</v>
      </c>
      <c r="V20" s="293">
        <f t="shared" si="15"/>
        <v>0</v>
      </c>
      <c r="W20" s="295">
        <f t="shared" si="15"/>
        <v>11.5</v>
      </c>
      <c r="X20" s="294">
        <f t="shared" si="15"/>
        <v>2946.7250000000004</v>
      </c>
      <c r="Y20" s="293">
        <f t="shared" si="15"/>
        <v>0</v>
      </c>
      <c r="Z20" s="295">
        <f t="shared" si="15"/>
        <v>2946.7250000000004</v>
      </c>
      <c r="AA20" s="294">
        <f t="shared" si="15"/>
        <v>-57.666240291656045</v>
      </c>
      <c r="AB20" s="293">
        <f t="shared" si="15"/>
        <v>0</v>
      </c>
      <c r="AC20" s="295">
        <f t="shared" si="15"/>
        <v>-57.666240291656045</v>
      </c>
      <c r="AD20" s="294">
        <f t="shared" si="15"/>
        <v>0</v>
      </c>
      <c r="AE20" s="293">
        <f t="shared" si="15"/>
        <v>0</v>
      </c>
      <c r="AF20" s="295">
        <f t="shared" si="15"/>
        <v>0</v>
      </c>
      <c r="AG20" s="308">
        <f t="shared" si="15"/>
        <v>7796.951259708344</v>
      </c>
      <c r="AH20" s="307">
        <v>0.39424118696092669</v>
      </c>
      <c r="AI20" s="306">
        <f t="shared" si="10"/>
        <v>0</v>
      </c>
      <c r="AJ20" s="305">
        <f>SUM(AJ6:AJ8,AJ16:AJ17)</f>
        <v>0</v>
      </c>
      <c r="AK20" s="304">
        <v>0</v>
      </c>
      <c r="AL20" s="303">
        <f t="shared" si="11"/>
        <v>1</v>
      </c>
      <c r="AM20" s="302">
        <f>SUM(AM6:AM8,AM16:AM17)</f>
        <v>7796.951259708344</v>
      </c>
    </row>
    <row r="21" spans="1:39" ht="15.75" thickTop="1">
      <c r="A21" s="376" t="s">
        <v>89</v>
      </c>
      <c r="B21" s="280" t="s">
        <v>26</v>
      </c>
      <c r="C21" s="291">
        <f t="shared" si="0"/>
        <v>1</v>
      </c>
      <c r="D21" s="273">
        <v>0</v>
      </c>
      <c r="E21" s="290">
        <v>0</v>
      </c>
      <c r="F21" s="284">
        <v>0</v>
      </c>
      <c r="G21" s="289">
        <v>0</v>
      </c>
      <c r="H21" s="288">
        <f t="shared" si="1"/>
        <v>1</v>
      </c>
      <c r="I21" s="273">
        <v>0</v>
      </c>
      <c r="J21" s="83">
        <v>0</v>
      </c>
      <c r="K21" s="287">
        <f t="shared" ref="K21:K32" si="16">I21-J21</f>
        <v>0</v>
      </c>
      <c r="L21" s="273">
        <v>410.0291666666667</v>
      </c>
      <c r="M21" s="83">
        <v>0</v>
      </c>
      <c r="N21" s="274">
        <f t="shared" ref="N21:N32" si="17">L21-M21</f>
        <v>410.0291666666667</v>
      </c>
      <c r="O21" s="273">
        <v>3.3649999999999989</v>
      </c>
      <c r="P21" s="83">
        <v>0</v>
      </c>
      <c r="Q21" s="274">
        <f t="shared" ref="Q21:Q32" si="18">O21-P21</f>
        <v>3.3649999999999989</v>
      </c>
      <c r="R21" s="273">
        <v>19.72666666666667</v>
      </c>
      <c r="S21" s="83">
        <v>0</v>
      </c>
      <c r="T21" s="274">
        <f t="shared" ref="T21:T32" si="19">R21-S21</f>
        <v>19.72666666666667</v>
      </c>
      <c r="U21" s="273">
        <v>2.0833333333333335</v>
      </c>
      <c r="V21" s="83">
        <v>0</v>
      </c>
      <c r="W21" s="274">
        <f t="shared" ref="W21:W32" si="20">U21-V21</f>
        <v>2.0833333333333335</v>
      </c>
      <c r="X21" s="273">
        <v>52.656666666666673</v>
      </c>
      <c r="Y21" s="83">
        <v>0</v>
      </c>
      <c r="Z21" s="274">
        <f t="shared" ref="Z21:Z32" si="21">X21-Y21</f>
        <v>52.656666666666673</v>
      </c>
      <c r="AA21" s="273">
        <v>-19.72666666666667</v>
      </c>
      <c r="AB21" s="83">
        <v>0</v>
      </c>
      <c r="AC21" s="274">
        <f t="shared" ref="AC21:AC32" si="22">AA21-AB21</f>
        <v>-19.72666666666667</v>
      </c>
      <c r="AD21" s="273">
        <v>0</v>
      </c>
      <c r="AE21" s="83">
        <v>0</v>
      </c>
      <c r="AF21" s="274">
        <f t="shared" ref="AF21:AF32" si="23">AD21-AE21</f>
        <v>0</v>
      </c>
      <c r="AG21" s="85">
        <v>468.13416666666672</v>
      </c>
      <c r="AH21" s="286">
        <v>2.3670504454395502E-2</v>
      </c>
      <c r="AI21" s="285">
        <f t="shared" si="10"/>
        <v>0</v>
      </c>
      <c r="AJ21" s="284">
        <v>0</v>
      </c>
      <c r="AK21" s="283">
        <v>0</v>
      </c>
      <c r="AL21" s="282">
        <f t="shared" si="11"/>
        <v>1</v>
      </c>
      <c r="AM21" s="281">
        <f t="shared" ref="AM21:AM32" si="24">AG21-AJ21</f>
        <v>468.13416666666672</v>
      </c>
    </row>
    <row r="22" spans="1:39" ht="15">
      <c r="A22" s="377"/>
      <c r="B22" s="270" t="s">
        <v>25</v>
      </c>
      <c r="C22" s="269">
        <f t="shared" si="0"/>
        <v>1</v>
      </c>
      <c r="D22" s="251">
        <v>0</v>
      </c>
      <c r="E22" s="268">
        <v>0</v>
      </c>
      <c r="F22" s="262">
        <v>0</v>
      </c>
      <c r="G22" s="267">
        <v>0</v>
      </c>
      <c r="H22" s="266">
        <f t="shared" si="1"/>
        <v>1</v>
      </c>
      <c r="I22" s="251">
        <v>0</v>
      </c>
      <c r="J22" s="61">
        <v>0</v>
      </c>
      <c r="K22" s="265">
        <f t="shared" si="16"/>
        <v>0</v>
      </c>
      <c r="L22" s="251">
        <v>718.46833333333325</v>
      </c>
      <c r="M22" s="61">
        <v>0</v>
      </c>
      <c r="N22" s="252">
        <f t="shared" si="17"/>
        <v>718.46833333333325</v>
      </c>
      <c r="O22" s="251">
        <v>33.530833333333334</v>
      </c>
      <c r="P22" s="61">
        <v>0</v>
      </c>
      <c r="Q22" s="252">
        <f t="shared" si="18"/>
        <v>33.530833333333334</v>
      </c>
      <c r="R22" s="251">
        <v>4.8600000000000012</v>
      </c>
      <c r="S22" s="61">
        <v>0</v>
      </c>
      <c r="T22" s="252">
        <f t="shared" si="19"/>
        <v>4.8600000000000012</v>
      </c>
      <c r="U22" s="251">
        <v>0.16666666666666666</v>
      </c>
      <c r="V22" s="61">
        <v>0</v>
      </c>
      <c r="W22" s="252">
        <f t="shared" si="20"/>
        <v>0.16666666666666666</v>
      </c>
      <c r="X22" s="251">
        <v>1418.895833333333</v>
      </c>
      <c r="Y22" s="61">
        <v>0</v>
      </c>
      <c r="Z22" s="252">
        <f t="shared" si="21"/>
        <v>1418.895833333333</v>
      </c>
      <c r="AA22" s="251">
        <v>-4.8600000000000012</v>
      </c>
      <c r="AB22" s="61">
        <v>0</v>
      </c>
      <c r="AC22" s="252">
        <f t="shared" si="22"/>
        <v>-4.8600000000000012</v>
      </c>
      <c r="AD22" s="251">
        <v>0</v>
      </c>
      <c r="AE22" s="61">
        <v>0</v>
      </c>
      <c r="AF22" s="252">
        <f t="shared" si="23"/>
        <v>0</v>
      </c>
      <c r="AG22" s="63">
        <v>2171.061666666666</v>
      </c>
      <c r="AH22" s="264">
        <v>0.10977648826088098</v>
      </c>
      <c r="AI22" s="263">
        <f t="shared" si="10"/>
        <v>0</v>
      </c>
      <c r="AJ22" s="262">
        <v>0</v>
      </c>
      <c r="AK22" s="261">
        <v>0</v>
      </c>
      <c r="AL22" s="260">
        <f t="shared" si="11"/>
        <v>1</v>
      </c>
      <c r="AM22" s="259">
        <f t="shared" si="24"/>
        <v>2171.061666666666</v>
      </c>
    </row>
    <row r="23" spans="1:39" ht="15">
      <c r="A23" s="377"/>
      <c r="B23" s="271" t="s">
        <v>24</v>
      </c>
      <c r="C23" s="249">
        <f t="shared" si="0"/>
        <v>0.541007010764054</v>
      </c>
      <c r="D23" s="231">
        <v>3.4019977499999996</v>
      </c>
      <c r="E23" s="248">
        <v>1.7201693153184744E-4</v>
      </c>
      <c r="F23" s="242">
        <v>0</v>
      </c>
      <c r="G23" s="247">
        <v>0</v>
      </c>
      <c r="H23" s="246">
        <f t="shared" si="1"/>
        <v>1</v>
      </c>
      <c r="I23" s="231">
        <v>6.2882692503289794</v>
      </c>
      <c r="J23" s="72">
        <v>0</v>
      </c>
      <c r="K23" s="245">
        <f t="shared" si="16"/>
        <v>6.2882692503289794</v>
      </c>
      <c r="L23" s="231">
        <v>703.2166666666667</v>
      </c>
      <c r="M23" s="72">
        <v>0</v>
      </c>
      <c r="N23" s="232">
        <f t="shared" si="17"/>
        <v>703.2166666666667</v>
      </c>
      <c r="O23" s="231">
        <v>50.964331794318277</v>
      </c>
      <c r="P23" s="72">
        <v>0</v>
      </c>
      <c r="Q23" s="232">
        <f t="shared" si="18"/>
        <v>50.964331794318277</v>
      </c>
      <c r="R23" s="231">
        <v>7.3633348656859638</v>
      </c>
      <c r="S23" s="72">
        <v>0</v>
      </c>
      <c r="T23" s="232">
        <f t="shared" si="19"/>
        <v>7.3633348656859638</v>
      </c>
      <c r="U23" s="231">
        <v>0</v>
      </c>
      <c r="V23" s="72">
        <v>0</v>
      </c>
      <c r="W23" s="232">
        <f t="shared" si="20"/>
        <v>0</v>
      </c>
      <c r="X23" s="231">
        <v>451.39083333333321</v>
      </c>
      <c r="Y23" s="72">
        <v>0</v>
      </c>
      <c r="Z23" s="232">
        <f t="shared" si="21"/>
        <v>451.39083333333321</v>
      </c>
      <c r="AA23" s="231">
        <v>-7.3633348656859638</v>
      </c>
      <c r="AB23" s="72">
        <v>0</v>
      </c>
      <c r="AC23" s="232">
        <f t="shared" si="22"/>
        <v>-7.3633348656859638</v>
      </c>
      <c r="AD23" s="231">
        <v>0</v>
      </c>
      <c r="AE23" s="72">
        <v>0</v>
      </c>
      <c r="AF23" s="232">
        <f t="shared" si="23"/>
        <v>0</v>
      </c>
      <c r="AG23" s="74">
        <v>1205.5718317943181</v>
      </c>
      <c r="AH23" s="244">
        <v>6.0957937801836323E-2</v>
      </c>
      <c r="AI23" s="243">
        <f t="shared" si="10"/>
        <v>2.8218955190223889E-3</v>
      </c>
      <c r="AJ23" s="242">
        <v>0</v>
      </c>
      <c r="AK23" s="241">
        <v>0</v>
      </c>
      <c r="AL23" s="240">
        <f t="shared" si="11"/>
        <v>1</v>
      </c>
      <c r="AM23" s="239">
        <f t="shared" si="24"/>
        <v>1205.5718317943181</v>
      </c>
    </row>
    <row r="24" spans="1:39" ht="15">
      <c r="A24" s="377"/>
      <c r="B24" s="218" t="s">
        <v>23</v>
      </c>
      <c r="C24" s="229">
        <f t="shared" si="0"/>
        <v>0.56518199879285946</v>
      </c>
      <c r="D24" s="211">
        <v>239.79571875000002</v>
      </c>
      <c r="E24" s="228">
        <v>1.2124912114903338E-2</v>
      </c>
      <c r="F24" s="222">
        <v>475.1948593333334</v>
      </c>
      <c r="G24" s="227">
        <v>2.402752989753212E-2</v>
      </c>
      <c r="H24" s="226">
        <f t="shared" si="1"/>
        <v>-0.98166531834018977</v>
      </c>
      <c r="I24" s="211">
        <v>424.2805313371025</v>
      </c>
      <c r="J24" s="49">
        <v>875.92429819379959</v>
      </c>
      <c r="K24" s="225">
        <f t="shared" si="16"/>
        <v>-451.64376685669708</v>
      </c>
      <c r="L24" s="211">
        <v>1723.0936241562022</v>
      </c>
      <c r="M24" s="49">
        <v>777.81853879977359</v>
      </c>
      <c r="N24" s="212">
        <f t="shared" si="17"/>
        <v>945.27508535642858</v>
      </c>
      <c r="O24" s="211">
        <v>59.575542510464281</v>
      </c>
      <c r="P24" s="49">
        <v>167.0903966842985</v>
      </c>
      <c r="Q24" s="212">
        <f t="shared" si="18"/>
        <v>-107.51485417383421</v>
      </c>
      <c r="R24" s="211">
        <v>18.269166666666663</v>
      </c>
      <c r="S24" s="49">
        <v>14.889556918932447</v>
      </c>
      <c r="T24" s="212">
        <f t="shared" si="19"/>
        <v>3.3796097477342162</v>
      </c>
      <c r="U24" s="211">
        <v>342.35166666666674</v>
      </c>
      <c r="V24" s="49">
        <v>610.19678670257383</v>
      </c>
      <c r="W24" s="212">
        <f t="shared" si="20"/>
        <v>-267.84512003590709</v>
      </c>
      <c r="X24" s="211">
        <v>486.9516666666666</v>
      </c>
      <c r="Y24" s="49">
        <v>5102.728054227754</v>
      </c>
      <c r="Z24" s="212">
        <f t="shared" si="21"/>
        <v>-4615.7763875610872</v>
      </c>
      <c r="AA24" s="211">
        <v>-18.269166666666663</v>
      </c>
      <c r="AB24" s="49">
        <v>-14.889556918932447</v>
      </c>
      <c r="AC24" s="212">
        <f t="shared" si="22"/>
        <v>-3.3796097477342162</v>
      </c>
      <c r="AD24" s="211">
        <v>0</v>
      </c>
      <c r="AE24" s="49">
        <v>0</v>
      </c>
      <c r="AF24" s="212">
        <f t="shared" si="23"/>
        <v>0</v>
      </c>
      <c r="AG24" s="51">
        <v>2611.9725000000003</v>
      </c>
      <c r="AH24" s="224">
        <v>0.13207048555383921</v>
      </c>
      <c r="AI24" s="223">
        <f t="shared" si="10"/>
        <v>9.1806371908586329E-2</v>
      </c>
      <c r="AJ24" s="222">
        <v>6657.8337764143998</v>
      </c>
      <c r="AK24" s="221">
        <v>0.33664358309773218</v>
      </c>
      <c r="AL24" s="220">
        <f t="shared" si="11"/>
        <v>7.1373794433968477E-2</v>
      </c>
      <c r="AM24" s="219">
        <f t="shared" si="24"/>
        <v>-4045.8612764143995</v>
      </c>
    </row>
    <row r="25" spans="1:39" ht="15">
      <c r="A25" s="377"/>
      <c r="B25" s="270" t="s">
        <v>22</v>
      </c>
      <c r="C25" s="269">
        <f t="shared" si="0"/>
        <v>0.57176580618665351</v>
      </c>
      <c r="D25" s="251">
        <v>956.5711905833333</v>
      </c>
      <c r="E25" s="268">
        <v>4.8367592540562686E-2</v>
      </c>
      <c r="F25" s="262">
        <v>1059.1724028333333</v>
      </c>
      <c r="G25" s="267">
        <v>5.3555496394515949E-2</v>
      </c>
      <c r="H25" s="266">
        <f t="shared" si="1"/>
        <v>-0.10725935848792607</v>
      </c>
      <c r="I25" s="251">
        <v>1673.0122372359212</v>
      </c>
      <c r="J25" s="61">
        <v>1867.2441334608695</v>
      </c>
      <c r="K25" s="265">
        <f t="shared" si="16"/>
        <v>-194.23189622494829</v>
      </c>
      <c r="L25" s="251">
        <v>5809.0842707701559</v>
      </c>
      <c r="M25" s="61">
        <v>3017.6273234755554</v>
      </c>
      <c r="N25" s="252">
        <f t="shared" si="17"/>
        <v>2791.4569472946005</v>
      </c>
      <c r="O25" s="251">
        <v>126.38416910020298</v>
      </c>
      <c r="P25" s="61">
        <v>204.86933160015397</v>
      </c>
      <c r="Q25" s="252">
        <f t="shared" si="18"/>
        <v>-78.485162499950988</v>
      </c>
      <c r="R25" s="251">
        <v>324.81656012964163</v>
      </c>
      <c r="S25" s="61">
        <v>446.10184073065051</v>
      </c>
      <c r="T25" s="252">
        <f t="shared" si="19"/>
        <v>-121.28528060100888</v>
      </c>
      <c r="U25" s="251">
        <v>692.62583333333316</v>
      </c>
      <c r="V25" s="61">
        <v>6616.595670860308</v>
      </c>
      <c r="W25" s="252">
        <f t="shared" si="20"/>
        <v>-5923.9698375269745</v>
      </c>
      <c r="X25" s="251">
        <v>2.5675000000000097</v>
      </c>
      <c r="Y25" s="61">
        <v>401.1258333333335</v>
      </c>
      <c r="Z25" s="252">
        <f t="shared" si="21"/>
        <v>-398.55833333333351</v>
      </c>
      <c r="AA25" s="251">
        <v>-324.81656012964163</v>
      </c>
      <c r="AB25" s="61">
        <v>-446.10184073065051</v>
      </c>
      <c r="AC25" s="252">
        <f t="shared" si="22"/>
        <v>121.28528060100888</v>
      </c>
      <c r="AD25" s="251">
        <v>0</v>
      </c>
      <c r="AE25" s="61">
        <v>0</v>
      </c>
      <c r="AF25" s="252">
        <f t="shared" si="23"/>
        <v>0</v>
      </c>
      <c r="AG25" s="63">
        <v>6630.6617732036921</v>
      </c>
      <c r="AH25" s="264">
        <v>0.33526950223644847</v>
      </c>
      <c r="AI25" s="263">
        <f t="shared" si="10"/>
        <v>0.14426481447886511</v>
      </c>
      <c r="AJ25" s="262">
        <v>10240.218159269351</v>
      </c>
      <c r="AK25" s="261">
        <v>0.51778158611455383</v>
      </c>
      <c r="AL25" s="260">
        <f t="shared" si="11"/>
        <v>0.10343260137232332</v>
      </c>
      <c r="AM25" s="259">
        <f t="shared" si="24"/>
        <v>-3609.5563860656584</v>
      </c>
    </row>
    <row r="26" spans="1:39" ht="15">
      <c r="A26" s="377"/>
      <c r="B26" s="270" t="s">
        <v>21</v>
      </c>
      <c r="C26" s="269">
        <f t="shared" si="0"/>
        <v>0.62361262019521169</v>
      </c>
      <c r="D26" s="251">
        <v>2053.6100445000002</v>
      </c>
      <c r="E26" s="268">
        <v>0.10383772253167149</v>
      </c>
      <c r="F26" s="262">
        <v>2223.2828201666666</v>
      </c>
      <c r="G26" s="267">
        <v>0.11241702931544501</v>
      </c>
      <c r="H26" s="266">
        <f t="shared" si="1"/>
        <v>-8.2621711030819042E-2</v>
      </c>
      <c r="I26" s="251">
        <v>3293.0860890165295</v>
      </c>
      <c r="J26" s="61">
        <v>3590.5869747148608</v>
      </c>
      <c r="K26" s="265">
        <f t="shared" si="16"/>
        <v>-297.50088569833133</v>
      </c>
      <c r="L26" s="251">
        <v>12754.434166666664</v>
      </c>
      <c r="M26" s="61">
        <v>10146.629166666666</v>
      </c>
      <c r="N26" s="252">
        <f t="shared" si="17"/>
        <v>2607.8049999999985</v>
      </c>
      <c r="O26" s="251">
        <v>224.60499999999993</v>
      </c>
      <c r="P26" s="61">
        <v>399.41750000000008</v>
      </c>
      <c r="Q26" s="252">
        <f t="shared" si="18"/>
        <v>-174.81250000000014</v>
      </c>
      <c r="R26" s="251">
        <v>0</v>
      </c>
      <c r="S26" s="61">
        <v>126.66249999999998</v>
      </c>
      <c r="T26" s="252">
        <f t="shared" si="19"/>
        <v>-126.66249999999998</v>
      </c>
      <c r="U26" s="251">
        <v>3803.5666666666675</v>
      </c>
      <c r="V26" s="61">
        <v>7869.8283333333347</v>
      </c>
      <c r="W26" s="252">
        <f t="shared" si="20"/>
        <v>-4066.2616666666672</v>
      </c>
      <c r="X26" s="251">
        <v>139.93333333333334</v>
      </c>
      <c r="Y26" s="61">
        <v>227.04333333333332</v>
      </c>
      <c r="Z26" s="252">
        <f t="shared" si="21"/>
        <v>-87.109999999999985</v>
      </c>
      <c r="AA26" s="251">
        <v>0</v>
      </c>
      <c r="AB26" s="61">
        <v>-126.66249999999998</v>
      </c>
      <c r="AC26" s="252">
        <f t="shared" si="22"/>
        <v>126.66249999999998</v>
      </c>
      <c r="AD26" s="251">
        <v>0</v>
      </c>
      <c r="AE26" s="61">
        <v>0</v>
      </c>
      <c r="AF26" s="252">
        <f t="shared" si="23"/>
        <v>0</v>
      </c>
      <c r="AG26" s="63">
        <v>16922.539166666666</v>
      </c>
      <c r="AH26" s="264">
        <v>0.85566290018196123</v>
      </c>
      <c r="AI26" s="263">
        <f t="shared" si="10"/>
        <v>0.12135354064035014</v>
      </c>
      <c r="AJ26" s="262">
        <v>18642.918333333335</v>
      </c>
      <c r="AK26" s="261">
        <v>0.94265177502098996</v>
      </c>
      <c r="AL26" s="260">
        <f t="shared" si="11"/>
        <v>0.11925615831248164</v>
      </c>
      <c r="AM26" s="259">
        <f t="shared" si="24"/>
        <v>-1720.3791666666693</v>
      </c>
    </row>
    <row r="27" spans="1:39" ht="15">
      <c r="A27" s="377"/>
      <c r="B27" s="270" t="s">
        <v>20</v>
      </c>
      <c r="C27" s="269">
        <f t="shared" si="0"/>
        <v>0.62252756544709076</v>
      </c>
      <c r="D27" s="251">
        <v>4879.3605912499997</v>
      </c>
      <c r="E27" s="268">
        <v>0.24671757550229007</v>
      </c>
      <c r="F27" s="262">
        <v>4907.9628555000008</v>
      </c>
      <c r="G27" s="267">
        <v>0.24816393092287653</v>
      </c>
      <c r="H27" s="266">
        <f t="shared" si="1"/>
        <v>-5.8618877853160965E-3</v>
      </c>
      <c r="I27" s="251">
        <v>7837.9831867295861</v>
      </c>
      <c r="J27" s="61">
        <v>7896.8094772132072</v>
      </c>
      <c r="K27" s="265">
        <f t="shared" si="16"/>
        <v>-58.826290483621051</v>
      </c>
      <c r="L27" s="251">
        <v>15114.749999999998</v>
      </c>
      <c r="M27" s="61">
        <v>12564.988333333333</v>
      </c>
      <c r="N27" s="252">
        <f t="shared" si="17"/>
        <v>2549.7616666666654</v>
      </c>
      <c r="O27" s="251">
        <v>279.46499999999992</v>
      </c>
      <c r="P27" s="61">
        <v>512.00166666666655</v>
      </c>
      <c r="Q27" s="252">
        <f t="shared" si="18"/>
        <v>-232.53666666666663</v>
      </c>
      <c r="R27" s="251">
        <v>0</v>
      </c>
      <c r="S27" s="61">
        <v>73.512499999999861</v>
      </c>
      <c r="T27" s="252">
        <f t="shared" si="19"/>
        <v>-73.512499999999861</v>
      </c>
      <c r="U27" s="251">
        <v>2370.9783333333335</v>
      </c>
      <c r="V27" s="61">
        <v>1660.5166666666662</v>
      </c>
      <c r="W27" s="252">
        <f t="shared" si="20"/>
        <v>710.46166666666727</v>
      </c>
      <c r="X27" s="251">
        <v>6853.819166666668</v>
      </c>
      <c r="Y27" s="61">
        <v>3665.1166666666668</v>
      </c>
      <c r="Z27" s="252">
        <f t="shared" si="21"/>
        <v>3188.7025000000012</v>
      </c>
      <c r="AA27" s="251">
        <v>0</v>
      </c>
      <c r="AB27" s="61">
        <v>-73.512499999999861</v>
      </c>
      <c r="AC27" s="252">
        <f t="shared" si="22"/>
        <v>73.512499999999861</v>
      </c>
      <c r="AD27" s="251">
        <v>0</v>
      </c>
      <c r="AE27" s="61">
        <v>0</v>
      </c>
      <c r="AF27" s="252">
        <f t="shared" si="23"/>
        <v>0</v>
      </c>
      <c r="AG27" s="63">
        <v>24619.012500000001</v>
      </c>
      <c r="AH27" s="264">
        <v>1.2448235709721431</v>
      </c>
      <c r="AI27" s="263">
        <f t="shared" si="10"/>
        <v>0.19819481351049315</v>
      </c>
      <c r="AJ27" s="262">
        <v>18402.623333333333</v>
      </c>
      <c r="AK27" s="261">
        <v>0.93050161139163667</v>
      </c>
      <c r="AL27" s="260">
        <f t="shared" si="11"/>
        <v>0.2666990877659291</v>
      </c>
      <c r="AM27" s="259">
        <f t="shared" si="24"/>
        <v>6216.3891666666677</v>
      </c>
    </row>
    <row r="28" spans="1:39" ht="15">
      <c r="A28" s="377"/>
      <c r="B28" s="270" t="s">
        <v>19</v>
      </c>
      <c r="C28" s="269">
        <f t="shared" si="0"/>
        <v>0.66298695018585774</v>
      </c>
      <c r="D28" s="251">
        <v>4017.9609687500001</v>
      </c>
      <c r="E28" s="268">
        <v>0.20316219105644742</v>
      </c>
      <c r="F28" s="262">
        <v>3365.79962725</v>
      </c>
      <c r="G28" s="267">
        <v>0.17018671305979538</v>
      </c>
      <c r="H28" s="266">
        <f t="shared" si="1"/>
        <v>0.16231151735226773</v>
      </c>
      <c r="I28" s="251">
        <v>6060.3922409387233</v>
      </c>
      <c r="J28" s="61">
        <v>5059.668133571523</v>
      </c>
      <c r="K28" s="265">
        <f t="shared" si="16"/>
        <v>1000.7241073672003</v>
      </c>
      <c r="L28" s="251">
        <v>4527.3009114383767</v>
      </c>
      <c r="M28" s="61">
        <v>5033.565862936327</v>
      </c>
      <c r="N28" s="252">
        <f t="shared" si="17"/>
        <v>-506.26495149795028</v>
      </c>
      <c r="O28" s="251">
        <v>302.96329492279972</v>
      </c>
      <c r="P28" s="61">
        <v>269.18237103920154</v>
      </c>
      <c r="Q28" s="252">
        <f t="shared" si="18"/>
        <v>33.780923883598177</v>
      </c>
      <c r="R28" s="251">
        <v>214.66578274480494</v>
      </c>
      <c r="S28" s="61">
        <v>71.275833333333324</v>
      </c>
      <c r="T28" s="252">
        <f t="shared" si="19"/>
        <v>143.3899494114716</v>
      </c>
      <c r="U28" s="251">
        <v>102.32916666666667</v>
      </c>
      <c r="V28" s="61">
        <v>109.01916666666652</v>
      </c>
      <c r="W28" s="252">
        <f t="shared" si="20"/>
        <v>-6.6899999999998556</v>
      </c>
      <c r="X28" s="251">
        <v>18498.01584422735</v>
      </c>
      <c r="Y28" s="61">
        <v>2459.8984326911386</v>
      </c>
      <c r="Z28" s="252">
        <f t="shared" si="21"/>
        <v>16038.117411536212</v>
      </c>
      <c r="AA28" s="251">
        <v>-214.66578274480494</v>
      </c>
      <c r="AB28" s="61">
        <v>-71.275833333333324</v>
      </c>
      <c r="AC28" s="252">
        <f t="shared" si="22"/>
        <v>-143.3899494114716</v>
      </c>
      <c r="AD28" s="251">
        <v>0</v>
      </c>
      <c r="AE28" s="61">
        <v>0</v>
      </c>
      <c r="AF28" s="252">
        <f t="shared" si="23"/>
        <v>0</v>
      </c>
      <c r="AG28" s="63">
        <v>23430.609217255194</v>
      </c>
      <c r="AH28" s="264">
        <v>1.1847337351925233</v>
      </c>
      <c r="AI28" s="263">
        <f t="shared" si="10"/>
        <v>0.17148341861256516</v>
      </c>
      <c r="AJ28" s="262">
        <v>7871.6658333333344</v>
      </c>
      <c r="AK28" s="261">
        <v>0.39801921767239845</v>
      </c>
      <c r="AL28" s="260">
        <f t="shared" si="11"/>
        <v>0.42758416052129578</v>
      </c>
      <c r="AM28" s="259">
        <f t="shared" si="24"/>
        <v>15558.94338392186</v>
      </c>
    </row>
    <row r="29" spans="1:39" ht="15">
      <c r="A29" s="377"/>
      <c r="B29" s="258" t="s">
        <v>18</v>
      </c>
      <c r="C29" s="269">
        <f t="shared" si="0"/>
        <v>0.663556991955493</v>
      </c>
      <c r="D29" s="251">
        <v>1653.1161052499999</v>
      </c>
      <c r="E29" s="268">
        <v>8.3587345080102876E-2</v>
      </c>
      <c r="F29" s="262">
        <v>1493.6158479166668</v>
      </c>
      <c r="G29" s="267">
        <v>7.5522490903192477E-2</v>
      </c>
      <c r="H29" s="266">
        <f t="shared" si="1"/>
        <v>9.6484606753747634E-2</v>
      </c>
      <c r="I29" s="251">
        <v>2491.2948326839119</v>
      </c>
      <c r="J29" s="61">
        <v>2249.496973484283</v>
      </c>
      <c r="K29" s="265">
        <f t="shared" si="16"/>
        <v>241.79785919962887</v>
      </c>
      <c r="L29" s="251">
        <v>3187.1667893982303</v>
      </c>
      <c r="M29" s="61">
        <v>2248.4041867990636</v>
      </c>
      <c r="N29" s="252">
        <f t="shared" si="17"/>
        <v>938.76260259916671</v>
      </c>
      <c r="O29" s="251">
        <v>181.29543451900724</v>
      </c>
      <c r="P29" s="61">
        <v>268.6382072308366</v>
      </c>
      <c r="Q29" s="252">
        <f t="shared" si="18"/>
        <v>-87.342772711829355</v>
      </c>
      <c r="R29" s="251">
        <v>300.62122694458321</v>
      </c>
      <c r="S29" s="61">
        <v>0</v>
      </c>
      <c r="T29" s="252">
        <f t="shared" si="19"/>
        <v>300.62122694458321</v>
      </c>
      <c r="U29" s="251">
        <v>55.931666666666665</v>
      </c>
      <c r="V29" s="61">
        <v>48.426666666666669</v>
      </c>
      <c r="W29" s="252">
        <f t="shared" si="20"/>
        <v>7.5049999999999955</v>
      </c>
      <c r="X29" s="251">
        <v>6248.9257158048458</v>
      </c>
      <c r="Y29" s="61">
        <v>2554.0076059701</v>
      </c>
      <c r="Z29" s="252">
        <f t="shared" si="21"/>
        <v>3694.9181098347458</v>
      </c>
      <c r="AA29" s="251">
        <v>-300.62122694458321</v>
      </c>
      <c r="AB29" s="61">
        <v>0</v>
      </c>
      <c r="AC29" s="252">
        <f t="shared" si="22"/>
        <v>-300.62122694458321</v>
      </c>
      <c r="AD29" s="251">
        <v>0</v>
      </c>
      <c r="AE29" s="61">
        <v>0</v>
      </c>
      <c r="AF29" s="252">
        <f t="shared" si="23"/>
        <v>0</v>
      </c>
      <c r="AG29" s="63">
        <v>9673.3196063887517</v>
      </c>
      <c r="AH29" s="264">
        <v>0.48911694795149452</v>
      </c>
      <c r="AI29" s="263">
        <f t="shared" si="10"/>
        <v>0.17089439535918963</v>
      </c>
      <c r="AJ29" s="262">
        <v>5119.4766666666674</v>
      </c>
      <c r="AK29" s="261">
        <v>0.25885881602470184</v>
      </c>
      <c r="AL29" s="260">
        <f t="shared" si="11"/>
        <v>0.2917516662673203</v>
      </c>
      <c r="AM29" s="259">
        <f t="shared" si="24"/>
        <v>4553.8429397220843</v>
      </c>
    </row>
    <row r="30" spans="1:39" ht="15">
      <c r="A30" s="377"/>
      <c r="B30" s="238" t="s">
        <v>17</v>
      </c>
      <c r="C30" s="249">
        <f t="shared" si="0"/>
        <v>0.61964230859334635</v>
      </c>
      <c r="D30" s="231">
        <v>230.78055933333334</v>
      </c>
      <c r="E30" s="248">
        <v>1.1669074053245174E-2</v>
      </c>
      <c r="F30" s="242">
        <v>259.92585183333335</v>
      </c>
      <c r="G30" s="247">
        <v>1.3142768810312398E-2</v>
      </c>
      <c r="H30" s="246">
        <f t="shared" si="1"/>
        <v>-0.12629006786443966</v>
      </c>
      <c r="I30" s="231">
        <v>372.44157820215611</v>
      </c>
      <c r="J30" s="72">
        <v>419.15226364724617</v>
      </c>
      <c r="K30" s="245">
        <f t="shared" si="16"/>
        <v>-46.710685445090064</v>
      </c>
      <c r="L30" s="231">
        <v>1590.6824098254335</v>
      </c>
      <c r="M30" s="72">
        <v>1023.9452185873196</v>
      </c>
      <c r="N30" s="232">
        <f t="shared" si="17"/>
        <v>566.73719123811395</v>
      </c>
      <c r="O30" s="231">
        <v>107.15675684123356</v>
      </c>
      <c r="P30" s="72">
        <v>152.16441488269911</v>
      </c>
      <c r="Q30" s="232">
        <f t="shared" si="18"/>
        <v>-45.007658041465547</v>
      </c>
      <c r="R30" s="231">
        <v>108.19583333333334</v>
      </c>
      <c r="S30" s="72">
        <v>0</v>
      </c>
      <c r="T30" s="232">
        <f t="shared" si="19"/>
        <v>108.19583333333334</v>
      </c>
      <c r="U30" s="231">
        <v>25.073333333333341</v>
      </c>
      <c r="V30" s="72">
        <v>36.688171438697161</v>
      </c>
      <c r="W30" s="232">
        <f t="shared" si="20"/>
        <v>-11.61483810536382</v>
      </c>
      <c r="X30" s="231">
        <v>1343.5308333333335</v>
      </c>
      <c r="Y30" s="72">
        <v>1405.3130284246174</v>
      </c>
      <c r="Z30" s="232">
        <f t="shared" si="21"/>
        <v>-61.782195091283938</v>
      </c>
      <c r="AA30" s="231">
        <v>-108.19583333333334</v>
      </c>
      <c r="AB30" s="72">
        <v>0</v>
      </c>
      <c r="AC30" s="232">
        <f t="shared" si="22"/>
        <v>-108.19583333333334</v>
      </c>
      <c r="AD30" s="231">
        <v>0</v>
      </c>
      <c r="AE30" s="72">
        <v>0</v>
      </c>
      <c r="AF30" s="232">
        <f t="shared" si="23"/>
        <v>0</v>
      </c>
      <c r="AG30" s="74">
        <v>3066.4433333333341</v>
      </c>
      <c r="AH30" s="244">
        <v>0.15505012397973814</v>
      </c>
      <c r="AI30" s="243">
        <f t="shared" si="10"/>
        <v>7.5260011109504699E-2</v>
      </c>
      <c r="AJ30" s="242">
        <v>2618.1108333333332</v>
      </c>
      <c r="AK30" s="241">
        <v>0.13238092771294568</v>
      </c>
      <c r="AL30" s="240">
        <f t="shared" si="11"/>
        <v>9.9279926779264838E-2</v>
      </c>
      <c r="AM30" s="239">
        <f t="shared" si="24"/>
        <v>448.33250000000089</v>
      </c>
    </row>
    <row r="31" spans="1:39" ht="15">
      <c r="A31" s="377"/>
      <c r="B31" s="218" t="s">
        <v>16</v>
      </c>
      <c r="C31" s="229">
        <f t="shared" si="0"/>
        <v>1</v>
      </c>
      <c r="D31" s="211">
        <v>0</v>
      </c>
      <c r="E31" s="228">
        <v>0</v>
      </c>
      <c r="F31" s="222">
        <v>0</v>
      </c>
      <c r="G31" s="227">
        <v>0</v>
      </c>
      <c r="H31" s="226">
        <f t="shared" si="1"/>
        <v>1</v>
      </c>
      <c r="I31" s="211">
        <v>0</v>
      </c>
      <c r="J31" s="49">
        <v>0</v>
      </c>
      <c r="K31" s="225">
        <f t="shared" si="16"/>
        <v>0</v>
      </c>
      <c r="L31" s="211">
        <v>1353.1475</v>
      </c>
      <c r="M31" s="49">
        <v>0</v>
      </c>
      <c r="N31" s="212">
        <f t="shared" si="17"/>
        <v>1353.1475</v>
      </c>
      <c r="O31" s="211">
        <v>73.309166666666655</v>
      </c>
      <c r="P31" s="49">
        <v>0</v>
      </c>
      <c r="Q31" s="212">
        <f t="shared" si="18"/>
        <v>73.309166666666655</v>
      </c>
      <c r="R31" s="211">
        <v>43.633333333333333</v>
      </c>
      <c r="S31" s="49">
        <v>0</v>
      </c>
      <c r="T31" s="212">
        <f t="shared" si="19"/>
        <v>43.633333333333333</v>
      </c>
      <c r="U31" s="211">
        <v>18.24666666666667</v>
      </c>
      <c r="V31" s="49">
        <v>0</v>
      </c>
      <c r="W31" s="212">
        <f t="shared" si="20"/>
        <v>18.24666666666667</v>
      </c>
      <c r="X31" s="211">
        <v>1043.9033333333334</v>
      </c>
      <c r="Y31" s="49">
        <v>0</v>
      </c>
      <c r="Z31" s="212">
        <f t="shared" si="21"/>
        <v>1043.9033333333334</v>
      </c>
      <c r="AA31" s="211">
        <v>-43.633333333333333</v>
      </c>
      <c r="AB31" s="49">
        <v>0</v>
      </c>
      <c r="AC31" s="212">
        <f t="shared" si="22"/>
        <v>-43.633333333333333</v>
      </c>
      <c r="AD31" s="211">
        <v>0</v>
      </c>
      <c r="AE31" s="49">
        <v>0</v>
      </c>
      <c r="AF31" s="212">
        <f t="shared" si="23"/>
        <v>0</v>
      </c>
      <c r="AG31" s="51">
        <v>2488.606666666667</v>
      </c>
      <c r="AH31" s="224">
        <v>0.12583267657649072</v>
      </c>
      <c r="AI31" s="223">
        <f t="shared" si="10"/>
        <v>0</v>
      </c>
      <c r="AJ31" s="222">
        <v>0</v>
      </c>
      <c r="AK31" s="221">
        <v>0</v>
      </c>
      <c r="AL31" s="220">
        <f t="shared" si="11"/>
        <v>1</v>
      </c>
      <c r="AM31" s="219">
        <f t="shared" si="24"/>
        <v>2488.606666666667</v>
      </c>
    </row>
    <row r="32" spans="1:39" ht="15.75" thickBot="1">
      <c r="A32" s="377"/>
      <c r="B32" s="198" t="s">
        <v>15</v>
      </c>
      <c r="C32" s="209">
        <f t="shared" si="0"/>
        <v>1</v>
      </c>
      <c r="D32" s="191">
        <v>0</v>
      </c>
      <c r="E32" s="208">
        <v>0</v>
      </c>
      <c r="F32" s="202">
        <v>0</v>
      </c>
      <c r="G32" s="207">
        <v>0</v>
      </c>
      <c r="H32" s="206">
        <f t="shared" si="1"/>
        <v>1</v>
      </c>
      <c r="I32" s="191">
        <v>0</v>
      </c>
      <c r="J32" s="38">
        <v>0</v>
      </c>
      <c r="K32" s="205">
        <f t="shared" si="16"/>
        <v>0</v>
      </c>
      <c r="L32" s="191">
        <v>488.26333333333332</v>
      </c>
      <c r="M32" s="38">
        <v>0</v>
      </c>
      <c r="N32" s="192">
        <f t="shared" si="17"/>
        <v>488.26333333333332</v>
      </c>
      <c r="O32" s="191">
        <v>6.1666666666666643</v>
      </c>
      <c r="P32" s="38">
        <v>0</v>
      </c>
      <c r="Q32" s="192">
        <f t="shared" si="18"/>
        <v>6.1666666666666643</v>
      </c>
      <c r="R32" s="191">
        <v>17.7225</v>
      </c>
      <c r="S32" s="38">
        <v>0</v>
      </c>
      <c r="T32" s="192">
        <f t="shared" si="19"/>
        <v>17.7225</v>
      </c>
      <c r="U32" s="191">
        <v>10.153333333333334</v>
      </c>
      <c r="V32" s="38">
        <v>0</v>
      </c>
      <c r="W32" s="192">
        <f t="shared" si="20"/>
        <v>10.153333333333334</v>
      </c>
      <c r="X32" s="191">
        <v>189.05749999999998</v>
      </c>
      <c r="Y32" s="38">
        <v>0</v>
      </c>
      <c r="Z32" s="192">
        <f t="shared" si="21"/>
        <v>189.05749999999998</v>
      </c>
      <c r="AA32" s="191">
        <v>-17.7225</v>
      </c>
      <c r="AB32" s="38">
        <v>0</v>
      </c>
      <c r="AC32" s="192">
        <f t="shared" si="22"/>
        <v>-17.7225</v>
      </c>
      <c r="AD32" s="191">
        <v>0</v>
      </c>
      <c r="AE32" s="38">
        <v>0</v>
      </c>
      <c r="AF32" s="192">
        <f t="shared" si="23"/>
        <v>0</v>
      </c>
      <c r="AG32" s="40">
        <v>693.64083333333338</v>
      </c>
      <c r="AH32" s="204">
        <v>3.5072912007420819E-2</v>
      </c>
      <c r="AI32" s="203">
        <f t="shared" si="10"/>
        <v>0</v>
      </c>
      <c r="AJ32" s="202">
        <v>0</v>
      </c>
      <c r="AK32" s="201">
        <v>0</v>
      </c>
      <c r="AL32" s="200">
        <f t="shared" si="11"/>
        <v>1</v>
      </c>
      <c r="AM32" s="199">
        <f t="shared" si="24"/>
        <v>693.64083333333338</v>
      </c>
    </row>
    <row r="33" spans="1:39" ht="15">
      <c r="A33" s="377"/>
      <c r="B33" s="178" t="s">
        <v>14</v>
      </c>
      <c r="C33" s="189">
        <f t="shared" si="0"/>
        <v>0.6333650964290376</v>
      </c>
      <c r="D33" s="171">
        <f>SUM(D21:D32)</f>
        <v>14034.597176166666</v>
      </c>
      <c r="E33" s="188">
        <v>0.70963842981075487</v>
      </c>
      <c r="F33" s="182">
        <f>SUM(F21:F32)</f>
        <v>13784.954264833335</v>
      </c>
      <c r="G33" s="187">
        <v>0.69701595930366989</v>
      </c>
      <c r="H33" s="186">
        <f t="shared" si="1"/>
        <v>1.7787679133197377E-2</v>
      </c>
      <c r="I33" s="171">
        <f t="shared" ref="I33:AG33" si="25">SUM(I21:I32)</f>
        <v>22158.77896539426</v>
      </c>
      <c r="J33" s="27">
        <f t="shared" si="25"/>
        <v>21958.882254285789</v>
      </c>
      <c r="K33" s="185">
        <f t="shared" si="25"/>
        <v>199.89671110847036</v>
      </c>
      <c r="L33" s="171">
        <f t="shared" si="25"/>
        <v>48379.637172255068</v>
      </c>
      <c r="M33" s="27">
        <f t="shared" si="25"/>
        <v>34812.978630598038</v>
      </c>
      <c r="N33" s="172">
        <f t="shared" si="25"/>
        <v>13566.65854165702</v>
      </c>
      <c r="O33" s="171">
        <f t="shared" si="25"/>
        <v>1448.7811963546926</v>
      </c>
      <c r="P33" s="27">
        <f t="shared" si="25"/>
        <v>1973.3638881038562</v>
      </c>
      <c r="Q33" s="172">
        <f t="shared" si="25"/>
        <v>-524.58269174916381</v>
      </c>
      <c r="R33" s="171">
        <f t="shared" si="25"/>
        <v>1059.874404684716</v>
      </c>
      <c r="S33" s="27">
        <f t="shared" si="25"/>
        <v>732.44223098291616</v>
      </c>
      <c r="T33" s="172">
        <f t="shared" si="25"/>
        <v>327.43217370179963</v>
      </c>
      <c r="U33" s="171">
        <f t="shared" si="25"/>
        <v>7423.506666666668</v>
      </c>
      <c r="V33" s="27">
        <f t="shared" si="25"/>
        <v>16951.271462334913</v>
      </c>
      <c r="W33" s="172">
        <f t="shared" si="25"/>
        <v>-9527.7647956682467</v>
      </c>
      <c r="X33" s="171">
        <f t="shared" si="25"/>
        <v>36729.648226698861</v>
      </c>
      <c r="Y33" s="27">
        <f t="shared" si="25"/>
        <v>15815.232954646943</v>
      </c>
      <c r="Z33" s="172">
        <f t="shared" si="25"/>
        <v>20914.41527205192</v>
      </c>
      <c r="AA33" s="171">
        <f t="shared" si="25"/>
        <v>-1059.874404684716</v>
      </c>
      <c r="AB33" s="27">
        <f t="shared" si="25"/>
        <v>-732.44223098291616</v>
      </c>
      <c r="AC33" s="172">
        <f t="shared" si="25"/>
        <v>-327.43217370179963</v>
      </c>
      <c r="AD33" s="171">
        <f t="shared" si="25"/>
        <v>0</v>
      </c>
      <c r="AE33" s="27">
        <f t="shared" si="25"/>
        <v>0</v>
      </c>
      <c r="AF33" s="172">
        <f t="shared" si="25"/>
        <v>0</v>
      </c>
      <c r="AG33" s="29">
        <f t="shared" si="25"/>
        <v>93981.573261975296</v>
      </c>
      <c r="AH33" s="184">
        <v>4.7520377851691729</v>
      </c>
      <c r="AI33" s="183">
        <f t="shared" si="10"/>
        <v>0.14933349899394616</v>
      </c>
      <c r="AJ33" s="182">
        <f>SUM(AJ21:AJ32)</f>
        <v>69552.84693568376</v>
      </c>
      <c r="AK33" s="181">
        <v>3.5168375170349591</v>
      </c>
      <c r="AL33" s="180">
        <f t="shared" si="11"/>
        <v>0.19819396145754359</v>
      </c>
      <c r="AM33" s="179">
        <f>SUM(AM21:AM32)</f>
        <v>24428.726326291537</v>
      </c>
    </row>
    <row r="34" spans="1:39" ht="15">
      <c r="A34" s="377"/>
      <c r="B34" s="158" t="s">
        <v>87</v>
      </c>
      <c r="C34" s="169">
        <f t="shared" si="0"/>
        <v>0.63339131345889998</v>
      </c>
      <c r="D34" s="151">
        <f>SUM(D24:D30)</f>
        <v>14031.195178416667</v>
      </c>
      <c r="E34" s="168">
        <v>0.70946641287922307</v>
      </c>
      <c r="F34" s="162">
        <f>SUM(F24:F30)</f>
        <v>13784.954264833335</v>
      </c>
      <c r="G34" s="167">
        <v>0.69701595930366989</v>
      </c>
      <c r="H34" s="166">
        <f t="shared" si="1"/>
        <v>1.7549532342199099E-2</v>
      </c>
      <c r="I34" s="151">
        <f t="shared" ref="I34:AG34" si="26">SUM(I24:I30)</f>
        <v>22152.49069614393</v>
      </c>
      <c r="J34" s="16">
        <f t="shared" si="26"/>
        <v>21958.882254285789</v>
      </c>
      <c r="K34" s="165">
        <f t="shared" si="26"/>
        <v>193.60844185814136</v>
      </c>
      <c r="L34" s="151">
        <f t="shared" si="26"/>
        <v>44706.512172255061</v>
      </c>
      <c r="M34" s="16">
        <f t="shared" si="26"/>
        <v>34812.978630598038</v>
      </c>
      <c r="N34" s="152">
        <f t="shared" si="26"/>
        <v>9893.5335416570233</v>
      </c>
      <c r="O34" s="151">
        <f t="shared" si="26"/>
        <v>1281.4451978937077</v>
      </c>
      <c r="P34" s="16">
        <f t="shared" si="26"/>
        <v>1973.3638881038562</v>
      </c>
      <c r="Q34" s="152">
        <f t="shared" si="26"/>
        <v>-691.91869021014884</v>
      </c>
      <c r="R34" s="151">
        <f t="shared" si="26"/>
        <v>966.56856981902979</v>
      </c>
      <c r="S34" s="16">
        <f t="shared" si="26"/>
        <v>732.44223098291616</v>
      </c>
      <c r="T34" s="152">
        <f t="shared" si="26"/>
        <v>234.12633883611363</v>
      </c>
      <c r="U34" s="151">
        <f t="shared" si="26"/>
        <v>7392.8566666666675</v>
      </c>
      <c r="V34" s="16">
        <f t="shared" si="26"/>
        <v>16951.271462334913</v>
      </c>
      <c r="W34" s="152">
        <f t="shared" si="26"/>
        <v>-9558.4147956682464</v>
      </c>
      <c r="X34" s="151">
        <f t="shared" si="26"/>
        <v>33573.744060032193</v>
      </c>
      <c r="Y34" s="16">
        <f t="shared" si="26"/>
        <v>15815.232954646943</v>
      </c>
      <c r="Z34" s="152">
        <f t="shared" si="26"/>
        <v>17758.511105385256</v>
      </c>
      <c r="AA34" s="151">
        <f t="shared" si="26"/>
        <v>-966.56856981902979</v>
      </c>
      <c r="AB34" s="16">
        <f t="shared" si="26"/>
        <v>-732.44223098291616</v>
      </c>
      <c r="AC34" s="152">
        <f t="shared" si="26"/>
        <v>-234.12633883611363</v>
      </c>
      <c r="AD34" s="151">
        <f t="shared" si="26"/>
        <v>0</v>
      </c>
      <c r="AE34" s="16">
        <f t="shared" si="26"/>
        <v>0</v>
      </c>
      <c r="AF34" s="152">
        <f t="shared" si="26"/>
        <v>0</v>
      </c>
      <c r="AG34" s="18">
        <f t="shared" si="26"/>
        <v>86954.558096847613</v>
      </c>
      <c r="AH34" s="164">
        <v>4.3967272660681473</v>
      </c>
      <c r="AI34" s="163">
        <f t="shared" si="10"/>
        <v>0.16136238841889236</v>
      </c>
      <c r="AJ34" s="162">
        <f>SUM(AJ24:AJ30)</f>
        <v>69552.84693568376</v>
      </c>
      <c r="AK34" s="161">
        <v>3.5168375170349591</v>
      </c>
      <c r="AL34" s="160">
        <f t="shared" si="11"/>
        <v>0.19819396145754359</v>
      </c>
      <c r="AM34" s="159">
        <f>SUM(AM24:AM30)</f>
        <v>17401.711161163887</v>
      </c>
    </row>
    <row r="35" spans="1:39" ht="15.75" thickBot="1">
      <c r="A35" s="379"/>
      <c r="B35" s="301" t="s">
        <v>86</v>
      </c>
      <c r="C35" s="313">
        <f t="shared" si="0"/>
        <v>0.541007010764054</v>
      </c>
      <c r="D35" s="294">
        <f>SUM(D21:D23,D31:D32)</f>
        <v>3.4019977499999996</v>
      </c>
      <c r="E35" s="312">
        <v>1.7201693153184744E-4</v>
      </c>
      <c r="F35" s="305">
        <f>SUM(F21:F23,F31:F32)</f>
        <v>0</v>
      </c>
      <c r="G35" s="311">
        <v>0</v>
      </c>
      <c r="H35" s="310">
        <f t="shared" si="1"/>
        <v>1</v>
      </c>
      <c r="I35" s="294">
        <f t="shared" ref="I35:AG35" si="27">SUM(I21:I23,I31:I32)</f>
        <v>6.2882692503289794</v>
      </c>
      <c r="J35" s="293">
        <f t="shared" si="27"/>
        <v>0</v>
      </c>
      <c r="K35" s="309">
        <f t="shared" si="27"/>
        <v>6.2882692503289794</v>
      </c>
      <c r="L35" s="294">
        <f t="shared" si="27"/>
        <v>3673.125</v>
      </c>
      <c r="M35" s="293">
        <f t="shared" si="27"/>
        <v>0</v>
      </c>
      <c r="N35" s="295">
        <f t="shared" si="27"/>
        <v>3673.125</v>
      </c>
      <c r="O35" s="294">
        <f t="shared" si="27"/>
        <v>167.33599846098494</v>
      </c>
      <c r="P35" s="293">
        <f t="shared" si="27"/>
        <v>0</v>
      </c>
      <c r="Q35" s="295">
        <f t="shared" si="27"/>
        <v>167.33599846098494</v>
      </c>
      <c r="R35" s="294">
        <f t="shared" si="27"/>
        <v>93.305834865685966</v>
      </c>
      <c r="S35" s="293">
        <f t="shared" si="27"/>
        <v>0</v>
      </c>
      <c r="T35" s="295">
        <f t="shared" si="27"/>
        <v>93.305834865685966</v>
      </c>
      <c r="U35" s="294">
        <f t="shared" si="27"/>
        <v>30.650000000000006</v>
      </c>
      <c r="V35" s="293">
        <f t="shared" si="27"/>
        <v>0</v>
      </c>
      <c r="W35" s="295">
        <f t="shared" si="27"/>
        <v>30.650000000000006</v>
      </c>
      <c r="X35" s="294">
        <f t="shared" si="27"/>
        <v>3155.9041666666662</v>
      </c>
      <c r="Y35" s="293">
        <f t="shared" si="27"/>
        <v>0</v>
      </c>
      <c r="Z35" s="295">
        <f t="shared" si="27"/>
        <v>3155.9041666666662</v>
      </c>
      <c r="AA35" s="294">
        <f t="shared" si="27"/>
        <v>-93.305834865685966</v>
      </c>
      <c r="AB35" s="293">
        <f t="shared" si="27"/>
        <v>0</v>
      </c>
      <c r="AC35" s="295">
        <f t="shared" si="27"/>
        <v>-93.305834865685966</v>
      </c>
      <c r="AD35" s="294">
        <f t="shared" si="27"/>
        <v>0</v>
      </c>
      <c r="AE35" s="293">
        <f t="shared" si="27"/>
        <v>0</v>
      </c>
      <c r="AF35" s="295">
        <f t="shared" si="27"/>
        <v>0</v>
      </c>
      <c r="AG35" s="308">
        <f t="shared" si="27"/>
        <v>7027.0151651276501</v>
      </c>
      <c r="AH35" s="307">
        <v>0.35531051910102429</v>
      </c>
      <c r="AI35" s="306">
        <f t="shared" si="10"/>
        <v>4.8413126627117509E-4</v>
      </c>
      <c r="AJ35" s="305">
        <f>SUM(AJ21:AJ23,AJ31:AJ32)</f>
        <v>0</v>
      </c>
      <c r="AK35" s="304">
        <v>0</v>
      </c>
      <c r="AL35" s="303">
        <f t="shared" si="11"/>
        <v>1</v>
      </c>
      <c r="AM35" s="302">
        <f>SUM(AM21:AM23,AM31:AM32)</f>
        <v>7027.0151651276501</v>
      </c>
    </row>
    <row r="36" spans="1:39" ht="15.75" thickTop="1">
      <c r="A36" s="376" t="s">
        <v>88</v>
      </c>
      <c r="B36" s="280" t="s">
        <v>26</v>
      </c>
      <c r="C36" s="291">
        <f t="shared" si="0"/>
        <v>1</v>
      </c>
      <c r="D36" s="273">
        <v>0</v>
      </c>
      <c r="E36" s="290">
        <v>0</v>
      </c>
      <c r="F36" s="284">
        <v>0</v>
      </c>
      <c r="G36" s="289">
        <v>0</v>
      </c>
      <c r="H36" s="288">
        <f t="shared" si="1"/>
        <v>1</v>
      </c>
      <c r="I36" s="273">
        <v>0</v>
      </c>
      <c r="J36" s="83">
        <v>0</v>
      </c>
      <c r="K36" s="287">
        <f t="shared" ref="K36:K47" si="28">I36-J36</f>
        <v>0</v>
      </c>
      <c r="L36" s="273">
        <v>317.53250000000003</v>
      </c>
      <c r="M36" s="83">
        <v>0</v>
      </c>
      <c r="N36" s="274">
        <f t="shared" ref="N36:N47" si="29">L36-M36</f>
        <v>317.53250000000003</v>
      </c>
      <c r="O36" s="273">
        <v>3.3149999999999995</v>
      </c>
      <c r="P36" s="83">
        <v>0</v>
      </c>
      <c r="Q36" s="274">
        <f t="shared" ref="Q36:Q47" si="30">O36-P36</f>
        <v>3.3149999999999995</v>
      </c>
      <c r="R36" s="273">
        <v>21.012499999999999</v>
      </c>
      <c r="S36" s="83">
        <v>0</v>
      </c>
      <c r="T36" s="274">
        <f t="shared" ref="T36:T47" si="31">R36-S36</f>
        <v>21.012499999999999</v>
      </c>
      <c r="U36" s="273">
        <v>4.5</v>
      </c>
      <c r="V36" s="83">
        <v>0</v>
      </c>
      <c r="W36" s="274">
        <f t="shared" ref="W36:W47" si="32">U36-V36</f>
        <v>4.5</v>
      </c>
      <c r="X36" s="273">
        <v>107.86749999999999</v>
      </c>
      <c r="Y36" s="83">
        <v>0</v>
      </c>
      <c r="Z36" s="274">
        <f t="shared" ref="Z36:Z47" si="33">X36-Y36</f>
        <v>107.86749999999999</v>
      </c>
      <c r="AA36" s="273">
        <v>-21.012499999999999</v>
      </c>
      <c r="AB36" s="83">
        <v>0</v>
      </c>
      <c r="AC36" s="274">
        <f t="shared" ref="AC36:AC47" si="34">AA36-AB36</f>
        <v>-21.012499999999999</v>
      </c>
      <c r="AD36" s="273">
        <v>0</v>
      </c>
      <c r="AE36" s="83">
        <v>0</v>
      </c>
      <c r="AF36" s="274">
        <f t="shared" ref="AF36:AF47" si="35">AD36-AE36</f>
        <v>0</v>
      </c>
      <c r="AG36" s="85">
        <v>433.21500000000003</v>
      </c>
      <c r="AH36" s="286">
        <v>2.1904868982811437E-2</v>
      </c>
      <c r="AI36" s="285">
        <f t="shared" si="10"/>
        <v>0</v>
      </c>
      <c r="AJ36" s="284">
        <v>0</v>
      </c>
      <c r="AK36" s="283">
        <v>0</v>
      </c>
      <c r="AL36" s="282">
        <f t="shared" si="11"/>
        <v>1</v>
      </c>
      <c r="AM36" s="281">
        <f t="shared" ref="AM36:AM47" si="36">AG36-AJ36</f>
        <v>433.21500000000003</v>
      </c>
    </row>
    <row r="37" spans="1:39" ht="15">
      <c r="A37" s="377"/>
      <c r="B37" s="270" t="s">
        <v>25</v>
      </c>
      <c r="C37" s="269">
        <f t="shared" si="0"/>
        <v>1</v>
      </c>
      <c r="D37" s="251">
        <v>0</v>
      </c>
      <c r="E37" s="268">
        <v>0</v>
      </c>
      <c r="F37" s="262">
        <v>0</v>
      </c>
      <c r="G37" s="267">
        <v>0</v>
      </c>
      <c r="H37" s="266">
        <f t="shared" si="1"/>
        <v>1</v>
      </c>
      <c r="I37" s="251">
        <v>0</v>
      </c>
      <c r="J37" s="61">
        <v>0</v>
      </c>
      <c r="K37" s="265">
        <f t="shared" si="28"/>
        <v>0</v>
      </c>
      <c r="L37" s="251">
        <v>525.98749999999995</v>
      </c>
      <c r="M37" s="61">
        <v>0</v>
      </c>
      <c r="N37" s="252">
        <f t="shared" si="29"/>
        <v>525.98749999999995</v>
      </c>
      <c r="O37" s="251">
        <v>27.944999999999972</v>
      </c>
      <c r="P37" s="61">
        <v>0</v>
      </c>
      <c r="Q37" s="252">
        <f t="shared" si="30"/>
        <v>27.944999999999972</v>
      </c>
      <c r="R37" s="251">
        <v>6.3650000000000011</v>
      </c>
      <c r="S37" s="61">
        <v>0</v>
      </c>
      <c r="T37" s="252">
        <f t="shared" si="31"/>
        <v>6.3650000000000011</v>
      </c>
      <c r="U37" s="251">
        <v>1</v>
      </c>
      <c r="V37" s="61">
        <v>0</v>
      </c>
      <c r="W37" s="252">
        <f t="shared" si="32"/>
        <v>1</v>
      </c>
      <c r="X37" s="251">
        <v>1494.6475000000003</v>
      </c>
      <c r="Y37" s="61">
        <v>0</v>
      </c>
      <c r="Z37" s="252">
        <f t="shared" si="33"/>
        <v>1494.6475000000003</v>
      </c>
      <c r="AA37" s="251">
        <v>-6.3650000000000011</v>
      </c>
      <c r="AB37" s="61">
        <v>0</v>
      </c>
      <c r="AC37" s="252">
        <f t="shared" si="34"/>
        <v>-6.3650000000000011</v>
      </c>
      <c r="AD37" s="251">
        <v>0</v>
      </c>
      <c r="AE37" s="61">
        <v>0</v>
      </c>
      <c r="AF37" s="252">
        <f t="shared" si="35"/>
        <v>0</v>
      </c>
      <c r="AG37" s="63">
        <v>2049.5800000000004</v>
      </c>
      <c r="AH37" s="264">
        <v>0.1036339493549177</v>
      </c>
      <c r="AI37" s="263">
        <f t="shared" si="10"/>
        <v>0</v>
      </c>
      <c r="AJ37" s="262">
        <v>0</v>
      </c>
      <c r="AK37" s="261">
        <v>0</v>
      </c>
      <c r="AL37" s="260">
        <f t="shared" si="11"/>
        <v>1</v>
      </c>
      <c r="AM37" s="259">
        <f t="shared" si="36"/>
        <v>2049.5800000000004</v>
      </c>
    </row>
    <row r="38" spans="1:39" ht="15">
      <c r="A38" s="377"/>
      <c r="B38" s="271" t="s">
        <v>24</v>
      </c>
      <c r="C38" s="249">
        <f t="shared" si="0"/>
        <v>0.55194623590765624</v>
      </c>
      <c r="D38" s="231">
        <v>14.117279499999999</v>
      </c>
      <c r="E38" s="248">
        <v>7.1381913793665893E-4</v>
      </c>
      <c r="F38" s="242">
        <v>0</v>
      </c>
      <c r="G38" s="247">
        <v>0</v>
      </c>
      <c r="H38" s="246">
        <f t="shared" si="1"/>
        <v>1</v>
      </c>
      <c r="I38" s="231">
        <v>25.57727289648896</v>
      </c>
      <c r="J38" s="72">
        <v>0</v>
      </c>
      <c r="K38" s="245">
        <f t="shared" si="28"/>
        <v>25.57727289648896</v>
      </c>
      <c r="L38" s="231">
        <v>463.39499999999998</v>
      </c>
      <c r="M38" s="72">
        <v>0</v>
      </c>
      <c r="N38" s="232">
        <f t="shared" si="29"/>
        <v>463.39499999999998</v>
      </c>
      <c r="O38" s="231">
        <v>43.812499999999879</v>
      </c>
      <c r="P38" s="72">
        <v>0</v>
      </c>
      <c r="Q38" s="232">
        <f t="shared" si="30"/>
        <v>43.812499999999879</v>
      </c>
      <c r="R38" s="231">
        <v>29.317500000000003</v>
      </c>
      <c r="S38" s="72">
        <v>0</v>
      </c>
      <c r="T38" s="232">
        <f t="shared" si="31"/>
        <v>29.317500000000003</v>
      </c>
      <c r="U38" s="231">
        <v>0</v>
      </c>
      <c r="V38" s="72">
        <v>0</v>
      </c>
      <c r="W38" s="232">
        <f t="shared" si="32"/>
        <v>0</v>
      </c>
      <c r="X38" s="231">
        <v>1285.4550000000002</v>
      </c>
      <c r="Y38" s="72">
        <v>0</v>
      </c>
      <c r="Z38" s="232">
        <f t="shared" si="33"/>
        <v>1285.4550000000002</v>
      </c>
      <c r="AA38" s="231">
        <v>-29.317500000000003</v>
      </c>
      <c r="AB38" s="72">
        <v>0</v>
      </c>
      <c r="AC38" s="232">
        <f t="shared" si="34"/>
        <v>-29.317500000000003</v>
      </c>
      <c r="AD38" s="231">
        <v>0</v>
      </c>
      <c r="AE38" s="72">
        <v>0</v>
      </c>
      <c r="AF38" s="232">
        <f t="shared" si="35"/>
        <v>0</v>
      </c>
      <c r="AG38" s="74">
        <v>1792.6624999999999</v>
      </c>
      <c r="AH38" s="244">
        <v>9.064329996168001E-2</v>
      </c>
      <c r="AI38" s="243">
        <f t="shared" si="10"/>
        <v>7.8750347597498129E-3</v>
      </c>
      <c r="AJ38" s="242">
        <v>0</v>
      </c>
      <c r="AK38" s="241">
        <v>0</v>
      </c>
      <c r="AL38" s="240">
        <f t="shared" si="11"/>
        <v>1</v>
      </c>
      <c r="AM38" s="239">
        <f t="shared" si="36"/>
        <v>1792.6624999999999</v>
      </c>
    </row>
    <row r="39" spans="1:39" ht="15">
      <c r="A39" s="377"/>
      <c r="B39" s="218" t="s">
        <v>23</v>
      </c>
      <c r="C39" s="229">
        <f t="shared" si="0"/>
        <v>0.55230388937226704</v>
      </c>
      <c r="D39" s="211">
        <v>185.06285624999998</v>
      </c>
      <c r="E39" s="228">
        <v>9.3574267274704609E-3</v>
      </c>
      <c r="F39" s="222">
        <v>341.22646275</v>
      </c>
      <c r="G39" s="227">
        <v>1.7253614753023977E-2</v>
      </c>
      <c r="H39" s="226">
        <f t="shared" si="1"/>
        <v>-0.84384089635491089</v>
      </c>
      <c r="I39" s="211">
        <v>335.07433101790605</v>
      </c>
      <c r="J39" s="49">
        <v>621.30080515546967</v>
      </c>
      <c r="K39" s="225">
        <f t="shared" si="28"/>
        <v>-286.22647413756363</v>
      </c>
      <c r="L39" s="211">
        <v>1558.3625000000002</v>
      </c>
      <c r="M39" s="49">
        <v>336.87000000000029</v>
      </c>
      <c r="N39" s="212">
        <f t="shared" si="29"/>
        <v>1221.4924999999998</v>
      </c>
      <c r="O39" s="211">
        <v>48.849999999999937</v>
      </c>
      <c r="P39" s="49">
        <v>95.128749999999741</v>
      </c>
      <c r="Q39" s="212">
        <f t="shared" si="30"/>
        <v>-46.278749999999803</v>
      </c>
      <c r="R39" s="211">
        <v>22.61</v>
      </c>
      <c r="S39" s="49">
        <v>16.191999999999879</v>
      </c>
      <c r="T39" s="212">
        <f t="shared" si="31"/>
        <v>6.4180000000001201</v>
      </c>
      <c r="U39" s="211">
        <v>124.75749999999994</v>
      </c>
      <c r="V39" s="49">
        <v>879.61050000000023</v>
      </c>
      <c r="W39" s="212">
        <f t="shared" si="32"/>
        <v>-754.85300000000029</v>
      </c>
      <c r="X39" s="211">
        <v>897.26</v>
      </c>
      <c r="Y39" s="49">
        <v>2455.4337499999997</v>
      </c>
      <c r="Z39" s="212">
        <f t="shared" si="33"/>
        <v>-1558.1737499999997</v>
      </c>
      <c r="AA39" s="211">
        <v>-22.61</v>
      </c>
      <c r="AB39" s="49">
        <v>-16.191999999999879</v>
      </c>
      <c r="AC39" s="212">
        <f t="shared" si="34"/>
        <v>-6.4180000000001201</v>
      </c>
      <c r="AD39" s="211">
        <v>0</v>
      </c>
      <c r="AE39" s="49">
        <v>0</v>
      </c>
      <c r="AF39" s="212">
        <f t="shared" si="35"/>
        <v>0</v>
      </c>
      <c r="AG39" s="51">
        <v>2629.23</v>
      </c>
      <c r="AH39" s="224">
        <v>0.1329430852479192</v>
      </c>
      <c r="AI39" s="223">
        <f t="shared" si="10"/>
        <v>7.0386712554626252E-2</v>
      </c>
      <c r="AJ39" s="222">
        <v>3767.0429999999997</v>
      </c>
      <c r="AK39" s="221">
        <v>0.19047499468906798</v>
      </c>
      <c r="AL39" s="220">
        <f t="shared" si="11"/>
        <v>9.058204611680834E-2</v>
      </c>
      <c r="AM39" s="219">
        <f t="shared" si="36"/>
        <v>-1137.8129999999996</v>
      </c>
    </row>
    <row r="40" spans="1:39" ht="15">
      <c r="A40" s="377"/>
      <c r="B40" s="270" t="s">
        <v>22</v>
      </c>
      <c r="C40" s="269">
        <f t="shared" si="0"/>
        <v>0.57671356520992967</v>
      </c>
      <c r="D40" s="251">
        <v>1279.7157002500001</v>
      </c>
      <c r="E40" s="268">
        <v>6.470691169332328E-2</v>
      </c>
      <c r="F40" s="262">
        <v>1413.5608990000001</v>
      </c>
      <c r="G40" s="267">
        <v>7.1474630029362329E-2</v>
      </c>
      <c r="H40" s="266">
        <f t="shared" si="1"/>
        <v>-0.10458979187631484</v>
      </c>
      <c r="I40" s="251">
        <v>2218.9797109838578</v>
      </c>
      <c r="J40" s="61">
        <v>2466.8469921265832</v>
      </c>
      <c r="K40" s="265">
        <f t="shared" si="28"/>
        <v>-247.86728114272546</v>
      </c>
      <c r="L40" s="251">
        <v>6053.8907798719465</v>
      </c>
      <c r="M40" s="61">
        <v>3235.3023333002202</v>
      </c>
      <c r="N40" s="252">
        <f t="shared" si="29"/>
        <v>2818.5884465717263</v>
      </c>
      <c r="O40" s="251">
        <v>154.92073685216735</v>
      </c>
      <c r="P40" s="61">
        <v>268.53368089736142</v>
      </c>
      <c r="Q40" s="252">
        <f t="shared" si="30"/>
        <v>-113.61294404519407</v>
      </c>
      <c r="R40" s="251">
        <v>201.89598327588641</v>
      </c>
      <c r="S40" s="61">
        <v>765.884796831941</v>
      </c>
      <c r="T40" s="252">
        <f t="shared" si="31"/>
        <v>-563.98881355605454</v>
      </c>
      <c r="U40" s="251">
        <v>415.92500000000018</v>
      </c>
      <c r="V40" s="61">
        <v>7271.9541889704778</v>
      </c>
      <c r="W40" s="252">
        <f t="shared" si="32"/>
        <v>-6856.0291889704777</v>
      </c>
      <c r="X40" s="251">
        <v>14.685000000000031</v>
      </c>
      <c r="Y40" s="61">
        <v>331.15499999999997</v>
      </c>
      <c r="Z40" s="252">
        <f t="shared" si="33"/>
        <v>-316.46999999999991</v>
      </c>
      <c r="AA40" s="251">
        <v>-201.89598327588641</v>
      </c>
      <c r="AB40" s="61">
        <v>-765.884796831941</v>
      </c>
      <c r="AC40" s="252">
        <f t="shared" si="34"/>
        <v>563.98881355605454</v>
      </c>
      <c r="AD40" s="251">
        <v>0</v>
      </c>
      <c r="AE40" s="61">
        <v>0</v>
      </c>
      <c r="AF40" s="252">
        <f t="shared" si="35"/>
        <v>0</v>
      </c>
      <c r="AG40" s="63">
        <v>6639.4215167241146</v>
      </c>
      <c r="AH40" s="264">
        <v>0.33571242557506298</v>
      </c>
      <c r="AI40" s="263">
        <f t="shared" si="10"/>
        <v>0.19274506024756971</v>
      </c>
      <c r="AJ40" s="262">
        <v>11106.945203168061</v>
      </c>
      <c r="AK40" s="261">
        <v>0.56160636567865185</v>
      </c>
      <c r="AL40" s="260">
        <f t="shared" si="11"/>
        <v>0.12726819779364776</v>
      </c>
      <c r="AM40" s="259">
        <f t="shared" si="36"/>
        <v>-4467.5236864439466</v>
      </c>
    </row>
    <row r="41" spans="1:39" ht="15">
      <c r="A41" s="377"/>
      <c r="B41" s="270" t="s">
        <v>21</v>
      </c>
      <c r="C41" s="269">
        <f t="shared" si="0"/>
        <v>0.62757713530058856</v>
      </c>
      <c r="D41" s="251">
        <v>2862.5943107500002</v>
      </c>
      <c r="E41" s="268">
        <v>0.14474280282981927</v>
      </c>
      <c r="F41" s="262">
        <v>2540.1785102499998</v>
      </c>
      <c r="G41" s="267">
        <v>0.12844039429577878</v>
      </c>
      <c r="H41" s="266">
        <f t="shared" si="1"/>
        <v>0.112630629946137</v>
      </c>
      <c r="I41" s="251">
        <v>4561.3425820220691</v>
      </c>
      <c r="J41" s="61">
        <v>4085.5864857033957</v>
      </c>
      <c r="K41" s="265">
        <f t="shared" si="28"/>
        <v>475.75609631867337</v>
      </c>
      <c r="L41" s="251">
        <v>11311.43</v>
      </c>
      <c r="M41" s="61">
        <v>8032.6875</v>
      </c>
      <c r="N41" s="252">
        <f t="shared" si="29"/>
        <v>3278.7425000000003</v>
      </c>
      <c r="O41" s="251">
        <v>188.26249999999996</v>
      </c>
      <c r="P41" s="61">
        <v>352.54250000000002</v>
      </c>
      <c r="Q41" s="252">
        <f t="shared" si="30"/>
        <v>-164.28000000000006</v>
      </c>
      <c r="R41" s="251">
        <v>0</v>
      </c>
      <c r="S41" s="61">
        <v>0</v>
      </c>
      <c r="T41" s="252">
        <f t="shared" si="31"/>
        <v>0</v>
      </c>
      <c r="U41" s="251">
        <v>966.20249999999942</v>
      </c>
      <c r="V41" s="61">
        <v>3258.9250000000002</v>
      </c>
      <c r="W41" s="252">
        <f t="shared" si="32"/>
        <v>-2292.7225000000008</v>
      </c>
      <c r="X41" s="251">
        <v>67.692499999999953</v>
      </c>
      <c r="Y41" s="61">
        <v>2817.4999999999991</v>
      </c>
      <c r="Z41" s="252">
        <f t="shared" si="33"/>
        <v>-2749.807499999999</v>
      </c>
      <c r="AA41" s="251">
        <v>0</v>
      </c>
      <c r="AB41" s="61">
        <v>0</v>
      </c>
      <c r="AC41" s="252">
        <f t="shared" si="34"/>
        <v>0</v>
      </c>
      <c r="AD41" s="251">
        <v>0</v>
      </c>
      <c r="AE41" s="61">
        <v>0</v>
      </c>
      <c r="AF41" s="252">
        <f t="shared" si="35"/>
        <v>0</v>
      </c>
      <c r="AG41" s="63">
        <v>12533.5875</v>
      </c>
      <c r="AH41" s="264">
        <v>0.63374211897580446</v>
      </c>
      <c r="AI41" s="263">
        <f t="shared" si="10"/>
        <v>0.22839385058348222</v>
      </c>
      <c r="AJ41" s="262">
        <v>14461.654999999999</v>
      </c>
      <c r="AK41" s="261">
        <v>0.73123233775673213</v>
      </c>
      <c r="AL41" s="260">
        <f t="shared" si="11"/>
        <v>0.17564922619506551</v>
      </c>
      <c r="AM41" s="259">
        <f t="shared" si="36"/>
        <v>-1928.0674999999992</v>
      </c>
    </row>
    <row r="42" spans="1:39" ht="15">
      <c r="A42" s="377"/>
      <c r="B42" s="270" t="s">
        <v>20</v>
      </c>
      <c r="C42" s="269">
        <f t="shared" si="0"/>
        <v>0.62018706590659489</v>
      </c>
      <c r="D42" s="251">
        <v>4869.3801517499996</v>
      </c>
      <c r="E42" s="268">
        <v>0.24621292949594592</v>
      </c>
      <c r="F42" s="262">
        <v>3916.9934902500004</v>
      </c>
      <c r="G42" s="267">
        <v>0.19805702091865759</v>
      </c>
      <c r="H42" s="266">
        <f t="shared" si="1"/>
        <v>0.19558683689087664</v>
      </c>
      <c r="I42" s="251">
        <v>7851.4700151508268</v>
      </c>
      <c r="J42" s="61">
        <v>6330.0620194403791</v>
      </c>
      <c r="K42" s="265">
        <f t="shared" si="28"/>
        <v>1521.4079957104477</v>
      </c>
      <c r="L42" s="251">
        <v>5546.5524999999961</v>
      </c>
      <c r="M42" s="61">
        <v>5442.3225000000011</v>
      </c>
      <c r="N42" s="252">
        <f t="shared" si="29"/>
        <v>104.22999999999502</v>
      </c>
      <c r="O42" s="251">
        <v>308.04500000000007</v>
      </c>
      <c r="P42" s="61">
        <v>278.53499999999997</v>
      </c>
      <c r="Q42" s="252">
        <f t="shared" si="30"/>
        <v>29.510000000000105</v>
      </c>
      <c r="R42" s="251">
        <v>533.5300000000002</v>
      </c>
      <c r="S42" s="61">
        <v>40.09250000000003</v>
      </c>
      <c r="T42" s="252">
        <f t="shared" si="31"/>
        <v>493.43750000000017</v>
      </c>
      <c r="U42" s="251">
        <v>1141.3675000000001</v>
      </c>
      <c r="V42" s="61">
        <v>65.47999999999999</v>
      </c>
      <c r="W42" s="252">
        <f t="shared" si="32"/>
        <v>1075.8875</v>
      </c>
      <c r="X42" s="251">
        <v>16172.890000000001</v>
      </c>
      <c r="Y42" s="61">
        <v>5580.16</v>
      </c>
      <c r="Z42" s="252">
        <f t="shared" si="33"/>
        <v>10592.730000000001</v>
      </c>
      <c r="AA42" s="251">
        <v>-533.5300000000002</v>
      </c>
      <c r="AB42" s="61">
        <v>-40.09250000000003</v>
      </c>
      <c r="AC42" s="252">
        <f t="shared" si="34"/>
        <v>-493.43750000000017</v>
      </c>
      <c r="AD42" s="251">
        <v>0</v>
      </c>
      <c r="AE42" s="61">
        <v>0</v>
      </c>
      <c r="AF42" s="252">
        <f t="shared" si="35"/>
        <v>0</v>
      </c>
      <c r="AG42" s="63">
        <v>23168.855</v>
      </c>
      <c r="AH42" s="264">
        <v>1.1714985244203355</v>
      </c>
      <c r="AI42" s="263">
        <f t="shared" si="10"/>
        <v>0.21016921862344945</v>
      </c>
      <c r="AJ42" s="262">
        <v>11366.497499999999</v>
      </c>
      <c r="AK42" s="261">
        <v>0.57473024622915225</v>
      </c>
      <c r="AL42" s="260">
        <f t="shared" si="11"/>
        <v>0.34460866157318915</v>
      </c>
      <c r="AM42" s="259">
        <f t="shared" si="36"/>
        <v>11802.3575</v>
      </c>
    </row>
    <row r="43" spans="1:39" ht="15">
      <c r="A43" s="377"/>
      <c r="B43" s="270" t="s">
        <v>19</v>
      </c>
      <c r="C43" s="269">
        <f t="shared" si="0"/>
        <v>0.66248258360014534</v>
      </c>
      <c r="D43" s="251">
        <v>4375.5715659999996</v>
      </c>
      <c r="E43" s="268">
        <v>0.22124423641412475</v>
      </c>
      <c r="F43" s="262">
        <v>3071.7150535000001</v>
      </c>
      <c r="G43" s="267">
        <v>0.15531675866236269</v>
      </c>
      <c r="H43" s="266">
        <f t="shared" si="1"/>
        <v>0.29798541580978899</v>
      </c>
      <c r="I43" s="251">
        <v>6604.8099592622102</v>
      </c>
      <c r="J43" s="61">
        <v>4622.5212244357999</v>
      </c>
      <c r="K43" s="265">
        <f t="shared" si="28"/>
        <v>1982.2887348264103</v>
      </c>
      <c r="L43" s="251">
        <v>3814.5115847039287</v>
      </c>
      <c r="M43" s="61">
        <v>2583.2634802286866</v>
      </c>
      <c r="N43" s="252">
        <f t="shared" si="29"/>
        <v>1231.2481044752421</v>
      </c>
      <c r="O43" s="251">
        <v>152.6603474464327</v>
      </c>
      <c r="P43" s="61">
        <v>196.54516592183697</v>
      </c>
      <c r="Q43" s="252">
        <f t="shared" si="30"/>
        <v>-43.884818475404273</v>
      </c>
      <c r="R43" s="251">
        <v>1116.0662016311676</v>
      </c>
      <c r="S43" s="61">
        <v>0</v>
      </c>
      <c r="T43" s="252">
        <f t="shared" si="31"/>
        <v>1116.0662016311676</v>
      </c>
      <c r="U43" s="251">
        <v>107.25750000000009</v>
      </c>
      <c r="V43" s="61">
        <v>30.555</v>
      </c>
      <c r="W43" s="252">
        <f t="shared" si="32"/>
        <v>76.7025000000001</v>
      </c>
      <c r="X43" s="251">
        <v>11769.131866218469</v>
      </c>
      <c r="Y43" s="61">
        <v>5593.1413538494762</v>
      </c>
      <c r="Z43" s="252">
        <f t="shared" si="33"/>
        <v>6175.9905123689932</v>
      </c>
      <c r="AA43" s="251">
        <v>-1116.0662016311676</v>
      </c>
      <c r="AB43" s="61">
        <v>0</v>
      </c>
      <c r="AC43" s="252">
        <f t="shared" si="34"/>
        <v>-1116.0662016311676</v>
      </c>
      <c r="AD43" s="251">
        <v>0</v>
      </c>
      <c r="AE43" s="61">
        <v>0</v>
      </c>
      <c r="AF43" s="252">
        <f t="shared" si="35"/>
        <v>0</v>
      </c>
      <c r="AG43" s="63">
        <v>15843.561298368832</v>
      </c>
      <c r="AH43" s="264">
        <v>0.80110599693434226</v>
      </c>
      <c r="AI43" s="263">
        <f t="shared" si="10"/>
        <v>0.27617348673056763</v>
      </c>
      <c r="AJ43" s="262">
        <v>8403.5049999999992</v>
      </c>
      <c r="AK43" s="261">
        <v>0.4249108837474263</v>
      </c>
      <c r="AL43" s="260">
        <f t="shared" si="11"/>
        <v>0.36552784266802962</v>
      </c>
      <c r="AM43" s="259">
        <f t="shared" si="36"/>
        <v>7440.0562983688324</v>
      </c>
    </row>
    <row r="44" spans="1:39" ht="15">
      <c r="A44" s="377"/>
      <c r="B44" s="258" t="s">
        <v>18</v>
      </c>
      <c r="C44" s="269">
        <f t="shared" si="0"/>
        <v>0.66813192028161017</v>
      </c>
      <c r="D44" s="251">
        <v>1843.3426582500001</v>
      </c>
      <c r="E44" s="268">
        <v>9.3205866415968078E-2</v>
      </c>
      <c r="F44" s="262">
        <v>1704.93775925</v>
      </c>
      <c r="G44" s="267">
        <v>8.6207672871887908E-2</v>
      </c>
      <c r="H44" s="266">
        <f t="shared" si="1"/>
        <v>7.5083652179674776E-2</v>
      </c>
      <c r="I44" s="251">
        <v>2758.9501448651813</v>
      </c>
      <c r="J44" s="61">
        <v>2571.5784589216796</v>
      </c>
      <c r="K44" s="265">
        <f t="shared" si="28"/>
        <v>187.37168594350169</v>
      </c>
      <c r="L44" s="251">
        <v>1085.5324999999996</v>
      </c>
      <c r="M44" s="61">
        <v>1034.6767905993484</v>
      </c>
      <c r="N44" s="252">
        <f t="shared" si="29"/>
        <v>50.855709400651222</v>
      </c>
      <c r="O44" s="251">
        <v>33.577499999999965</v>
      </c>
      <c r="P44" s="61">
        <v>260.8347469601934</v>
      </c>
      <c r="Q44" s="252">
        <f t="shared" si="30"/>
        <v>-227.25724696019344</v>
      </c>
      <c r="R44" s="251">
        <v>436.64040255637326</v>
      </c>
      <c r="S44" s="61">
        <v>0</v>
      </c>
      <c r="T44" s="252">
        <f t="shared" si="31"/>
        <v>436.64040255637326</v>
      </c>
      <c r="U44" s="251">
        <v>32.092500000000001</v>
      </c>
      <c r="V44" s="61">
        <v>53.662499999999994</v>
      </c>
      <c r="W44" s="252">
        <f t="shared" si="32"/>
        <v>-21.569999999999993</v>
      </c>
      <c r="X44" s="251">
        <v>5839.8695974436268</v>
      </c>
      <c r="Y44" s="61">
        <v>4559.8259624404573</v>
      </c>
      <c r="Z44" s="252">
        <f t="shared" si="33"/>
        <v>1280.0436350031696</v>
      </c>
      <c r="AA44" s="251">
        <v>-436.64040255637326</v>
      </c>
      <c r="AB44" s="61">
        <v>0</v>
      </c>
      <c r="AC44" s="252">
        <f t="shared" si="34"/>
        <v>-436.64040255637326</v>
      </c>
      <c r="AD44" s="251">
        <v>0</v>
      </c>
      <c r="AE44" s="61">
        <v>0</v>
      </c>
      <c r="AF44" s="252">
        <f t="shared" si="35"/>
        <v>0</v>
      </c>
      <c r="AG44" s="63">
        <v>6991.0720974436263</v>
      </c>
      <c r="AH44" s="264">
        <v>0.35349311160484143</v>
      </c>
      <c r="AI44" s="263">
        <f t="shared" si="10"/>
        <v>0.26367095526364859</v>
      </c>
      <c r="AJ44" s="262">
        <v>5908.9999999999991</v>
      </c>
      <c r="AK44" s="261">
        <v>0.298779903393113</v>
      </c>
      <c r="AL44" s="260">
        <f t="shared" si="11"/>
        <v>0.28853236744796079</v>
      </c>
      <c r="AM44" s="259">
        <f t="shared" si="36"/>
        <v>1082.0720974436272</v>
      </c>
    </row>
    <row r="45" spans="1:39" ht="15">
      <c r="A45" s="377"/>
      <c r="B45" s="238" t="s">
        <v>17</v>
      </c>
      <c r="C45" s="249">
        <f t="shared" si="0"/>
        <v>0.6156060806217083</v>
      </c>
      <c r="D45" s="231">
        <v>329.62915075000001</v>
      </c>
      <c r="E45" s="248">
        <v>1.6667205337059312E-2</v>
      </c>
      <c r="F45" s="242">
        <v>414.95787325000003</v>
      </c>
      <c r="G45" s="247">
        <v>2.0981735197469396E-2</v>
      </c>
      <c r="H45" s="246">
        <f t="shared" si="1"/>
        <v>-0.25886279264395434</v>
      </c>
      <c r="I45" s="231">
        <v>535.45467000115298</v>
      </c>
      <c r="J45" s="72">
        <v>671.99111022108593</v>
      </c>
      <c r="K45" s="245">
        <f t="shared" si="28"/>
        <v>-136.53644021993296</v>
      </c>
      <c r="L45" s="231">
        <v>940.95</v>
      </c>
      <c r="M45" s="72">
        <v>349.92751259198837</v>
      </c>
      <c r="N45" s="232">
        <f t="shared" si="29"/>
        <v>591.02248740801167</v>
      </c>
      <c r="O45" s="231">
        <v>44.239999999999924</v>
      </c>
      <c r="P45" s="72">
        <v>146.6494937174206</v>
      </c>
      <c r="Q45" s="232">
        <f t="shared" si="30"/>
        <v>-102.40949371742067</v>
      </c>
      <c r="R45" s="231">
        <v>125.66226615159533</v>
      </c>
      <c r="S45" s="72">
        <v>0</v>
      </c>
      <c r="T45" s="232">
        <f t="shared" si="31"/>
        <v>125.66226615159533</v>
      </c>
      <c r="U45" s="231">
        <v>16.75</v>
      </c>
      <c r="V45" s="72">
        <v>115.5</v>
      </c>
      <c r="W45" s="232">
        <f t="shared" si="32"/>
        <v>-98.75</v>
      </c>
      <c r="X45" s="231">
        <v>1206.3802338484047</v>
      </c>
      <c r="Y45" s="72">
        <v>2711.9129936905911</v>
      </c>
      <c r="Z45" s="232">
        <f t="shared" si="33"/>
        <v>-1505.5327598421864</v>
      </c>
      <c r="AA45" s="231">
        <v>-125.66226615159533</v>
      </c>
      <c r="AB45" s="72">
        <v>0</v>
      </c>
      <c r="AC45" s="232">
        <f t="shared" si="34"/>
        <v>-125.66226615159533</v>
      </c>
      <c r="AD45" s="231">
        <v>0</v>
      </c>
      <c r="AE45" s="72">
        <v>0</v>
      </c>
      <c r="AF45" s="232">
        <f t="shared" si="35"/>
        <v>0</v>
      </c>
      <c r="AG45" s="74">
        <v>2208.3202338484048</v>
      </c>
      <c r="AH45" s="244">
        <v>0.11166041202299277</v>
      </c>
      <c r="AI45" s="243">
        <f t="shared" si="10"/>
        <v>0.14926691595609776</v>
      </c>
      <c r="AJ45" s="242">
        <v>3323.99</v>
      </c>
      <c r="AK45" s="241">
        <v>0.16807267068533996</v>
      </c>
      <c r="AL45" s="240">
        <f t="shared" si="11"/>
        <v>0.12483728087328784</v>
      </c>
      <c r="AM45" s="239">
        <f t="shared" si="36"/>
        <v>-1115.669766151595</v>
      </c>
    </row>
    <row r="46" spans="1:39" ht="15">
      <c r="A46" s="377"/>
      <c r="B46" s="218" t="s">
        <v>16</v>
      </c>
      <c r="C46" s="229">
        <f t="shared" si="0"/>
        <v>1</v>
      </c>
      <c r="D46" s="211">
        <v>0</v>
      </c>
      <c r="E46" s="228">
        <v>0</v>
      </c>
      <c r="F46" s="222">
        <v>0</v>
      </c>
      <c r="G46" s="227">
        <v>0</v>
      </c>
      <c r="H46" s="226">
        <f t="shared" si="1"/>
        <v>1</v>
      </c>
      <c r="I46" s="211">
        <v>0</v>
      </c>
      <c r="J46" s="49">
        <v>0</v>
      </c>
      <c r="K46" s="225">
        <f t="shared" si="28"/>
        <v>0</v>
      </c>
      <c r="L46" s="211">
        <v>763.97750000000008</v>
      </c>
      <c r="M46" s="49">
        <v>0</v>
      </c>
      <c r="N46" s="212">
        <f t="shared" si="29"/>
        <v>763.97750000000008</v>
      </c>
      <c r="O46" s="211">
        <v>40.697499999999977</v>
      </c>
      <c r="P46" s="49">
        <v>0</v>
      </c>
      <c r="Q46" s="212">
        <f t="shared" si="30"/>
        <v>40.697499999999977</v>
      </c>
      <c r="R46" s="211">
        <v>65.45</v>
      </c>
      <c r="S46" s="49">
        <v>0</v>
      </c>
      <c r="T46" s="212">
        <f t="shared" si="31"/>
        <v>65.45</v>
      </c>
      <c r="U46" s="211">
        <v>16.5</v>
      </c>
      <c r="V46" s="49">
        <v>0</v>
      </c>
      <c r="W46" s="212">
        <f t="shared" si="32"/>
        <v>16.5</v>
      </c>
      <c r="X46" s="211">
        <v>103.78750000000001</v>
      </c>
      <c r="Y46" s="49">
        <v>0</v>
      </c>
      <c r="Z46" s="212">
        <f t="shared" si="33"/>
        <v>103.78750000000001</v>
      </c>
      <c r="AA46" s="211">
        <v>-65.45</v>
      </c>
      <c r="AB46" s="49">
        <v>0</v>
      </c>
      <c r="AC46" s="212">
        <f t="shared" si="34"/>
        <v>-65.45</v>
      </c>
      <c r="AD46" s="211">
        <v>0</v>
      </c>
      <c r="AE46" s="49">
        <v>0</v>
      </c>
      <c r="AF46" s="212">
        <f t="shared" si="35"/>
        <v>0</v>
      </c>
      <c r="AG46" s="51">
        <v>924.96250000000009</v>
      </c>
      <c r="AH46" s="224">
        <v>4.6769346344225672E-2</v>
      </c>
      <c r="AI46" s="223">
        <f t="shared" si="10"/>
        <v>0</v>
      </c>
      <c r="AJ46" s="222">
        <v>0</v>
      </c>
      <c r="AK46" s="221">
        <v>0</v>
      </c>
      <c r="AL46" s="220">
        <f t="shared" si="11"/>
        <v>1</v>
      </c>
      <c r="AM46" s="219">
        <f t="shared" si="36"/>
        <v>924.96250000000009</v>
      </c>
    </row>
    <row r="47" spans="1:39" ht="15.75" thickBot="1">
      <c r="A47" s="377"/>
      <c r="B47" s="198" t="s">
        <v>15</v>
      </c>
      <c r="C47" s="209">
        <f t="shared" si="0"/>
        <v>1</v>
      </c>
      <c r="D47" s="191">
        <v>0</v>
      </c>
      <c r="E47" s="208">
        <v>0</v>
      </c>
      <c r="F47" s="202">
        <v>0</v>
      </c>
      <c r="G47" s="207">
        <v>0</v>
      </c>
      <c r="H47" s="206">
        <f t="shared" si="1"/>
        <v>1</v>
      </c>
      <c r="I47" s="191">
        <v>0</v>
      </c>
      <c r="J47" s="38">
        <v>0</v>
      </c>
      <c r="K47" s="205">
        <f t="shared" si="28"/>
        <v>0</v>
      </c>
      <c r="L47" s="191">
        <v>459.42999999999995</v>
      </c>
      <c r="M47" s="38">
        <v>0</v>
      </c>
      <c r="N47" s="192">
        <f t="shared" si="29"/>
        <v>459.42999999999995</v>
      </c>
      <c r="O47" s="191">
        <v>5.1999999999999975</v>
      </c>
      <c r="P47" s="38">
        <v>0</v>
      </c>
      <c r="Q47" s="192">
        <f t="shared" si="30"/>
        <v>5.1999999999999975</v>
      </c>
      <c r="R47" s="191">
        <v>16.14</v>
      </c>
      <c r="S47" s="38">
        <v>0</v>
      </c>
      <c r="T47" s="192">
        <f t="shared" si="31"/>
        <v>16.14</v>
      </c>
      <c r="U47" s="191">
        <v>5.9600000000000009</v>
      </c>
      <c r="V47" s="38">
        <v>0</v>
      </c>
      <c r="W47" s="192">
        <f t="shared" si="32"/>
        <v>5.9600000000000009</v>
      </c>
      <c r="X47" s="191">
        <v>120.81500000000003</v>
      </c>
      <c r="Y47" s="38">
        <v>0</v>
      </c>
      <c r="Z47" s="192">
        <f t="shared" si="33"/>
        <v>120.81500000000003</v>
      </c>
      <c r="AA47" s="191">
        <v>-16.14</v>
      </c>
      <c r="AB47" s="38">
        <v>0</v>
      </c>
      <c r="AC47" s="192">
        <f t="shared" si="34"/>
        <v>-16.14</v>
      </c>
      <c r="AD47" s="191">
        <v>0</v>
      </c>
      <c r="AE47" s="38">
        <v>0</v>
      </c>
      <c r="AF47" s="192">
        <f t="shared" si="35"/>
        <v>0</v>
      </c>
      <c r="AG47" s="40">
        <v>591.40499999999997</v>
      </c>
      <c r="AH47" s="204">
        <v>2.9903509898732954E-2</v>
      </c>
      <c r="AI47" s="203">
        <f t="shared" si="10"/>
        <v>0</v>
      </c>
      <c r="AJ47" s="202">
        <v>0</v>
      </c>
      <c r="AK47" s="201">
        <v>0</v>
      </c>
      <c r="AL47" s="200">
        <f t="shared" si="11"/>
        <v>1</v>
      </c>
      <c r="AM47" s="199">
        <f t="shared" si="36"/>
        <v>591.40499999999997</v>
      </c>
    </row>
    <row r="48" spans="1:39" ht="15">
      <c r="A48" s="377"/>
      <c r="B48" s="178" t="s">
        <v>14</v>
      </c>
      <c r="C48" s="189">
        <f t="shared" si="0"/>
        <v>0.63312027021474682</v>
      </c>
      <c r="D48" s="171">
        <f>SUM(D36:D47)</f>
        <v>15759.413673499999</v>
      </c>
      <c r="E48" s="188">
        <v>0.79685119805164772</v>
      </c>
      <c r="F48" s="182">
        <f>SUM(F36:F47)</f>
        <v>13403.57004825</v>
      </c>
      <c r="G48" s="187">
        <v>0.6777318267285426</v>
      </c>
      <c r="H48" s="186">
        <f t="shared" si="1"/>
        <v>0.14948802500256925</v>
      </c>
      <c r="I48" s="171">
        <f t="shared" ref="I48:AG48" si="37">SUM(I36:I47)</f>
        <v>24891.658686199695</v>
      </c>
      <c r="J48" s="27">
        <f t="shared" si="37"/>
        <v>21369.887096004393</v>
      </c>
      <c r="K48" s="185">
        <f t="shared" si="37"/>
        <v>3521.7715901952997</v>
      </c>
      <c r="L48" s="171">
        <f t="shared" si="37"/>
        <v>32841.552364575873</v>
      </c>
      <c r="M48" s="27">
        <f t="shared" si="37"/>
        <v>21015.050116720246</v>
      </c>
      <c r="N48" s="172">
        <f t="shared" si="37"/>
        <v>11826.502247855629</v>
      </c>
      <c r="O48" s="171">
        <f t="shared" si="37"/>
        <v>1051.5260842985997</v>
      </c>
      <c r="P48" s="27">
        <f t="shared" si="37"/>
        <v>1598.7693374968121</v>
      </c>
      <c r="Q48" s="172">
        <f t="shared" si="37"/>
        <v>-547.2432531982123</v>
      </c>
      <c r="R48" s="171">
        <f t="shared" si="37"/>
        <v>2574.6898536150225</v>
      </c>
      <c r="S48" s="27">
        <f t="shared" si="37"/>
        <v>822.16929683194098</v>
      </c>
      <c r="T48" s="172">
        <f t="shared" si="37"/>
        <v>1752.5205567830822</v>
      </c>
      <c r="U48" s="171">
        <f t="shared" si="37"/>
        <v>2832.3125</v>
      </c>
      <c r="V48" s="27">
        <f t="shared" si="37"/>
        <v>11675.68718897048</v>
      </c>
      <c r="W48" s="172">
        <f t="shared" si="37"/>
        <v>-8843.374688970478</v>
      </c>
      <c r="X48" s="171">
        <f t="shared" si="37"/>
        <v>39080.481697510499</v>
      </c>
      <c r="Y48" s="27">
        <f t="shared" si="37"/>
        <v>24049.129059980522</v>
      </c>
      <c r="Z48" s="172">
        <f t="shared" si="37"/>
        <v>15031.352637529981</v>
      </c>
      <c r="AA48" s="171">
        <f t="shared" si="37"/>
        <v>-2574.6898536150225</v>
      </c>
      <c r="AB48" s="27">
        <f t="shared" si="37"/>
        <v>-822.16929683194098</v>
      </c>
      <c r="AC48" s="172">
        <f t="shared" si="37"/>
        <v>-1752.5205567830822</v>
      </c>
      <c r="AD48" s="171">
        <f t="shared" si="37"/>
        <v>0</v>
      </c>
      <c r="AE48" s="27">
        <f t="shared" si="37"/>
        <v>0</v>
      </c>
      <c r="AF48" s="172">
        <f t="shared" si="37"/>
        <v>0</v>
      </c>
      <c r="AG48" s="29">
        <f t="shared" si="37"/>
        <v>75805.872646384974</v>
      </c>
      <c r="AH48" s="184">
        <v>3.8330106493236662</v>
      </c>
      <c r="AI48" s="183">
        <f t="shared" si="10"/>
        <v>0.20789172557927849</v>
      </c>
      <c r="AJ48" s="182">
        <f>SUM(AJ36:AJ47)</f>
        <v>58338.635703168053</v>
      </c>
      <c r="AK48" s="181">
        <v>2.9498074021794833</v>
      </c>
      <c r="AL48" s="180">
        <f t="shared" si="11"/>
        <v>0.22975460236074949</v>
      </c>
      <c r="AM48" s="179">
        <f>SUM(AM36:AM47)</f>
        <v>17467.236943216918</v>
      </c>
    </row>
    <row r="49" spans="1:39" ht="15">
      <c r="A49" s="377"/>
      <c r="B49" s="158" t="s">
        <v>87</v>
      </c>
      <c r="C49" s="169">
        <f t="shared" si="0"/>
        <v>0.63320376589679939</v>
      </c>
      <c r="D49" s="151">
        <f>SUM(D39:D45)</f>
        <v>15745.296393999997</v>
      </c>
      <c r="E49" s="168">
        <v>0.79613737891371095</v>
      </c>
      <c r="F49" s="162">
        <f>SUM(F39:F45)</f>
        <v>13403.57004825</v>
      </c>
      <c r="G49" s="167">
        <v>0.6777318267285426</v>
      </c>
      <c r="H49" s="166">
        <f t="shared" si="1"/>
        <v>0.14872545344032714</v>
      </c>
      <c r="I49" s="151">
        <f t="shared" ref="I49:AG49" si="38">SUM(I39:I45)</f>
        <v>24866.081413303204</v>
      </c>
      <c r="J49" s="16">
        <f t="shared" si="38"/>
        <v>21369.887096004393</v>
      </c>
      <c r="K49" s="165">
        <f t="shared" si="38"/>
        <v>3496.1943172988113</v>
      </c>
      <c r="L49" s="151">
        <f t="shared" si="38"/>
        <v>30311.229864575875</v>
      </c>
      <c r="M49" s="16">
        <f t="shared" si="38"/>
        <v>21015.050116720246</v>
      </c>
      <c r="N49" s="152">
        <f t="shared" si="38"/>
        <v>9296.1797478556273</v>
      </c>
      <c r="O49" s="151">
        <f t="shared" si="38"/>
        <v>930.5560842985999</v>
      </c>
      <c r="P49" s="16">
        <f t="shared" si="38"/>
        <v>1598.7693374968121</v>
      </c>
      <c r="Q49" s="152">
        <f t="shared" si="38"/>
        <v>-668.21325319821221</v>
      </c>
      <c r="R49" s="151">
        <f t="shared" si="38"/>
        <v>2436.4048536150226</v>
      </c>
      <c r="S49" s="16">
        <f t="shared" si="38"/>
        <v>822.16929683194098</v>
      </c>
      <c r="T49" s="152">
        <f t="shared" si="38"/>
        <v>1614.2355567830818</v>
      </c>
      <c r="U49" s="151">
        <f t="shared" si="38"/>
        <v>2804.3525</v>
      </c>
      <c r="V49" s="16">
        <f t="shared" si="38"/>
        <v>11675.68718897048</v>
      </c>
      <c r="W49" s="152">
        <f t="shared" si="38"/>
        <v>-8871.3346889704771</v>
      </c>
      <c r="X49" s="151">
        <f t="shared" si="38"/>
        <v>35967.909197510497</v>
      </c>
      <c r="Y49" s="16">
        <f t="shared" si="38"/>
        <v>24049.129059980522</v>
      </c>
      <c r="Z49" s="152">
        <f t="shared" si="38"/>
        <v>11918.780137529979</v>
      </c>
      <c r="AA49" s="151">
        <f t="shared" si="38"/>
        <v>-2436.4048536150226</v>
      </c>
      <c r="AB49" s="16">
        <f t="shared" si="38"/>
        <v>-822.16929683194098</v>
      </c>
      <c r="AC49" s="152">
        <f t="shared" si="38"/>
        <v>-1614.2355567830818</v>
      </c>
      <c r="AD49" s="151">
        <f t="shared" si="38"/>
        <v>0</v>
      </c>
      <c r="AE49" s="16">
        <f t="shared" si="38"/>
        <v>0</v>
      </c>
      <c r="AF49" s="152">
        <f t="shared" si="38"/>
        <v>0</v>
      </c>
      <c r="AG49" s="18">
        <f t="shared" si="38"/>
        <v>70014.047646384977</v>
      </c>
      <c r="AH49" s="164">
        <v>3.5401556747812988</v>
      </c>
      <c r="AI49" s="163">
        <f t="shared" si="10"/>
        <v>0.22488767502092805</v>
      </c>
      <c r="AJ49" s="162">
        <f>SUM(AJ39:AJ45)</f>
        <v>58338.635703168053</v>
      </c>
      <c r="AK49" s="161">
        <v>2.9498074021794833</v>
      </c>
      <c r="AL49" s="160">
        <f t="shared" si="11"/>
        <v>0.22975460236074949</v>
      </c>
      <c r="AM49" s="159">
        <f>SUM(AM39:AM45)</f>
        <v>11675.411943216919</v>
      </c>
    </row>
    <row r="50" spans="1:39" ht="15.75" thickBot="1">
      <c r="A50" s="378"/>
      <c r="B50" s="138" t="s">
        <v>86</v>
      </c>
      <c r="C50" s="149">
        <f t="shared" si="0"/>
        <v>0.55194623590765624</v>
      </c>
      <c r="D50" s="131">
        <f>SUM(D36:D38,D46:D47)</f>
        <v>14.117279499999999</v>
      </c>
      <c r="E50" s="148">
        <v>7.1381913793665893E-4</v>
      </c>
      <c r="F50" s="142">
        <f>SUM(F36:F38,F46:F47)</f>
        <v>0</v>
      </c>
      <c r="G50" s="147">
        <v>0</v>
      </c>
      <c r="H50" s="146">
        <f t="shared" si="1"/>
        <v>1</v>
      </c>
      <c r="I50" s="131">
        <f t="shared" ref="I50:AG50" si="39">SUM(I36:I38,I46:I47)</f>
        <v>25.57727289648896</v>
      </c>
      <c r="J50" s="5">
        <f t="shared" si="39"/>
        <v>0</v>
      </c>
      <c r="K50" s="145">
        <f t="shared" si="39"/>
        <v>25.57727289648896</v>
      </c>
      <c r="L50" s="131">
        <f t="shared" si="39"/>
        <v>2530.3224999999998</v>
      </c>
      <c r="M50" s="5">
        <f t="shared" si="39"/>
        <v>0</v>
      </c>
      <c r="N50" s="132">
        <f t="shared" si="39"/>
        <v>2530.3224999999998</v>
      </c>
      <c r="O50" s="131">
        <f t="shared" si="39"/>
        <v>120.96999999999983</v>
      </c>
      <c r="P50" s="5">
        <f t="shared" si="39"/>
        <v>0</v>
      </c>
      <c r="Q50" s="132">
        <f t="shared" si="39"/>
        <v>120.96999999999983</v>
      </c>
      <c r="R50" s="131">
        <f t="shared" si="39"/>
        <v>138.28500000000003</v>
      </c>
      <c r="S50" s="5">
        <f t="shared" si="39"/>
        <v>0</v>
      </c>
      <c r="T50" s="132">
        <f t="shared" si="39"/>
        <v>138.28500000000003</v>
      </c>
      <c r="U50" s="131">
        <f t="shared" si="39"/>
        <v>27.96</v>
      </c>
      <c r="V50" s="5">
        <f t="shared" si="39"/>
        <v>0</v>
      </c>
      <c r="W50" s="132">
        <f t="shared" si="39"/>
        <v>27.96</v>
      </c>
      <c r="X50" s="131">
        <f t="shared" si="39"/>
        <v>3112.5725000000002</v>
      </c>
      <c r="Y50" s="5">
        <f t="shared" si="39"/>
        <v>0</v>
      </c>
      <c r="Z50" s="132">
        <f t="shared" si="39"/>
        <v>3112.5725000000002</v>
      </c>
      <c r="AA50" s="131">
        <f t="shared" si="39"/>
        <v>-138.28500000000003</v>
      </c>
      <c r="AB50" s="5">
        <f t="shared" si="39"/>
        <v>0</v>
      </c>
      <c r="AC50" s="132">
        <f t="shared" si="39"/>
        <v>-138.28500000000003</v>
      </c>
      <c r="AD50" s="131">
        <f t="shared" si="39"/>
        <v>0</v>
      </c>
      <c r="AE50" s="5">
        <f t="shared" si="39"/>
        <v>0</v>
      </c>
      <c r="AF50" s="132">
        <f t="shared" si="39"/>
        <v>0</v>
      </c>
      <c r="AG50" s="7">
        <f t="shared" si="39"/>
        <v>5791.8249999999998</v>
      </c>
      <c r="AH50" s="144">
        <v>0.29285497454236775</v>
      </c>
      <c r="AI50" s="143">
        <f t="shared" si="10"/>
        <v>2.4374492495888599E-3</v>
      </c>
      <c r="AJ50" s="142">
        <f>SUM(AJ36:AJ38,AJ46:AJ47)</f>
        <v>0</v>
      </c>
      <c r="AK50" s="141">
        <v>0</v>
      </c>
      <c r="AL50" s="140">
        <f t="shared" si="11"/>
        <v>1</v>
      </c>
      <c r="AM50" s="139">
        <f>SUM(AM36:AM38,AM46:AM47)</f>
        <v>5791.8249999999998</v>
      </c>
    </row>
    <row r="51" spans="1:39"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row>
    <row r="53" spans="1:39">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row>
    <row r="54" spans="1:3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row>
    <row r="56" spans="1:39">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row>
    <row r="57" spans="1:39">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row>
    <row r="58" spans="1:39">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row>
    <row r="59" spans="1:39">
      <c r="A59" s="356" t="s">
        <v>80</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row>
    <row r="60" spans="1:39">
      <c r="A60" s="356" t="s">
        <v>124</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row>
    <row r="61" spans="1:39">
      <c r="A61" s="356" t="s">
        <v>123</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row>
    <row r="62" spans="1:39">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row>
    <row r="63" spans="1:39">
      <c r="A63" s="347" t="s">
        <v>6</v>
      </c>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row>
    <row r="64" spans="1:39" ht="12.75" customHeight="1">
      <c r="A64" s="370" t="s">
        <v>76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row>
    <row r="65" spans="1:39">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row>
    <row r="66" spans="1:39">
      <c r="A66" s="364" t="s">
        <v>2</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6"/>
    </row>
    <row r="67" spans="1:39">
      <c r="A67" s="367" t="s">
        <v>1</v>
      </c>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9"/>
    </row>
    <row r="68" spans="1:39">
      <c r="A68" s="408"/>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10"/>
    </row>
    <row r="69" spans="1:39">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10"/>
    </row>
    <row r="70" spans="1:39">
      <c r="A70" s="367" t="s">
        <v>0</v>
      </c>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9"/>
    </row>
    <row r="71" spans="1:39">
      <c r="A71" s="408"/>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10"/>
    </row>
    <row r="72" spans="1:39">
      <c r="A72" s="405"/>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7"/>
    </row>
  </sheetData>
  <mergeCells count="33">
    <mergeCell ref="A72:AM72"/>
    <mergeCell ref="A66:AM66"/>
    <mergeCell ref="A67:AM67"/>
    <mergeCell ref="A68:AM68"/>
    <mergeCell ref="A69:AM69"/>
    <mergeCell ref="A70:AM70"/>
    <mergeCell ref="A71:AM71"/>
    <mergeCell ref="A65:AM65"/>
    <mergeCell ref="A36:A50"/>
    <mergeCell ref="B52:AM52"/>
    <mergeCell ref="B53:AM53"/>
    <mergeCell ref="A55:AM55"/>
    <mergeCell ref="A56:AM56"/>
    <mergeCell ref="A57:AM57"/>
    <mergeCell ref="A58:AM58"/>
    <mergeCell ref="A62:AM62"/>
    <mergeCell ref="A63:AM63"/>
    <mergeCell ref="A64:AM64"/>
    <mergeCell ref="A59:AM59"/>
    <mergeCell ref="A60:AM60"/>
    <mergeCell ref="A61:AM61"/>
    <mergeCell ref="AL3:AL4"/>
    <mergeCell ref="AM3:AM4"/>
    <mergeCell ref="D4:E4"/>
    <mergeCell ref="F4:G4"/>
    <mergeCell ref="A6:A20"/>
    <mergeCell ref="AI3:AI4"/>
    <mergeCell ref="AJ3:AK4"/>
    <mergeCell ref="A21:A35"/>
    <mergeCell ref="A3:A5"/>
    <mergeCell ref="B3:B5"/>
    <mergeCell ref="C3:C4"/>
    <mergeCell ref="AG3:AH4"/>
  </mergeCells>
  <pageMargins left="0.7" right="0.3" top="0.7" bottom="0.7" header="0.3" footer="0.3"/>
  <pageSetup paperSize="3" scale="51" orientation="landscape" r:id="rId1"/>
  <headerFooter>
    <oddFooter>&amp;L&amp;Z&amp;F
Tab: &amp;A&amp;R&amp;D &amp;T
Page &amp;P of &amp;N</oddFooter>
  </headerFooter>
</worksheet>
</file>

<file path=xl/worksheets/sheet42.xml><?xml version="1.0" encoding="utf-8"?>
<worksheet xmlns="http://schemas.openxmlformats.org/spreadsheetml/2006/main" xmlns:r="http://schemas.openxmlformats.org/officeDocument/2006/relationships">
  <sheetPr>
    <pageSetUpPr fitToPage="1"/>
  </sheetPr>
  <dimension ref="A1:O61"/>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UpperMissionCreek!A1</f>
        <v>FIIP AREA: Upper Mission Creek</v>
      </c>
      <c r="C1" s="124"/>
      <c r="D1" s="124"/>
      <c r="E1" s="124"/>
      <c r="F1" s="124"/>
      <c r="G1" s="124"/>
      <c r="H1" s="124"/>
      <c r="I1" s="124"/>
      <c r="J1" s="124"/>
      <c r="K1" s="124"/>
      <c r="L1" s="124"/>
      <c r="M1" s="124"/>
      <c r="N1" s="124"/>
      <c r="O1" s="124"/>
    </row>
    <row r="2" spans="2:15" ht="69.75">
      <c r="B2" s="128" t="str">
        <f>UpperMissionCreek!A2</f>
        <v>19,777 Acres (58% Sprinkler / 42% Flood) [includes 436 acres of Private (Secretarial &amp; Junior) Irrigation on Valentine Creek @ #999406 and Sabine Creek @ #485000]</v>
      </c>
      <c r="C2" s="127"/>
      <c r="D2" s="127"/>
      <c r="E2" s="127"/>
      <c r="F2" s="127"/>
      <c r="G2" s="127"/>
      <c r="H2" s="127"/>
      <c r="I2" s="127"/>
      <c r="J2" s="127"/>
      <c r="K2" s="127"/>
      <c r="L2" s="127"/>
      <c r="M2" s="127"/>
      <c r="N2" s="127"/>
      <c r="O2" s="127"/>
    </row>
    <row r="61" spans="1:1">
      <c r="A61" t="s">
        <v>126</v>
      </c>
    </row>
  </sheetData>
  <pageMargins left="0.7" right="0.3" top="0.3" bottom="0.7" header="0.3" footer="0.3"/>
  <pageSetup scale="54" orientation="portrait" r:id="rId1"/>
  <headerFooter>
    <oddFooter>&amp;L&amp;Z&amp;F
Tab: &amp;A&amp;R&amp;D &amp;T
Page &amp;P of &amp;N</oddFooter>
  </headerFooter>
  <drawing r:id="rId2"/>
</worksheet>
</file>

<file path=xl/worksheets/sheet43.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customWidth="1"/>
    <col min="10" max="11" width="12.7109375" bestFit="1" customWidth="1"/>
    <col min="12" max="12" width="8.85546875"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129</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188</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273">
        <v>0</v>
      </c>
      <c r="Y6" s="83">
        <v>0</v>
      </c>
      <c r="Z6" s="274">
        <f t="shared" ref="Z6:Z17" si="7">X6-Y6</f>
        <v>0</v>
      </c>
      <c r="AA6" s="85">
        <v>0</v>
      </c>
      <c r="AB6" s="286">
        <v>0</v>
      </c>
      <c r="AC6" s="285">
        <f t="shared" ref="AC6:AC50" si="8">IFERROR(D6/AA6,1)</f>
        <v>1</v>
      </c>
      <c r="AD6" s="284">
        <v>0</v>
      </c>
      <c r="AE6" s="283">
        <v>0</v>
      </c>
      <c r="AF6" s="282">
        <f t="shared" ref="AF6:AF50" si="9">IFERROR(F6/AD6,1)</f>
        <v>1</v>
      </c>
      <c r="AG6" s="281">
        <f t="shared" ref="AG6:AG17" si="10">AA6-AD6</f>
        <v>0</v>
      </c>
    </row>
    <row r="7" spans="1:34"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251">
        <v>0</v>
      </c>
      <c r="Y7" s="61">
        <v>0</v>
      </c>
      <c r="Z7" s="252">
        <f t="shared" si="7"/>
        <v>0</v>
      </c>
      <c r="AA7" s="63">
        <v>0</v>
      </c>
      <c r="AB7" s="264">
        <v>0</v>
      </c>
      <c r="AC7" s="263">
        <f t="shared" si="8"/>
        <v>1</v>
      </c>
      <c r="AD7" s="262">
        <v>0</v>
      </c>
      <c r="AE7" s="261">
        <v>0</v>
      </c>
      <c r="AF7" s="260">
        <f t="shared" si="9"/>
        <v>1</v>
      </c>
      <c r="AG7" s="259">
        <f t="shared" si="10"/>
        <v>0</v>
      </c>
    </row>
    <row r="8" spans="1:34"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231">
        <v>0</v>
      </c>
      <c r="Y8" s="72">
        <v>0</v>
      </c>
      <c r="Z8" s="232">
        <f t="shared" si="7"/>
        <v>0</v>
      </c>
      <c r="AA8" s="74">
        <v>0</v>
      </c>
      <c r="AB8" s="244">
        <v>0</v>
      </c>
      <c r="AC8" s="243">
        <f t="shared" si="8"/>
        <v>1</v>
      </c>
      <c r="AD8" s="242">
        <v>0</v>
      </c>
      <c r="AE8" s="241">
        <v>0</v>
      </c>
      <c r="AF8" s="240">
        <f t="shared" si="9"/>
        <v>1</v>
      </c>
      <c r="AG8" s="239">
        <f t="shared" si="10"/>
        <v>0</v>
      </c>
    </row>
    <row r="9" spans="1:34" ht="15">
      <c r="A9" s="377"/>
      <c r="B9" s="218" t="s">
        <v>23</v>
      </c>
      <c r="C9" s="229">
        <f t="shared" si="0"/>
        <v>0.6</v>
      </c>
      <c r="D9" s="211">
        <v>1.84494</v>
      </c>
      <c r="E9" s="228">
        <v>2.2630197320308194E-2</v>
      </c>
      <c r="F9" s="222">
        <v>1.7343600000000001</v>
      </c>
      <c r="G9" s="227">
        <v>2.1273813253791303E-2</v>
      </c>
      <c r="H9" s="226">
        <f t="shared" si="1"/>
        <v>5.9936908517350104E-2</v>
      </c>
      <c r="I9" s="211">
        <v>3.0749000000000004</v>
      </c>
      <c r="J9" s="49">
        <v>2.8906000000000001</v>
      </c>
      <c r="K9" s="225">
        <f t="shared" si="2"/>
        <v>0.18430000000000035</v>
      </c>
      <c r="L9" s="211">
        <v>3.1700000000000004</v>
      </c>
      <c r="M9" s="49">
        <v>2.9800000000000004</v>
      </c>
      <c r="N9" s="212">
        <f t="shared" si="3"/>
        <v>0.18999999999999995</v>
      </c>
      <c r="O9" s="211">
        <v>0</v>
      </c>
      <c r="P9" s="49">
        <v>0</v>
      </c>
      <c r="Q9" s="212">
        <f t="shared" si="4"/>
        <v>0</v>
      </c>
      <c r="R9" s="211">
        <v>0</v>
      </c>
      <c r="S9" s="49">
        <v>0</v>
      </c>
      <c r="T9" s="212">
        <f t="shared" si="5"/>
        <v>0</v>
      </c>
      <c r="U9" s="211">
        <v>0</v>
      </c>
      <c r="V9" s="49">
        <v>0</v>
      </c>
      <c r="W9" s="212">
        <f t="shared" si="6"/>
        <v>0</v>
      </c>
      <c r="X9" s="211">
        <v>0</v>
      </c>
      <c r="Y9" s="49">
        <v>0</v>
      </c>
      <c r="Z9" s="212">
        <f t="shared" si="7"/>
        <v>0</v>
      </c>
      <c r="AA9" s="51">
        <v>3.1700000000000004</v>
      </c>
      <c r="AB9" s="224">
        <v>3.8883500550357726E-2</v>
      </c>
      <c r="AC9" s="223">
        <f t="shared" si="8"/>
        <v>0.58199999999999996</v>
      </c>
      <c r="AD9" s="222">
        <v>2.9800000000000004</v>
      </c>
      <c r="AE9" s="221">
        <v>3.6552943735036605E-2</v>
      </c>
      <c r="AF9" s="220">
        <f t="shared" si="9"/>
        <v>0.58199999999999996</v>
      </c>
      <c r="AG9" s="219">
        <f t="shared" si="10"/>
        <v>0.18999999999999995</v>
      </c>
    </row>
    <row r="10" spans="1:34" ht="15">
      <c r="A10" s="377"/>
      <c r="B10" s="270" t="s">
        <v>22</v>
      </c>
      <c r="C10" s="269">
        <f t="shared" si="0"/>
        <v>0.64999999999999991</v>
      </c>
      <c r="D10" s="251">
        <v>4.6814624999999994</v>
      </c>
      <c r="E10" s="268">
        <v>5.742323334234354E-2</v>
      </c>
      <c r="F10" s="262">
        <v>4.2763662499999997</v>
      </c>
      <c r="G10" s="267">
        <v>5.2454286888140751E-2</v>
      </c>
      <c r="H10" s="266">
        <f t="shared" si="1"/>
        <v>8.6531986531986488E-2</v>
      </c>
      <c r="I10" s="251">
        <v>7.2022500000000003</v>
      </c>
      <c r="J10" s="61">
        <v>6.5790249999999997</v>
      </c>
      <c r="K10" s="265">
        <f t="shared" si="2"/>
        <v>0.62322500000000058</v>
      </c>
      <c r="L10" s="251">
        <v>7.4250000000000007</v>
      </c>
      <c r="M10" s="61">
        <v>6.7824999999999989</v>
      </c>
      <c r="N10" s="252">
        <f t="shared" si="3"/>
        <v>0.64250000000000185</v>
      </c>
      <c r="O10" s="251">
        <v>0</v>
      </c>
      <c r="P10" s="61">
        <v>0</v>
      </c>
      <c r="Q10" s="252">
        <f t="shared" si="4"/>
        <v>0</v>
      </c>
      <c r="R10" s="251">
        <v>0</v>
      </c>
      <c r="S10" s="61">
        <v>0</v>
      </c>
      <c r="T10" s="252">
        <f t="shared" si="5"/>
        <v>0</v>
      </c>
      <c r="U10" s="251">
        <v>0</v>
      </c>
      <c r="V10" s="61">
        <v>0</v>
      </c>
      <c r="W10" s="252">
        <f t="shared" si="6"/>
        <v>0</v>
      </c>
      <c r="X10" s="251">
        <v>0</v>
      </c>
      <c r="Y10" s="61">
        <v>0</v>
      </c>
      <c r="Z10" s="252">
        <f t="shared" si="7"/>
        <v>0</v>
      </c>
      <c r="AA10" s="63">
        <v>7.4250000000000007</v>
      </c>
      <c r="AB10" s="264">
        <v>9.1075707125049254E-2</v>
      </c>
      <c r="AC10" s="263">
        <f t="shared" si="8"/>
        <v>0.63049999999999984</v>
      </c>
      <c r="AD10" s="262">
        <v>6.7824999999999989</v>
      </c>
      <c r="AE10" s="261">
        <v>8.3194745262713324E-2</v>
      </c>
      <c r="AF10" s="260">
        <f t="shared" si="9"/>
        <v>0.63050000000000006</v>
      </c>
      <c r="AG10" s="259">
        <f t="shared" si="10"/>
        <v>0.64250000000000185</v>
      </c>
    </row>
    <row r="11" spans="1:34" ht="15">
      <c r="A11" s="377"/>
      <c r="B11" s="270" t="s">
        <v>21</v>
      </c>
      <c r="C11" s="269">
        <f t="shared" si="0"/>
        <v>0.69999999999999984</v>
      </c>
      <c r="D11" s="251">
        <v>11.940215</v>
      </c>
      <c r="E11" s="268">
        <v>0.14645973391920805</v>
      </c>
      <c r="F11" s="262">
        <v>11.1135325</v>
      </c>
      <c r="G11" s="267">
        <v>0.13631957321140961</v>
      </c>
      <c r="H11" s="266">
        <f t="shared" si="1"/>
        <v>6.9235143588285503E-2</v>
      </c>
      <c r="I11" s="251">
        <v>17.057450000000003</v>
      </c>
      <c r="J11" s="61">
        <v>15.876475000000003</v>
      </c>
      <c r="K11" s="265">
        <f t="shared" si="2"/>
        <v>1.1809750000000001</v>
      </c>
      <c r="L11" s="251">
        <v>17.585000000000001</v>
      </c>
      <c r="M11" s="61">
        <v>16.3675</v>
      </c>
      <c r="N11" s="252">
        <f t="shared" si="3"/>
        <v>1.2175000000000011</v>
      </c>
      <c r="O11" s="251">
        <v>0</v>
      </c>
      <c r="P11" s="61">
        <v>0</v>
      </c>
      <c r="Q11" s="252">
        <f t="shared" si="4"/>
        <v>0</v>
      </c>
      <c r="R11" s="251">
        <v>0</v>
      </c>
      <c r="S11" s="61">
        <v>0</v>
      </c>
      <c r="T11" s="252">
        <f t="shared" si="5"/>
        <v>0</v>
      </c>
      <c r="U11" s="251">
        <v>0</v>
      </c>
      <c r="V11" s="61">
        <v>0</v>
      </c>
      <c r="W11" s="252">
        <f t="shared" si="6"/>
        <v>0</v>
      </c>
      <c r="X11" s="251">
        <v>0</v>
      </c>
      <c r="Y11" s="61">
        <v>0</v>
      </c>
      <c r="Z11" s="252">
        <f t="shared" si="7"/>
        <v>0</v>
      </c>
      <c r="AA11" s="63">
        <v>17.585000000000001</v>
      </c>
      <c r="AB11" s="264">
        <v>0.21569916630222102</v>
      </c>
      <c r="AC11" s="263">
        <f t="shared" si="8"/>
        <v>0.67899999999999994</v>
      </c>
      <c r="AD11" s="262">
        <v>16.3675</v>
      </c>
      <c r="AE11" s="261">
        <v>0.20076520355141325</v>
      </c>
      <c r="AF11" s="260">
        <f t="shared" si="9"/>
        <v>0.67900000000000005</v>
      </c>
      <c r="AG11" s="259">
        <f t="shared" si="10"/>
        <v>1.2175000000000011</v>
      </c>
    </row>
    <row r="12" spans="1:34" ht="15">
      <c r="A12" s="377"/>
      <c r="B12" s="270" t="s">
        <v>20</v>
      </c>
      <c r="C12" s="269">
        <f t="shared" si="0"/>
        <v>0.7</v>
      </c>
      <c r="D12" s="251">
        <v>21.525997500000003</v>
      </c>
      <c r="E12" s="268">
        <v>0.26403979042216058</v>
      </c>
      <c r="F12" s="262">
        <v>20.487127500000003</v>
      </c>
      <c r="G12" s="267">
        <v>0.2512969190604098</v>
      </c>
      <c r="H12" s="266">
        <f t="shared" si="1"/>
        <v>4.8261178140525156E-2</v>
      </c>
      <c r="I12" s="251">
        <v>30.751425000000005</v>
      </c>
      <c r="J12" s="61">
        <v>29.267325000000007</v>
      </c>
      <c r="K12" s="265">
        <f t="shared" si="2"/>
        <v>1.484099999999998</v>
      </c>
      <c r="L12" s="251">
        <v>31.702500000000004</v>
      </c>
      <c r="M12" s="61">
        <v>30.172500000000007</v>
      </c>
      <c r="N12" s="252">
        <f t="shared" si="3"/>
        <v>1.5299999999999976</v>
      </c>
      <c r="O12" s="251">
        <v>0</v>
      </c>
      <c r="P12" s="61">
        <v>0</v>
      </c>
      <c r="Q12" s="252">
        <f t="shared" si="4"/>
        <v>0</v>
      </c>
      <c r="R12" s="251">
        <v>0</v>
      </c>
      <c r="S12" s="61">
        <v>0</v>
      </c>
      <c r="T12" s="252">
        <f t="shared" si="5"/>
        <v>0</v>
      </c>
      <c r="U12" s="251">
        <v>0</v>
      </c>
      <c r="V12" s="61">
        <v>0</v>
      </c>
      <c r="W12" s="252">
        <f t="shared" si="6"/>
        <v>0</v>
      </c>
      <c r="X12" s="251">
        <v>0</v>
      </c>
      <c r="Y12" s="61">
        <v>0</v>
      </c>
      <c r="Z12" s="252">
        <f t="shared" si="7"/>
        <v>0</v>
      </c>
      <c r="AA12" s="63">
        <v>31.702500000000004</v>
      </c>
      <c r="AB12" s="264">
        <v>0.38886567072483152</v>
      </c>
      <c r="AC12" s="263">
        <f t="shared" si="8"/>
        <v>0.67900000000000005</v>
      </c>
      <c r="AD12" s="262">
        <v>30.172500000000007</v>
      </c>
      <c r="AE12" s="261">
        <v>0.37009855531724567</v>
      </c>
      <c r="AF12" s="260">
        <f t="shared" si="9"/>
        <v>0.67899999999999994</v>
      </c>
      <c r="AG12" s="259">
        <f t="shared" si="10"/>
        <v>1.5299999999999976</v>
      </c>
    </row>
    <row r="13" spans="1:34" ht="15">
      <c r="A13" s="377"/>
      <c r="B13" s="270" t="s">
        <v>19</v>
      </c>
      <c r="C13" s="269">
        <f t="shared" si="0"/>
        <v>0.75</v>
      </c>
      <c r="D13" s="251">
        <v>16.843443749999999</v>
      </c>
      <c r="E13" s="268">
        <v>0.20660317171073952</v>
      </c>
      <c r="F13" s="262">
        <v>16.150500000000001</v>
      </c>
      <c r="G13" s="267">
        <v>0.19810346234654652</v>
      </c>
      <c r="H13" s="266">
        <f t="shared" si="1"/>
        <v>4.1140265630061415E-2</v>
      </c>
      <c r="I13" s="251">
        <v>22.457924999999999</v>
      </c>
      <c r="J13" s="61">
        <v>21.533999999999999</v>
      </c>
      <c r="K13" s="265">
        <f t="shared" si="2"/>
        <v>0.92392500000000055</v>
      </c>
      <c r="L13" s="251">
        <v>23.152499999999996</v>
      </c>
      <c r="M13" s="61">
        <v>22.200000000000003</v>
      </c>
      <c r="N13" s="252">
        <f t="shared" si="3"/>
        <v>0.95249999999999346</v>
      </c>
      <c r="O13" s="251">
        <v>0</v>
      </c>
      <c r="P13" s="61">
        <v>0</v>
      </c>
      <c r="Q13" s="252">
        <f t="shared" si="4"/>
        <v>0</v>
      </c>
      <c r="R13" s="251">
        <v>0</v>
      </c>
      <c r="S13" s="61">
        <v>0</v>
      </c>
      <c r="T13" s="252">
        <f t="shared" si="5"/>
        <v>0</v>
      </c>
      <c r="U13" s="251">
        <v>0</v>
      </c>
      <c r="V13" s="61">
        <v>0</v>
      </c>
      <c r="W13" s="252">
        <f t="shared" si="6"/>
        <v>0</v>
      </c>
      <c r="X13" s="251">
        <v>0</v>
      </c>
      <c r="Y13" s="61">
        <v>0</v>
      </c>
      <c r="Z13" s="252">
        <f t="shared" si="7"/>
        <v>0</v>
      </c>
      <c r="AA13" s="63">
        <v>23.152499999999996</v>
      </c>
      <c r="AB13" s="264">
        <v>0.28399061403538078</v>
      </c>
      <c r="AC13" s="263">
        <f t="shared" si="8"/>
        <v>0.72750000000000004</v>
      </c>
      <c r="AD13" s="262">
        <v>22.200000000000003</v>
      </c>
      <c r="AE13" s="261">
        <v>0.27230716473752098</v>
      </c>
      <c r="AF13" s="260">
        <f t="shared" si="9"/>
        <v>0.72749999999999992</v>
      </c>
      <c r="AG13" s="259">
        <f t="shared" si="10"/>
        <v>0.95249999999999346</v>
      </c>
    </row>
    <row r="14" spans="1:34" ht="15">
      <c r="A14" s="377"/>
      <c r="B14" s="258" t="s">
        <v>18</v>
      </c>
      <c r="C14" s="269">
        <f t="shared" si="0"/>
        <v>0.74999999999999989</v>
      </c>
      <c r="D14" s="251">
        <v>8.1279937499999999</v>
      </c>
      <c r="E14" s="268">
        <v>9.9698690678684268E-2</v>
      </c>
      <c r="F14" s="262">
        <v>8.3444249999999993</v>
      </c>
      <c r="G14" s="267">
        <v>0.10235345554571569</v>
      </c>
      <c r="H14" s="266">
        <f t="shared" si="1"/>
        <v>-2.6627880957708586E-2</v>
      </c>
      <c r="I14" s="251">
        <v>10.837325000000002</v>
      </c>
      <c r="J14" s="61">
        <v>11.1259</v>
      </c>
      <c r="K14" s="265">
        <f t="shared" si="2"/>
        <v>-0.28857499999999803</v>
      </c>
      <c r="L14" s="251">
        <v>11.172500000000001</v>
      </c>
      <c r="M14" s="61">
        <v>11.47</v>
      </c>
      <c r="N14" s="252">
        <f t="shared" si="3"/>
        <v>-0.29749999999999943</v>
      </c>
      <c r="O14" s="251">
        <v>0</v>
      </c>
      <c r="P14" s="61">
        <v>0</v>
      </c>
      <c r="Q14" s="252">
        <f t="shared" si="4"/>
        <v>0</v>
      </c>
      <c r="R14" s="251">
        <v>0</v>
      </c>
      <c r="S14" s="61">
        <v>0</v>
      </c>
      <c r="T14" s="252">
        <f t="shared" si="5"/>
        <v>0</v>
      </c>
      <c r="U14" s="251">
        <v>0</v>
      </c>
      <c r="V14" s="61">
        <v>0</v>
      </c>
      <c r="W14" s="252">
        <f t="shared" si="6"/>
        <v>0</v>
      </c>
      <c r="X14" s="251">
        <v>0</v>
      </c>
      <c r="Y14" s="61">
        <v>0</v>
      </c>
      <c r="Z14" s="252">
        <f t="shared" si="7"/>
        <v>0</v>
      </c>
      <c r="AA14" s="63">
        <v>11.172500000000001</v>
      </c>
      <c r="AB14" s="264">
        <v>0.13704287378513302</v>
      </c>
      <c r="AC14" s="263">
        <f t="shared" si="8"/>
        <v>0.72749999999999992</v>
      </c>
      <c r="AD14" s="262">
        <v>11.47</v>
      </c>
      <c r="AE14" s="261">
        <v>0.14069203511438585</v>
      </c>
      <c r="AF14" s="260">
        <f t="shared" si="9"/>
        <v>0.72749999999999992</v>
      </c>
      <c r="AG14" s="259">
        <f t="shared" si="10"/>
        <v>-0.29749999999999943</v>
      </c>
    </row>
    <row r="15" spans="1:34" ht="15">
      <c r="A15" s="377"/>
      <c r="B15" s="238" t="s">
        <v>17</v>
      </c>
      <c r="C15" s="249">
        <f t="shared" si="0"/>
        <v>0.7</v>
      </c>
      <c r="D15" s="231">
        <v>1.12714</v>
      </c>
      <c r="E15" s="248">
        <v>1.3825598993795018E-2</v>
      </c>
      <c r="F15" s="242">
        <v>0.93871750000000009</v>
      </c>
      <c r="G15" s="247">
        <v>1.1514391933085309E-2</v>
      </c>
      <c r="H15" s="246">
        <f t="shared" si="1"/>
        <v>0.16716867469879512</v>
      </c>
      <c r="I15" s="231">
        <v>1.6102000000000001</v>
      </c>
      <c r="J15" s="72">
        <v>1.3410250000000001</v>
      </c>
      <c r="K15" s="245">
        <f t="shared" si="2"/>
        <v>0.26917499999999994</v>
      </c>
      <c r="L15" s="231">
        <v>1.6600000000000001</v>
      </c>
      <c r="M15" s="72">
        <v>1.3825000000000001</v>
      </c>
      <c r="N15" s="232">
        <f t="shared" si="3"/>
        <v>0.27750000000000008</v>
      </c>
      <c r="O15" s="231">
        <v>0</v>
      </c>
      <c r="P15" s="72">
        <v>0</v>
      </c>
      <c r="Q15" s="232">
        <f t="shared" si="4"/>
        <v>0</v>
      </c>
      <c r="R15" s="231">
        <v>0</v>
      </c>
      <c r="S15" s="72">
        <v>0</v>
      </c>
      <c r="T15" s="232">
        <f t="shared" si="5"/>
        <v>0</v>
      </c>
      <c r="U15" s="231">
        <v>0</v>
      </c>
      <c r="V15" s="72">
        <v>0</v>
      </c>
      <c r="W15" s="232">
        <f t="shared" si="6"/>
        <v>0</v>
      </c>
      <c r="X15" s="231">
        <v>0</v>
      </c>
      <c r="Y15" s="72">
        <v>0</v>
      </c>
      <c r="Z15" s="232">
        <f t="shared" si="7"/>
        <v>0</v>
      </c>
      <c r="AA15" s="74">
        <v>1.6600000000000001</v>
      </c>
      <c r="AB15" s="244">
        <v>2.0361706912805623E-2</v>
      </c>
      <c r="AC15" s="243">
        <f t="shared" si="8"/>
        <v>0.67899999999999994</v>
      </c>
      <c r="AD15" s="242">
        <v>1.3825000000000001</v>
      </c>
      <c r="AE15" s="241">
        <v>1.6957867353586609E-2</v>
      </c>
      <c r="AF15" s="240">
        <f t="shared" si="9"/>
        <v>0.67900000000000005</v>
      </c>
      <c r="AG15" s="239">
        <f t="shared" si="10"/>
        <v>0.27750000000000008</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211">
        <v>0</v>
      </c>
      <c r="Y16" s="49">
        <v>0</v>
      </c>
      <c r="Z16" s="212">
        <f t="shared" si="7"/>
        <v>0</v>
      </c>
      <c r="AA16" s="51">
        <v>0</v>
      </c>
      <c r="AB16" s="224">
        <v>0</v>
      </c>
      <c r="AC16" s="223">
        <f t="shared" si="8"/>
        <v>1</v>
      </c>
      <c r="AD16" s="222">
        <v>0</v>
      </c>
      <c r="AE16" s="221">
        <v>0</v>
      </c>
      <c r="AF16" s="220">
        <f t="shared" si="9"/>
        <v>1</v>
      </c>
      <c r="AG16" s="219">
        <f t="shared" si="10"/>
        <v>0</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40">
        <v>0</v>
      </c>
      <c r="AB17" s="204">
        <v>0</v>
      </c>
      <c r="AC17" s="203">
        <f t="shared" si="8"/>
        <v>1</v>
      </c>
      <c r="AD17" s="202">
        <v>0</v>
      </c>
      <c r="AE17" s="201">
        <v>0</v>
      </c>
      <c r="AF17" s="200">
        <f t="shared" si="9"/>
        <v>1</v>
      </c>
      <c r="AG17" s="199">
        <f t="shared" si="10"/>
        <v>0</v>
      </c>
    </row>
    <row r="18" spans="1:33" ht="15">
      <c r="A18" s="377"/>
      <c r="B18" s="178" t="s">
        <v>14</v>
      </c>
      <c r="C18" s="189">
        <f t="shared" si="0"/>
        <v>0.71072313349153748</v>
      </c>
      <c r="D18" s="171">
        <f>SUM(D6:D17)</f>
        <v>66.091192499999991</v>
      </c>
      <c r="E18" s="188">
        <v>0.81068041638723909</v>
      </c>
      <c r="F18" s="182">
        <f>SUM(F6:F17)</f>
        <v>63.045028750000007</v>
      </c>
      <c r="G18" s="187">
        <v>0.77331590223909896</v>
      </c>
      <c r="H18" s="186">
        <f t="shared" si="1"/>
        <v>4.6090313017123789E-2</v>
      </c>
      <c r="I18" s="171">
        <f t="shared" ref="I18:AA18" si="11">SUM(I6:I17)</f>
        <v>92.991475000000023</v>
      </c>
      <c r="J18" s="27">
        <f t="shared" si="11"/>
        <v>88.614350000000002</v>
      </c>
      <c r="K18" s="185">
        <f t="shared" si="11"/>
        <v>4.3771250000000013</v>
      </c>
      <c r="L18" s="171">
        <f t="shared" si="11"/>
        <v>95.867499999999993</v>
      </c>
      <c r="M18" s="27">
        <f t="shared" si="11"/>
        <v>91.355000000000004</v>
      </c>
      <c r="N18" s="172">
        <f t="shared" si="11"/>
        <v>4.512499999999994</v>
      </c>
      <c r="O18" s="171">
        <f t="shared" si="11"/>
        <v>0</v>
      </c>
      <c r="P18" s="27">
        <f t="shared" si="11"/>
        <v>0</v>
      </c>
      <c r="Q18" s="172">
        <f t="shared" si="11"/>
        <v>0</v>
      </c>
      <c r="R18" s="171">
        <f t="shared" si="11"/>
        <v>0</v>
      </c>
      <c r="S18" s="27">
        <f t="shared" si="11"/>
        <v>0</v>
      </c>
      <c r="T18" s="172">
        <f t="shared" si="11"/>
        <v>0</v>
      </c>
      <c r="U18" s="171">
        <f t="shared" si="11"/>
        <v>0</v>
      </c>
      <c r="V18" s="27">
        <f t="shared" si="11"/>
        <v>0</v>
      </c>
      <c r="W18" s="172">
        <f t="shared" si="11"/>
        <v>0</v>
      </c>
      <c r="X18" s="171">
        <f t="shared" si="11"/>
        <v>0</v>
      </c>
      <c r="Y18" s="27">
        <f t="shared" si="11"/>
        <v>0</v>
      </c>
      <c r="Z18" s="172">
        <f t="shared" si="11"/>
        <v>0</v>
      </c>
      <c r="AA18" s="29">
        <f t="shared" si="11"/>
        <v>95.867499999999993</v>
      </c>
      <c r="AB18" s="184">
        <v>1.1759192394357789</v>
      </c>
      <c r="AC18" s="183">
        <f t="shared" si="8"/>
        <v>0.68940143948679167</v>
      </c>
      <c r="AD18" s="182">
        <f>SUM(AD6:AD17)</f>
        <v>91.355000000000004</v>
      </c>
      <c r="AE18" s="181">
        <v>1.1205685150719022</v>
      </c>
      <c r="AF18" s="180">
        <f t="shared" si="9"/>
        <v>0.6901103251053583</v>
      </c>
      <c r="AG18" s="179">
        <f>SUM(AG6:AG17)</f>
        <v>4.512499999999994</v>
      </c>
    </row>
    <row r="19" spans="1:33" ht="15">
      <c r="A19" s="377"/>
      <c r="B19" s="158" t="s">
        <v>87</v>
      </c>
      <c r="C19" s="169">
        <f t="shared" si="0"/>
        <v>0.71072313349153748</v>
      </c>
      <c r="D19" s="151">
        <f>SUM(D9:D15)</f>
        <v>66.091192499999991</v>
      </c>
      <c r="E19" s="168">
        <v>0.81068041638723909</v>
      </c>
      <c r="F19" s="162">
        <f>SUM(F9:F15)</f>
        <v>63.045028750000007</v>
      </c>
      <c r="G19" s="167">
        <v>0.77331590223909896</v>
      </c>
      <c r="H19" s="166">
        <f t="shared" si="1"/>
        <v>4.6090313017123789E-2</v>
      </c>
      <c r="I19" s="151">
        <f t="shared" ref="I19:AA19" si="12">SUM(I9:I15)</f>
        <v>92.991475000000023</v>
      </c>
      <c r="J19" s="16">
        <f t="shared" si="12"/>
        <v>88.614350000000002</v>
      </c>
      <c r="K19" s="165">
        <f t="shared" si="12"/>
        <v>4.3771250000000013</v>
      </c>
      <c r="L19" s="151">
        <f t="shared" si="12"/>
        <v>95.867499999999993</v>
      </c>
      <c r="M19" s="16">
        <f t="shared" si="12"/>
        <v>91.355000000000004</v>
      </c>
      <c r="N19" s="152">
        <f t="shared" si="12"/>
        <v>4.512499999999994</v>
      </c>
      <c r="O19" s="151">
        <f t="shared" si="12"/>
        <v>0</v>
      </c>
      <c r="P19" s="16">
        <f t="shared" si="12"/>
        <v>0</v>
      </c>
      <c r="Q19" s="152">
        <f t="shared" si="12"/>
        <v>0</v>
      </c>
      <c r="R19" s="151">
        <f t="shared" si="12"/>
        <v>0</v>
      </c>
      <c r="S19" s="16">
        <f t="shared" si="12"/>
        <v>0</v>
      </c>
      <c r="T19" s="152">
        <f t="shared" si="12"/>
        <v>0</v>
      </c>
      <c r="U19" s="151">
        <f t="shared" si="12"/>
        <v>0</v>
      </c>
      <c r="V19" s="16">
        <f t="shared" si="12"/>
        <v>0</v>
      </c>
      <c r="W19" s="152">
        <f t="shared" si="12"/>
        <v>0</v>
      </c>
      <c r="X19" s="151">
        <f t="shared" si="12"/>
        <v>0</v>
      </c>
      <c r="Y19" s="16">
        <f t="shared" si="12"/>
        <v>0</v>
      </c>
      <c r="Z19" s="152">
        <f t="shared" si="12"/>
        <v>0</v>
      </c>
      <c r="AA19" s="18">
        <f t="shared" si="12"/>
        <v>95.867499999999993</v>
      </c>
      <c r="AB19" s="164">
        <v>1.1759192394357789</v>
      </c>
      <c r="AC19" s="163">
        <f t="shared" si="8"/>
        <v>0.68940143948679167</v>
      </c>
      <c r="AD19" s="162">
        <f>SUM(AD9:AD15)</f>
        <v>91.355000000000004</v>
      </c>
      <c r="AE19" s="161">
        <v>1.1205685150719022</v>
      </c>
      <c r="AF19" s="160">
        <f t="shared" si="9"/>
        <v>0.6901103251053583</v>
      </c>
      <c r="AG19" s="159">
        <f>SUM(AG9:AG15)</f>
        <v>4.512499999999994</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0</v>
      </c>
      <c r="M20" s="293">
        <f t="shared" si="13"/>
        <v>0</v>
      </c>
      <c r="N20" s="295">
        <f t="shared" si="13"/>
        <v>0</v>
      </c>
      <c r="O20" s="294">
        <f t="shared" si="13"/>
        <v>0</v>
      </c>
      <c r="P20" s="293">
        <f t="shared" si="13"/>
        <v>0</v>
      </c>
      <c r="Q20" s="295">
        <f t="shared" si="13"/>
        <v>0</v>
      </c>
      <c r="R20" s="294">
        <f t="shared" si="13"/>
        <v>0</v>
      </c>
      <c r="S20" s="293">
        <f t="shared" si="13"/>
        <v>0</v>
      </c>
      <c r="T20" s="295">
        <f t="shared" si="13"/>
        <v>0</v>
      </c>
      <c r="U20" s="294">
        <f t="shared" si="13"/>
        <v>0</v>
      </c>
      <c r="V20" s="293">
        <f t="shared" si="13"/>
        <v>0</v>
      </c>
      <c r="W20" s="295">
        <f t="shared" si="13"/>
        <v>0</v>
      </c>
      <c r="X20" s="294">
        <f t="shared" si="13"/>
        <v>0</v>
      </c>
      <c r="Y20" s="293">
        <f t="shared" si="13"/>
        <v>0</v>
      </c>
      <c r="Z20" s="295">
        <f t="shared" si="13"/>
        <v>0</v>
      </c>
      <c r="AA20" s="308">
        <f t="shared" si="13"/>
        <v>0</v>
      </c>
      <c r="AB20" s="307">
        <v>0</v>
      </c>
      <c r="AC20" s="306">
        <f t="shared" si="8"/>
        <v>1</v>
      </c>
      <c r="AD20" s="305">
        <f>SUM(AD6:AD8,AD16:AD17)</f>
        <v>0</v>
      </c>
      <c r="AE20" s="304">
        <v>0</v>
      </c>
      <c r="AF20" s="303">
        <f t="shared" si="9"/>
        <v>1</v>
      </c>
      <c r="AG20" s="302">
        <f>SUM(AG6:AG8,AG16:AG17)</f>
        <v>0</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0</v>
      </c>
      <c r="S21" s="83">
        <v>0</v>
      </c>
      <c r="T21" s="274">
        <f t="shared" ref="T21:T32" si="17">R21-S21</f>
        <v>0</v>
      </c>
      <c r="U21" s="273">
        <v>0</v>
      </c>
      <c r="V21" s="83">
        <v>0</v>
      </c>
      <c r="W21" s="274">
        <f t="shared" ref="W21:W32" si="18">U21-V21</f>
        <v>0</v>
      </c>
      <c r="X21" s="273">
        <v>0</v>
      </c>
      <c r="Y21" s="83">
        <v>0</v>
      </c>
      <c r="Z21" s="274">
        <f t="shared" ref="Z21:Z32" si="19">X21-Y21</f>
        <v>0</v>
      </c>
      <c r="AA21" s="85">
        <v>0</v>
      </c>
      <c r="AB21" s="286">
        <v>0</v>
      </c>
      <c r="AC21" s="285">
        <f t="shared" si="8"/>
        <v>1</v>
      </c>
      <c r="AD21" s="284">
        <v>0</v>
      </c>
      <c r="AE21" s="283">
        <v>0</v>
      </c>
      <c r="AF21" s="282">
        <f t="shared" si="9"/>
        <v>1</v>
      </c>
      <c r="AG21" s="281">
        <f t="shared" ref="AG21:AG32" si="20">AA21-AD21</f>
        <v>0</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0</v>
      </c>
      <c r="P22" s="61">
        <v>0</v>
      </c>
      <c r="Q22" s="252">
        <f t="shared" si="16"/>
        <v>0</v>
      </c>
      <c r="R22" s="251">
        <v>0</v>
      </c>
      <c r="S22" s="61">
        <v>0</v>
      </c>
      <c r="T22" s="252">
        <f t="shared" si="17"/>
        <v>0</v>
      </c>
      <c r="U22" s="251">
        <v>0</v>
      </c>
      <c r="V22" s="61">
        <v>0</v>
      </c>
      <c r="W22" s="252">
        <f t="shared" si="18"/>
        <v>0</v>
      </c>
      <c r="X22" s="251">
        <v>0</v>
      </c>
      <c r="Y22" s="61">
        <v>0</v>
      </c>
      <c r="Z22" s="252">
        <f t="shared" si="19"/>
        <v>0</v>
      </c>
      <c r="AA22" s="63">
        <v>0</v>
      </c>
      <c r="AB22" s="264">
        <v>0</v>
      </c>
      <c r="AC22" s="263">
        <f t="shared" si="8"/>
        <v>1</v>
      </c>
      <c r="AD22" s="262">
        <v>0</v>
      </c>
      <c r="AE22" s="261">
        <v>0</v>
      </c>
      <c r="AF22" s="260">
        <f t="shared" si="9"/>
        <v>1</v>
      </c>
      <c r="AG22" s="259">
        <f t="shared" si="20"/>
        <v>0</v>
      </c>
    </row>
    <row r="23" spans="1:33" ht="15">
      <c r="A23" s="377"/>
      <c r="B23" s="271" t="s">
        <v>24</v>
      </c>
      <c r="C23" s="249">
        <f t="shared" si="0"/>
        <v>1</v>
      </c>
      <c r="D23" s="231">
        <v>0</v>
      </c>
      <c r="E23" s="248">
        <v>0</v>
      </c>
      <c r="F23" s="242">
        <v>0</v>
      </c>
      <c r="G23" s="247">
        <v>0</v>
      </c>
      <c r="H23" s="246">
        <f t="shared" si="1"/>
        <v>1</v>
      </c>
      <c r="I23" s="231">
        <v>0</v>
      </c>
      <c r="J23" s="72">
        <v>0</v>
      </c>
      <c r="K23" s="245">
        <f t="shared" si="14"/>
        <v>0</v>
      </c>
      <c r="L23" s="231">
        <v>0</v>
      </c>
      <c r="M23" s="72">
        <v>0</v>
      </c>
      <c r="N23" s="232">
        <f t="shared" si="15"/>
        <v>0</v>
      </c>
      <c r="O23" s="231">
        <v>0</v>
      </c>
      <c r="P23" s="72">
        <v>0</v>
      </c>
      <c r="Q23" s="232">
        <f t="shared" si="16"/>
        <v>0</v>
      </c>
      <c r="R23" s="231">
        <v>0</v>
      </c>
      <c r="S23" s="72">
        <v>0</v>
      </c>
      <c r="T23" s="232">
        <f t="shared" si="17"/>
        <v>0</v>
      </c>
      <c r="U23" s="231">
        <v>0</v>
      </c>
      <c r="V23" s="72">
        <v>0</v>
      </c>
      <c r="W23" s="232">
        <f t="shared" si="18"/>
        <v>0</v>
      </c>
      <c r="X23" s="231">
        <v>0</v>
      </c>
      <c r="Y23" s="72">
        <v>0</v>
      </c>
      <c r="Z23" s="232">
        <f t="shared" si="19"/>
        <v>0</v>
      </c>
      <c r="AA23" s="74">
        <v>0</v>
      </c>
      <c r="AB23" s="244">
        <v>0</v>
      </c>
      <c r="AC23" s="243">
        <f t="shared" si="8"/>
        <v>1</v>
      </c>
      <c r="AD23" s="242">
        <v>0</v>
      </c>
      <c r="AE23" s="241">
        <v>0</v>
      </c>
      <c r="AF23" s="240">
        <f t="shared" si="9"/>
        <v>1</v>
      </c>
      <c r="AG23" s="239">
        <f t="shared" si="20"/>
        <v>0</v>
      </c>
    </row>
    <row r="24" spans="1:33" ht="15">
      <c r="A24" s="377"/>
      <c r="B24" s="218" t="s">
        <v>23</v>
      </c>
      <c r="C24" s="229">
        <f t="shared" si="0"/>
        <v>0.6</v>
      </c>
      <c r="D24" s="211">
        <v>1.5898300000000001</v>
      </c>
      <c r="E24" s="228">
        <v>1.9500995482642027E-2</v>
      </c>
      <c r="F24" s="222">
        <v>2.5418850000000002</v>
      </c>
      <c r="G24" s="227">
        <v>3.1178986371118628E-2</v>
      </c>
      <c r="H24" s="226">
        <f t="shared" si="1"/>
        <v>-0.59884075655887736</v>
      </c>
      <c r="I24" s="211">
        <v>2.6497166666666669</v>
      </c>
      <c r="J24" s="49">
        <v>4.2364749999999995</v>
      </c>
      <c r="K24" s="225">
        <f t="shared" si="14"/>
        <v>-1.5867583333333326</v>
      </c>
      <c r="L24" s="211">
        <v>2.7316666666666674</v>
      </c>
      <c r="M24" s="49">
        <v>4.3675000000000006</v>
      </c>
      <c r="N24" s="212">
        <f t="shared" si="15"/>
        <v>-1.6358333333333333</v>
      </c>
      <c r="O24" s="211">
        <v>0</v>
      </c>
      <c r="P24" s="49">
        <v>0</v>
      </c>
      <c r="Q24" s="212">
        <f t="shared" si="16"/>
        <v>0</v>
      </c>
      <c r="R24" s="211">
        <v>0</v>
      </c>
      <c r="S24" s="49">
        <v>0</v>
      </c>
      <c r="T24" s="212">
        <f t="shared" si="17"/>
        <v>0</v>
      </c>
      <c r="U24" s="211">
        <v>0</v>
      </c>
      <c r="V24" s="49">
        <v>0</v>
      </c>
      <c r="W24" s="212">
        <f t="shared" si="18"/>
        <v>0</v>
      </c>
      <c r="X24" s="211">
        <v>0</v>
      </c>
      <c r="Y24" s="49">
        <v>0</v>
      </c>
      <c r="Z24" s="212">
        <f t="shared" si="19"/>
        <v>0</v>
      </c>
      <c r="AA24" s="51">
        <v>2.7316666666666674</v>
      </c>
      <c r="AB24" s="224">
        <v>3.350686509045022E-2</v>
      </c>
      <c r="AC24" s="223">
        <f t="shared" si="8"/>
        <v>0.58199999999999985</v>
      </c>
      <c r="AD24" s="222">
        <v>4.3675000000000006</v>
      </c>
      <c r="AE24" s="221">
        <v>5.357214153113167E-2</v>
      </c>
      <c r="AF24" s="220">
        <f t="shared" si="9"/>
        <v>0.58199999999999996</v>
      </c>
      <c r="AG24" s="219">
        <f t="shared" si="20"/>
        <v>-1.6358333333333333</v>
      </c>
    </row>
    <row r="25" spans="1:33" ht="15">
      <c r="A25" s="377"/>
      <c r="B25" s="270" t="s">
        <v>22</v>
      </c>
      <c r="C25" s="269">
        <f t="shared" si="0"/>
        <v>0.65000000000000024</v>
      </c>
      <c r="D25" s="251">
        <v>4.0094545833333344</v>
      </c>
      <c r="E25" s="268">
        <v>4.9180324762673817E-2</v>
      </c>
      <c r="F25" s="262">
        <v>3.7451699999999999</v>
      </c>
      <c r="G25" s="267">
        <v>4.5938586673874834E-2</v>
      </c>
      <c r="H25" s="266">
        <f t="shared" si="1"/>
        <v>6.5915345302057671E-2</v>
      </c>
      <c r="I25" s="251">
        <v>6.1683916666666656</v>
      </c>
      <c r="J25" s="61">
        <v>5.7618</v>
      </c>
      <c r="K25" s="265">
        <f t="shared" si="14"/>
        <v>0.40659166666666557</v>
      </c>
      <c r="L25" s="251">
        <v>6.359166666666666</v>
      </c>
      <c r="M25" s="61">
        <v>5.9399999999999986</v>
      </c>
      <c r="N25" s="252">
        <f t="shared" si="15"/>
        <v>0.41916666666666735</v>
      </c>
      <c r="O25" s="251">
        <v>0</v>
      </c>
      <c r="P25" s="61">
        <v>0</v>
      </c>
      <c r="Q25" s="252">
        <f t="shared" si="16"/>
        <v>0</v>
      </c>
      <c r="R25" s="251">
        <v>0</v>
      </c>
      <c r="S25" s="61">
        <v>0</v>
      </c>
      <c r="T25" s="252">
        <f t="shared" si="17"/>
        <v>0</v>
      </c>
      <c r="U25" s="251">
        <v>0</v>
      </c>
      <c r="V25" s="61">
        <v>0</v>
      </c>
      <c r="W25" s="252">
        <f t="shared" si="18"/>
        <v>0</v>
      </c>
      <c r="X25" s="251">
        <v>0</v>
      </c>
      <c r="Y25" s="61">
        <v>0</v>
      </c>
      <c r="Z25" s="252">
        <f t="shared" si="19"/>
        <v>0</v>
      </c>
      <c r="AA25" s="63">
        <v>6.359166666666666</v>
      </c>
      <c r="AB25" s="264">
        <v>7.8002101130331167E-2</v>
      </c>
      <c r="AC25" s="263">
        <f t="shared" si="8"/>
        <v>0.63050000000000028</v>
      </c>
      <c r="AD25" s="262">
        <v>5.9399999999999986</v>
      </c>
      <c r="AE25" s="261">
        <v>7.2860565700039376E-2</v>
      </c>
      <c r="AF25" s="260">
        <f t="shared" si="9"/>
        <v>0.63050000000000017</v>
      </c>
      <c r="AG25" s="259">
        <f t="shared" si="20"/>
        <v>0.41916666666666735</v>
      </c>
    </row>
    <row r="26" spans="1:33" ht="15">
      <c r="A26" s="377"/>
      <c r="B26" s="270" t="s">
        <v>21</v>
      </c>
      <c r="C26" s="269">
        <f t="shared" si="0"/>
        <v>0.69999999999999973</v>
      </c>
      <c r="D26" s="251">
        <v>10.061082499999999</v>
      </c>
      <c r="E26" s="268">
        <v>0.12341012836780582</v>
      </c>
      <c r="F26" s="262">
        <v>10.061082499999999</v>
      </c>
      <c r="G26" s="267">
        <v>0.12341012836780582</v>
      </c>
      <c r="H26" s="266">
        <f t="shared" si="1"/>
        <v>0</v>
      </c>
      <c r="I26" s="251">
        <v>14.372975000000004</v>
      </c>
      <c r="J26" s="61">
        <v>14.372975000000004</v>
      </c>
      <c r="K26" s="265">
        <f t="shared" si="14"/>
        <v>0</v>
      </c>
      <c r="L26" s="251">
        <v>14.817500000000003</v>
      </c>
      <c r="M26" s="61">
        <v>14.817500000000003</v>
      </c>
      <c r="N26" s="252">
        <f t="shared" si="15"/>
        <v>0</v>
      </c>
      <c r="O26" s="251">
        <v>0</v>
      </c>
      <c r="P26" s="61">
        <v>0</v>
      </c>
      <c r="Q26" s="252">
        <f t="shared" si="16"/>
        <v>0</v>
      </c>
      <c r="R26" s="251">
        <v>0</v>
      </c>
      <c r="S26" s="61">
        <v>0</v>
      </c>
      <c r="T26" s="252">
        <f t="shared" si="17"/>
        <v>0</v>
      </c>
      <c r="U26" s="251">
        <v>0</v>
      </c>
      <c r="V26" s="61">
        <v>0</v>
      </c>
      <c r="W26" s="252">
        <f t="shared" si="18"/>
        <v>0</v>
      </c>
      <c r="X26" s="251">
        <v>0</v>
      </c>
      <c r="Y26" s="61">
        <v>0</v>
      </c>
      <c r="Z26" s="252">
        <f t="shared" si="19"/>
        <v>0</v>
      </c>
      <c r="AA26" s="63">
        <v>14.817500000000003</v>
      </c>
      <c r="AB26" s="264">
        <v>0.18175276637379359</v>
      </c>
      <c r="AC26" s="263">
        <f t="shared" si="8"/>
        <v>0.67899999999999983</v>
      </c>
      <c r="AD26" s="262">
        <v>14.817500000000003</v>
      </c>
      <c r="AE26" s="261">
        <v>0.18175276637379359</v>
      </c>
      <c r="AF26" s="260">
        <f t="shared" si="9"/>
        <v>0.67899999999999983</v>
      </c>
      <c r="AG26" s="259">
        <f t="shared" si="20"/>
        <v>0</v>
      </c>
    </row>
    <row r="27" spans="1:33" ht="15">
      <c r="A27" s="377"/>
      <c r="B27" s="270" t="s">
        <v>20</v>
      </c>
      <c r="C27" s="269">
        <f t="shared" si="0"/>
        <v>0.7</v>
      </c>
      <c r="D27" s="251">
        <v>25.173924999999997</v>
      </c>
      <c r="E27" s="268">
        <v>0.30878559198490979</v>
      </c>
      <c r="F27" s="262">
        <v>25.173924999999997</v>
      </c>
      <c r="G27" s="267">
        <v>0.30878559198490979</v>
      </c>
      <c r="H27" s="266">
        <f t="shared" si="1"/>
        <v>0</v>
      </c>
      <c r="I27" s="251">
        <v>35.96275</v>
      </c>
      <c r="J27" s="61">
        <v>35.96275</v>
      </c>
      <c r="K27" s="265">
        <f t="shared" si="14"/>
        <v>0</v>
      </c>
      <c r="L27" s="251">
        <v>37.075000000000003</v>
      </c>
      <c r="M27" s="61">
        <v>37.075000000000003</v>
      </c>
      <c r="N27" s="252">
        <f t="shared" si="15"/>
        <v>0</v>
      </c>
      <c r="O27" s="251">
        <v>0</v>
      </c>
      <c r="P27" s="61">
        <v>0</v>
      </c>
      <c r="Q27" s="252">
        <f t="shared" si="16"/>
        <v>0</v>
      </c>
      <c r="R27" s="251">
        <v>0</v>
      </c>
      <c r="S27" s="61">
        <v>0</v>
      </c>
      <c r="T27" s="252">
        <f t="shared" si="17"/>
        <v>0</v>
      </c>
      <c r="U27" s="251">
        <v>0</v>
      </c>
      <c r="V27" s="61">
        <v>0</v>
      </c>
      <c r="W27" s="252">
        <f t="shared" si="18"/>
        <v>0</v>
      </c>
      <c r="X27" s="251">
        <v>0</v>
      </c>
      <c r="Y27" s="61">
        <v>0</v>
      </c>
      <c r="Z27" s="252">
        <f t="shared" si="19"/>
        <v>0</v>
      </c>
      <c r="AA27" s="63">
        <v>37.075000000000003</v>
      </c>
      <c r="AB27" s="264">
        <v>0.45476523120016177</v>
      </c>
      <c r="AC27" s="263">
        <f t="shared" si="8"/>
        <v>0.67899999999999983</v>
      </c>
      <c r="AD27" s="262">
        <v>37.075000000000003</v>
      </c>
      <c r="AE27" s="261">
        <v>0.45476523120016177</v>
      </c>
      <c r="AF27" s="260">
        <f t="shared" si="9"/>
        <v>0.67899999999999983</v>
      </c>
      <c r="AG27" s="259">
        <f t="shared" si="20"/>
        <v>0</v>
      </c>
    </row>
    <row r="28" spans="1:33" ht="15">
      <c r="A28" s="377"/>
      <c r="B28" s="270" t="s">
        <v>19</v>
      </c>
      <c r="C28" s="269">
        <f t="shared" si="0"/>
        <v>0.74999999999999989</v>
      </c>
      <c r="D28" s="251">
        <v>16.886487499999998</v>
      </c>
      <c r="E28" s="268">
        <v>0.20713115015768416</v>
      </c>
      <c r="F28" s="262">
        <v>16.886487499999998</v>
      </c>
      <c r="G28" s="267">
        <v>0.20713115015768416</v>
      </c>
      <c r="H28" s="266">
        <f t="shared" si="1"/>
        <v>0</v>
      </c>
      <c r="I28" s="251">
        <v>22.515316666666667</v>
      </c>
      <c r="J28" s="61">
        <v>22.515316666666667</v>
      </c>
      <c r="K28" s="265">
        <f t="shared" si="14"/>
        <v>0</v>
      </c>
      <c r="L28" s="251">
        <v>23.211666666666662</v>
      </c>
      <c r="M28" s="61">
        <v>23.211666666666662</v>
      </c>
      <c r="N28" s="252">
        <f t="shared" si="15"/>
        <v>0</v>
      </c>
      <c r="O28" s="251">
        <v>0</v>
      </c>
      <c r="P28" s="61">
        <v>0</v>
      </c>
      <c r="Q28" s="252">
        <f t="shared" si="16"/>
        <v>0</v>
      </c>
      <c r="R28" s="251">
        <v>0</v>
      </c>
      <c r="S28" s="61">
        <v>0</v>
      </c>
      <c r="T28" s="252">
        <f t="shared" si="17"/>
        <v>0</v>
      </c>
      <c r="U28" s="251">
        <v>0</v>
      </c>
      <c r="V28" s="61">
        <v>0</v>
      </c>
      <c r="W28" s="252">
        <f t="shared" si="18"/>
        <v>0</v>
      </c>
      <c r="X28" s="251">
        <v>0</v>
      </c>
      <c r="Y28" s="61">
        <v>0</v>
      </c>
      <c r="Z28" s="252">
        <f t="shared" si="19"/>
        <v>0</v>
      </c>
      <c r="AA28" s="63">
        <v>23.211666666666662</v>
      </c>
      <c r="AB28" s="264">
        <v>0.28471635760506409</v>
      </c>
      <c r="AC28" s="263">
        <f t="shared" si="8"/>
        <v>0.72750000000000004</v>
      </c>
      <c r="AD28" s="262">
        <v>23.211666666666662</v>
      </c>
      <c r="AE28" s="261">
        <v>0.28471635760506409</v>
      </c>
      <c r="AF28" s="260">
        <f t="shared" si="9"/>
        <v>0.72750000000000004</v>
      </c>
      <c r="AG28" s="259">
        <f t="shared" si="20"/>
        <v>0</v>
      </c>
    </row>
    <row r="29" spans="1:33" ht="15">
      <c r="A29" s="377"/>
      <c r="B29" s="258" t="s">
        <v>18</v>
      </c>
      <c r="C29" s="269">
        <f t="shared" si="0"/>
        <v>0.75</v>
      </c>
      <c r="D29" s="251">
        <v>6.9403499999999996</v>
      </c>
      <c r="E29" s="268">
        <v>8.5130947332705112E-2</v>
      </c>
      <c r="F29" s="262">
        <v>6.9403499999999996</v>
      </c>
      <c r="G29" s="267">
        <v>8.5130947332705112E-2</v>
      </c>
      <c r="H29" s="266">
        <f t="shared" si="1"/>
        <v>0</v>
      </c>
      <c r="I29" s="251">
        <v>9.2538</v>
      </c>
      <c r="J29" s="61">
        <v>9.2538</v>
      </c>
      <c r="K29" s="265">
        <f t="shared" si="14"/>
        <v>0</v>
      </c>
      <c r="L29" s="251">
        <v>9.5399999999999991</v>
      </c>
      <c r="M29" s="61">
        <v>9.5399999999999991</v>
      </c>
      <c r="N29" s="252">
        <f t="shared" si="15"/>
        <v>0</v>
      </c>
      <c r="O29" s="251">
        <v>0</v>
      </c>
      <c r="P29" s="61">
        <v>0</v>
      </c>
      <c r="Q29" s="252">
        <f t="shared" si="16"/>
        <v>0</v>
      </c>
      <c r="R29" s="251">
        <v>0</v>
      </c>
      <c r="S29" s="61">
        <v>0</v>
      </c>
      <c r="T29" s="252">
        <f t="shared" si="17"/>
        <v>0</v>
      </c>
      <c r="U29" s="251">
        <v>0</v>
      </c>
      <c r="V29" s="61">
        <v>0</v>
      </c>
      <c r="W29" s="252">
        <f t="shared" si="18"/>
        <v>0</v>
      </c>
      <c r="X29" s="251">
        <v>0</v>
      </c>
      <c r="Y29" s="61">
        <v>0</v>
      </c>
      <c r="Z29" s="252">
        <f t="shared" si="19"/>
        <v>0</v>
      </c>
      <c r="AA29" s="63">
        <v>9.5399999999999991</v>
      </c>
      <c r="AB29" s="264">
        <v>0.11701848430612387</v>
      </c>
      <c r="AC29" s="263">
        <f t="shared" si="8"/>
        <v>0.72750000000000004</v>
      </c>
      <c r="AD29" s="262">
        <v>9.5399999999999991</v>
      </c>
      <c r="AE29" s="261">
        <v>0.11701848430612387</v>
      </c>
      <c r="AF29" s="260">
        <f t="shared" si="9"/>
        <v>0.72750000000000004</v>
      </c>
      <c r="AG29" s="259">
        <f t="shared" si="20"/>
        <v>0</v>
      </c>
    </row>
    <row r="30" spans="1:33" ht="15">
      <c r="A30" s="377"/>
      <c r="B30" s="238" t="s">
        <v>17</v>
      </c>
      <c r="C30" s="249">
        <f t="shared" si="0"/>
        <v>0.7</v>
      </c>
      <c r="D30" s="231">
        <v>1.2504916666666668</v>
      </c>
      <c r="E30" s="248">
        <v>1.5338641453959334E-2</v>
      </c>
      <c r="F30" s="242">
        <v>1.5520808333333334</v>
      </c>
      <c r="G30" s="247">
        <v>1.9037960863443643E-2</v>
      </c>
      <c r="H30" s="246">
        <f t="shared" si="1"/>
        <v>-0.24117647058823519</v>
      </c>
      <c r="I30" s="231">
        <v>1.786416666666667</v>
      </c>
      <c r="J30" s="72">
        <v>2.217258333333334</v>
      </c>
      <c r="K30" s="245">
        <f t="shared" si="14"/>
        <v>-0.43084166666666701</v>
      </c>
      <c r="L30" s="231">
        <v>1.8416666666666668</v>
      </c>
      <c r="M30" s="72">
        <v>2.2858333333333332</v>
      </c>
      <c r="N30" s="232">
        <f t="shared" si="15"/>
        <v>-0.44416666666666638</v>
      </c>
      <c r="O30" s="231">
        <v>0</v>
      </c>
      <c r="P30" s="72">
        <v>0</v>
      </c>
      <c r="Q30" s="232">
        <f t="shared" si="16"/>
        <v>0</v>
      </c>
      <c r="R30" s="231">
        <v>0</v>
      </c>
      <c r="S30" s="72">
        <v>0</v>
      </c>
      <c r="T30" s="232">
        <f t="shared" si="17"/>
        <v>0</v>
      </c>
      <c r="U30" s="231">
        <v>0</v>
      </c>
      <c r="V30" s="72">
        <v>0</v>
      </c>
      <c r="W30" s="232">
        <f t="shared" si="18"/>
        <v>0</v>
      </c>
      <c r="X30" s="231">
        <v>0</v>
      </c>
      <c r="Y30" s="72">
        <v>0</v>
      </c>
      <c r="Z30" s="232">
        <f t="shared" si="19"/>
        <v>0</v>
      </c>
      <c r="AA30" s="74">
        <v>1.8416666666666668</v>
      </c>
      <c r="AB30" s="244">
        <v>2.2590046323945998E-2</v>
      </c>
      <c r="AC30" s="243">
        <f t="shared" si="8"/>
        <v>0.67900000000000005</v>
      </c>
      <c r="AD30" s="242">
        <v>2.2858333333333332</v>
      </c>
      <c r="AE30" s="241">
        <v>2.803823396678003E-2</v>
      </c>
      <c r="AF30" s="240">
        <f t="shared" si="9"/>
        <v>0.67900000000000005</v>
      </c>
      <c r="AG30" s="239">
        <f t="shared" si="20"/>
        <v>-0.44416666666666638</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0</v>
      </c>
      <c r="M31" s="49">
        <v>0</v>
      </c>
      <c r="N31" s="212">
        <f t="shared" si="15"/>
        <v>0</v>
      </c>
      <c r="O31" s="211">
        <v>0</v>
      </c>
      <c r="P31" s="49">
        <v>0</v>
      </c>
      <c r="Q31" s="212">
        <f t="shared" si="16"/>
        <v>0</v>
      </c>
      <c r="R31" s="211">
        <v>0</v>
      </c>
      <c r="S31" s="49">
        <v>0</v>
      </c>
      <c r="T31" s="212">
        <f t="shared" si="17"/>
        <v>0</v>
      </c>
      <c r="U31" s="211">
        <v>0</v>
      </c>
      <c r="V31" s="49">
        <v>0</v>
      </c>
      <c r="W31" s="212">
        <f t="shared" si="18"/>
        <v>0</v>
      </c>
      <c r="X31" s="211">
        <v>0</v>
      </c>
      <c r="Y31" s="49">
        <v>0</v>
      </c>
      <c r="Z31" s="212">
        <f t="shared" si="19"/>
        <v>0</v>
      </c>
      <c r="AA31" s="51">
        <v>0</v>
      </c>
      <c r="AB31" s="224">
        <v>0</v>
      </c>
      <c r="AC31" s="223">
        <f t="shared" si="8"/>
        <v>1</v>
      </c>
      <c r="AD31" s="222">
        <v>0</v>
      </c>
      <c r="AE31" s="221">
        <v>0</v>
      </c>
      <c r="AF31" s="220">
        <f t="shared" si="9"/>
        <v>1</v>
      </c>
      <c r="AG31" s="219">
        <f t="shared" si="20"/>
        <v>0</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0</v>
      </c>
      <c r="P32" s="38">
        <v>0</v>
      </c>
      <c r="Q32" s="192">
        <f t="shared" si="16"/>
        <v>0</v>
      </c>
      <c r="R32" s="191">
        <v>0</v>
      </c>
      <c r="S32" s="38">
        <v>0</v>
      </c>
      <c r="T32" s="192">
        <f t="shared" si="17"/>
        <v>0</v>
      </c>
      <c r="U32" s="191">
        <v>0</v>
      </c>
      <c r="V32" s="38">
        <v>0</v>
      </c>
      <c r="W32" s="192">
        <f t="shared" si="18"/>
        <v>0</v>
      </c>
      <c r="X32" s="191">
        <v>0</v>
      </c>
      <c r="Y32" s="38">
        <v>0</v>
      </c>
      <c r="Z32" s="192">
        <f t="shared" si="19"/>
        <v>0</v>
      </c>
      <c r="AA32" s="40">
        <v>0</v>
      </c>
      <c r="AB32" s="204">
        <v>0</v>
      </c>
      <c r="AC32" s="203">
        <f t="shared" si="8"/>
        <v>1</v>
      </c>
      <c r="AD32" s="202">
        <v>0</v>
      </c>
      <c r="AE32" s="201">
        <v>0</v>
      </c>
      <c r="AF32" s="200">
        <f t="shared" si="9"/>
        <v>1</v>
      </c>
      <c r="AG32" s="199">
        <f t="shared" si="20"/>
        <v>0</v>
      </c>
    </row>
    <row r="33" spans="1:33" ht="15">
      <c r="A33" s="377"/>
      <c r="B33" s="178" t="s">
        <v>14</v>
      </c>
      <c r="C33" s="189">
        <f t="shared" si="0"/>
        <v>0.71094888919889776</v>
      </c>
      <c r="D33" s="171">
        <f>SUM(D21:D32)</f>
        <v>65.911621249999982</v>
      </c>
      <c r="E33" s="188">
        <v>0.80847777954237987</v>
      </c>
      <c r="F33" s="182">
        <f>SUM(F21:F32)</f>
        <v>66.900980833333321</v>
      </c>
      <c r="G33" s="187">
        <v>0.82061335175154193</v>
      </c>
      <c r="H33" s="186">
        <f t="shared" si="1"/>
        <v>-1.5010396718671817E-2</v>
      </c>
      <c r="I33" s="171">
        <f t="shared" ref="I33:AA33" si="21">SUM(I21:I32)</f>
        <v>92.709366666666668</v>
      </c>
      <c r="J33" s="27">
        <f t="shared" si="21"/>
        <v>94.320374999999999</v>
      </c>
      <c r="K33" s="185">
        <f t="shared" si="21"/>
        <v>-1.611008333333334</v>
      </c>
      <c r="L33" s="171">
        <f t="shared" si="21"/>
        <v>95.576666666666654</v>
      </c>
      <c r="M33" s="27">
        <f t="shared" si="21"/>
        <v>97.237499999999983</v>
      </c>
      <c r="N33" s="172">
        <f t="shared" si="21"/>
        <v>-1.6608333333333323</v>
      </c>
      <c r="O33" s="171">
        <f t="shared" si="21"/>
        <v>0</v>
      </c>
      <c r="P33" s="27">
        <f t="shared" si="21"/>
        <v>0</v>
      </c>
      <c r="Q33" s="172">
        <f t="shared" si="21"/>
        <v>0</v>
      </c>
      <c r="R33" s="171">
        <f t="shared" si="21"/>
        <v>0</v>
      </c>
      <c r="S33" s="27">
        <f t="shared" si="21"/>
        <v>0</v>
      </c>
      <c r="T33" s="172">
        <f t="shared" si="21"/>
        <v>0</v>
      </c>
      <c r="U33" s="171">
        <f t="shared" si="21"/>
        <v>0</v>
      </c>
      <c r="V33" s="27">
        <f t="shared" si="21"/>
        <v>0</v>
      </c>
      <c r="W33" s="172">
        <f t="shared" si="21"/>
        <v>0</v>
      </c>
      <c r="X33" s="171">
        <f t="shared" si="21"/>
        <v>0</v>
      </c>
      <c r="Y33" s="27">
        <f t="shared" si="21"/>
        <v>0</v>
      </c>
      <c r="Z33" s="172">
        <f t="shared" si="21"/>
        <v>0</v>
      </c>
      <c r="AA33" s="29">
        <f t="shared" si="21"/>
        <v>95.576666666666654</v>
      </c>
      <c r="AB33" s="184">
        <v>1.1723518520298706</v>
      </c>
      <c r="AC33" s="183">
        <f t="shared" si="8"/>
        <v>0.68962042252293088</v>
      </c>
      <c r="AD33" s="182">
        <f>SUM(AD21:AD32)</f>
        <v>97.237499999999983</v>
      </c>
      <c r="AE33" s="181">
        <v>1.1927237806830941</v>
      </c>
      <c r="AF33" s="180">
        <f t="shared" si="9"/>
        <v>0.68801625744525863</v>
      </c>
      <c r="AG33" s="179">
        <f>SUM(AG21:AG32)</f>
        <v>-1.6608333333333323</v>
      </c>
    </row>
    <row r="34" spans="1:33" ht="15">
      <c r="A34" s="377"/>
      <c r="B34" s="158" t="s">
        <v>87</v>
      </c>
      <c r="C34" s="169">
        <f t="shared" si="0"/>
        <v>0.71094888919889776</v>
      </c>
      <c r="D34" s="151">
        <f>SUM(D24:D30)</f>
        <v>65.911621249999982</v>
      </c>
      <c r="E34" s="168">
        <v>0.80847777954237987</v>
      </c>
      <c r="F34" s="162">
        <f>SUM(F24:F30)</f>
        <v>66.900980833333321</v>
      </c>
      <c r="G34" s="167">
        <v>0.82061335175154193</v>
      </c>
      <c r="H34" s="166">
        <f t="shared" si="1"/>
        <v>-1.5010396718671817E-2</v>
      </c>
      <c r="I34" s="151">
        <f t="shared" ref="I34:AA34" si="22">SUM(I24:I30)</f>
        <v>92.709366666666668</v>
      </c>
      <c r="J34" s="16">
        <f t="shared" si="22"/>
        <v>94.320374999999999</v>
      </c>
      <c r="K34" s="165">
        <f t="shared" si="22"/>
        <v>-1.611008333333334</v>
      </c>
      <c r="L34" s="151">
        <f t="shared" si="22"/>
        <v>95.576666666666654</v>
      </c>
      <c r="M34" s="16">
        <f t="shared" si="22"/>
        <v>97.237499999999983</v>
      </c>
      <c r="N34" s="152">
        <f t="shared" si="22"/>
        <v>-1.6608333333333323</v>
      </c>
      <c r="O34" s="151">
        <f t="shared" si="22"/>
        <v>0</v>
      </c>
      <c r="P34" s="16">
        <f t="shared" si="22"/>
        <v>0</v>
      </c>
      <c r="Q34" s="152">
        <f t="shared" si="22"/>
        <v>0</v>
      </c>
      <c r="R34" s="151">
        <f t="shared" si="22"/>
        <v>0</v>
      </c>
      <c r="S34" s="16">
        <f t="shared" si="22"/>
        <v>0</v>
      </c>
      <c r="T34" s="152">
        <f t="shared" si="22"/>
        <v>0</v>
      </c>
      <c r="U34" s="151">
        <f t="shared" si="22"/>
        <v>0</v>
      </c>
      <c r="V34" s="16">
        <f t="shared" si="22"/>
        <v>0</v>
      </c>
      <c r="W34" s="152">
        <f t="shared" si="22"/>
        <v>0</v>
      </c>
      <c r="X34" s="151">
        <f t="shared" si="22"/>
        <v>0</v>
      </c>
      <c r="Y34" s="16">
        <f t="shared" si="22"/>
        <v>0</v>
      </c>
      <c r="Z34" s="152">
        <f t="shared" si="22"/>
        <v>0</v>
      </c>
      <c r="AA34" s="18">
        <f t="shared" si="22"/>
        <v>95.576666666666654</v>
      </c>
      <c r="AB34" s="164">
        <v>1.1723518520298706</v>
      </c>
      <c r="AC34" s="163">
        <f t="shared" si="8"/>
        <v>0.68962042252293088</v>
      </c>
      <c r="AD34" s="162">
        <f>SUM(AD24:AD30)</f>
        <v>97.237499999999983</v>
      </c>
      <c r="AE34" s="161">
        <v>1.1927237806830941</v>
      </c>
      <c r="AF34" s="160">
        <f t="shared" si="9"/>
        <v>0.68801625744525863</v>
      </c>
      <c r="AG34" s="159">
        <f>SUM(AG24:AG30)</f>
        <v>-1.6608333333333323</v>
      </c>
    </row>
    <row r="35" spans="1:33" ht="15.75" thickBot="1">
      <c r="A35" s="379"/>
      <c r="B35" s="301" t="s">
        <v>86</v>
      </c>
      <c r="C35" s="313">
        <f t="shared" si="0"/>
        <v>1</v>
      </c>
      <c r="D35" s="294">
        <f>SUM(D21:D23,D31:D32)</f>
        <v>0</v>
      </c>
      <c r="E35" s="312">
        <v>0</v>
      </c>
      <c r="F35" s="305">
        <f>SUM(F21:F23,F31:F32)</f>
        <v>0</v>
      </c>
      <c r="G35" s="311">
        <v>0</v>
      </c>
      <c r="H35" s="310">
        <f t="shared" si="1"/>
        <v>1</v>
      </c>
      <c r="I35" s="294">
        <f t="shared" ref="I35:AA35" si="23">SUM(I21:I23,I31:I32)</f>
        <v>0</v>
      </c>
      <c r="J35" s="293">
        <f t="shared" si="23"/>
        <v>0</v>
      </c>
      <c r="K35" s="309">
        <f t="shared" si="23"/>
        <v>0</v>
      </c>
      <c r="L35" s="294">
        <f t="shared" si="23"/>
        <v>0</v>
      </c>
      <c r="M35" s="293">
        <f t="shared" si="23"/>
        <v>0</v>
      </c>
      <c r="N35" s="295">
        <f t="shared" si="23"/>
        <v>0</v>
      </c>
      <c r="O35" s="294">
        <f t="shared" si="23"/>
        <v>0</v>
      </c>
      <c r="P35" s="293">
        <f t="shared" si="23"/>
        <v>0</v>
      </c>
      <c r="Q35" s="295">
        <f t="shared" si="23"/>
        <v>0</v>
      </c>
      <c r="R35" s="294">
        <f t="shared" si="23"/>
        <v>0</v>
      </c>
      <c r="S35" s="293">
        <f t="shared" si="23"/>
        <v>0</v>
      </c>
      <c r="T35" s="295">
        <f t="shared" si="23"/>
        <v>0</v>
      </c>
      <c r="U35" s="294">
        <f t="shared" si="23"/>
        <v>0</v>
      </c>
      <c r="V35" s="293">
        <f t="shared" si="23"/>
        <v>0</v>
      </c>
      <c r="W35" s="295">
        <f t="shared" si="23"/>
        <v>0</v>
      </c>
      <c r="X35" s="294">
        <f t="shared" si="23"/>
        <v>0</v>
      </c>
      <c r="Y35" s="293">
        <f t="shared" si="23"/>
        <v>0</v>
      </c>
      <c r="Z35" s="295">
        <f t="shared" si="23"/>
        <v>0</v>
      </c>
      <c r="AA35" s="308">
        <f t="shared" si="23"/>
        <v>0</v>
      </c>
      <c r="AB35" s="307">
        <v>0</v>
      </c>
      <c r="AC35" s="306">
        <f t="shared" si="8"/>
        <v>1</v>
      </c>
      <c r="AD35" s="305">
        <f>SUM(AD21:AD23,AD31:AD32)</f>
        <v>0</v>
      </c>
      <c r="AE35" s="304">
        <v>0</v>
      </c>
      <c r="AF35" s="303">
        <f t="shared" si="9"/>
        <v>1</v>
      </c>
      <c r="AG35" s="302">
        <f>SUM(AG21:AG23,AG31:AG32)</f>
        <v>0</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0</v>
      </c>
      <c r="S36" s="83">
        <v>0</v>
      </c>
      <c r="T36" s="274">
        <f t="shared" ref="T36:T47" si="27">R36-S36</f>
        <v>0</v>
      </c>
      <c r="U36" s="273">
        <v>0</v>
      </c>
      <c r="V36" s="83">
        <v>0</v>
      </c>
      <c r="W36" s="274">
        <f t="shared" ref="W36:W47" si="28">U36-V36</f>
        <v>0</v>
      </c>
      <c r="X36" s="273">
        <v>0</v>
      </c>
      <c r="Y36" s="83">
        <v>0</v>
      </c>
      <c r="Z36" s="274">
        <f t="shared" ref="Z36:Z47" si="29">X36-Y36</f>
        <v>0</v>
      </c>
      <c r="AA36" s="85">
        <v>0</v>
      </c>
      <c r="AB36" s="286">
        <v>0</v>
      </c>
      <c r="AC36" s="285">
        <f t="shared" si="8"/>
        <v>1</v>
      </c>
      <c r="AD36" s="284">
        <v>0</v>
      </c>
      <c r="AE36" s="283">
        <v>0</v>
      </c>
      <c r="AF36" s="282">
        <f t="shared" si="9"/>
        <v>1</v>
      </c>
      <c r="AG36" s="281">
        <f t="shared" ref="AG36:AG47" si="30">AA36-AD36</f>
        <v>0</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0</v>
      </c>
      <c r="S37" s="61">
        <v>0</v>
      </c>
      <c r="T37" s="252">
        <f t="shared" si="27"/>
        <v>0</v>
      </c>
      <c r="U37" s="251">
        <v>0</v>
      </c>
      <c r="V37" s="61">
        <v>0</v>
      </c>
      <c r="W37" s="252">
        <f t="shared" si="28"/>
        <v>0</v>
      </c>
      <c r="X37" s="251">
        <v>0</v>
      </c>
      <c r="Y37" s="61">
        <v>0</v>
      </c>
      <c r="Z37" s="252">
        <f t="shared" si="29"/>
        <v>0</v>
      </c>
      <c r="AA37" s="63">
        <v>0</v>
      </c>
      <c r="AB37" s="264">
        <v>0</v>
      </c>
      <c r="AC37" s="263">
        <f t="shared" si="8"/>
        <v>1</v>
      </c>
      <c r="AD37" s="262">
        <v>0</v>
      </c>
      <c r="AE37" s="261">
        <v>0</v>
      </c>
      <c r="AF37" s="260">
        <f t="shared" si="9"/>
        <v>1</v>
      </c>
      <c r="AG37" s="259">
        <f t="shared" si="30"/>
        <v>0</v>
      </c>
    </row>
    <row r="38" spans="1:33" ht="15">
      <c r="A38" s="377"/>
      <c r="B38" s="271" t="s">
        <v>24</v>
      </c>
      <c r="C38" s="249">
        <f t="shared" si="0"/>
        <v>0.6</v>
      </c>
      <c r="D38" s="231">
        <v>0.17896499999999999</v>
      </c>
      <c r="E38" s="248">
        <v>2.1952005287049748E-3</v>
      </c>
      <c r="F38" s="242">
        <v>0</v>
      </c>
      <c r="G38" s="247">
        <v>0</v>
      </c>
      <c r="H38" s="246">
        <f t="shared" si="1"/>
        <v>1</v>
      </c>
      <c r="I38" s="231">
        <v>0.29827500000000001</v>
      </c>
      <c r="J38" s="72">
        <v>0</v>
      </c>
      <c r="K38" s="245">
        <f t="shared" si="24"/>
        <v>0.29827500000000001</v>
      </c>
      <c r="L38" s="231">
        <v>0.3075</v>
      </c>
      <c r="M38" s="72">
        <v>0</v>
      </c>
      <c r="N38" s="232">
        <f t="shared" si="25"/>
        <v>0.3075</v>
      </c>
      <c r="O38" s="231">
        <v>0</v>
      </c>
      <c r="P38" s="72">
        <v>0</v>
      </c>
      <c r="Q38" s="232">
        <f t="shared" si="26"/>
        <v>0</v>
      </c>
      <c r="R38" s="231">
        <v>0</v>
      </c>
      <c r="S38" s="72">
        <v>0</v>
      </c>
      <c r="T38" s="232">
        <f t="shared" si="27"/>
        <v>0</v>
      </c>
      <c r="U38" s="231">
        <v>0</v>
      </c>
      <c r="V38" s="72">
        <v>0</v>
      </c>
      <c r="W38" s="232">
        <f t="shared" si="28"/>
        <v>0</v>
      </c>
      <c r="X38" s="231">
        <v>0</v>
      </c>
      <c r="Y38" s="72">
        <v>0</v>
      </c>
      <c r="Z38" s="232">
        <f t="shared" si="29"/>
        <v>0</v>
      </c>
      <c r="AA38" s="74">
        <v>0.3075</v>
      </c>
      <c r="AB38" s="244">
        <v>3.7718222142697159E-3</v>
      </c>
      <c r="AC38" s="243">
        <f t="shared" si="8"/>
        <v>0.58199999999999996</v>
      </c>
      <c r="AD38" s="242">
        <v>0</v>
      </c>
      <c r="AE38" s="241">
        <v>0</v>
      </c>
      <c r="AF38" s="240">
        <f t="shared" si="9"/>
        <v>1</v>
      </c>
      <c r="AG38" s="239">
        <f t="shared" si="30"/>
        <v>0.3075</v>
      </c>
    </row>
    <row r="39" spans="1:33" ht="15">
      <c r="A39" s="377"/>
      <c r="B39" s="218" t="s">
        <v>23</v>
      </c>
      <c r="C39" s="229">
        <f t="shared" si="0"/>
        <v>0.60000000000000009</v>
      </c>
      <c r="D39" s="211">
        <v>8.4390000000000007E-2</v>
      </c>
      <c r="E39" s="228">
        <v>1.0351352086576304E-3</v>
      </c>
      <c r="F39" s="222">
        <v>1.6441500000000004</v>
      </c>
      <c r="G39" s="227">
        <v>2.016728941005384E-2</v>
      </c>
      <c r="H39" s="226">
        <f t="shared" si="1"/>
        <v>-18.482758620689658</v>
      </c>
      <c r="I39" s="211">
        <v>0.14065</v>
      </c>
      <c r="J39" s="49">
        <v>2.7402500000000005</v>
      </c>
      <c r="K39" s="225">
        <f t="shared" si="24"/>
        <v>-2.5996000000000006</v>
      </c>
      <c r="L39" s="211">
        <v>0.14500000000000002</v>
      </c>
      <c r="M39" s="49">
        <v>2.8250000000000006</v>
      </c>
      <c r="N39" s="212">
        <f t="shared" si="25"/>
        <v>-2.6800000000000006</v>
      </c>
      <c r="O39" s="211">
        <v>0</v>
      </c>
      <c r="P39" s="49">
        <v>0</v>
      </c>
      <c r="Q39" s="212">
        <f t="shared" si="26"/>
        <v>0</v>
      </c>
      <c r="R39" s="211">
        <v>0</v>
      </c>
      <c r="S39" s="49">
        <v>0</v>
      </c>
      <c r="T39" s="212">
        <f t="shared" si="27"/>
        <v>0</v>
      </c>
      <c r="U39" s="211">
        <v>0</v>
      </c>
      <c r="V39" s="49">
        <v>0</v>
      </c>
      <c r="W39" s="212">
        <f t="shared" si="28"/>
        <v>0</v>
      </c>
      <c r="X39" s="211">
        <v>0</v>
      </c>
      <c r="Y39" s="49">
        <v>0</v>
      </c>
      <c r="Z39" s="212">
        <f t="shared" si="29"/>
        <v>0</v>
      </c>
      <c r="AA39" s="51">
        <v>0.14500000000000002</v>
      </c>
      <c r="AB39" s="224">
        <v>1.7785828327450696E-3</v>
      </c>
      <c r="AC39" s="223">
        <f t="shared" si="8"/>
        <v>0.58199999999999996</v>
      </c>
      <c r="AD39" s="222">
        <v>2.8250000000000006</v>
      </c>
      <c r="AE39" s="221">
        <v>3.4651700017274634E-2</v>
      </c>
      <c r="AF39" s="220">
        <f t="shared" si="9"/>
        <v>0.58200000000000007</v>
      </c>
      <c r="AG39" s="219">
        <f t="shared" si="30"/>
        <v>-2.6800000000000006</v>
      </c>
    </row>
    <row r="40" spans="1:33" ht="15">
      <c r="A40" s="377"/>
      <c r="B40" s="270" t="s">
        <v>22</v>
      </c>
      <c r="C40" s="269">
        <f t="shared" si="0"/>
        <v>0.64999999999999991</v>
      </c>
      <c r="D40" s="251">
        <v>7.9080462499999999</v>
      </c>
      <c r="E40" s="268">
        <v>9.7000795177958787E-2</v>
      </c>
      <c r="F40" s="262">
        <v>5.5578574999999999</v>
      </c>
      <c r="G40" s="267">
        <v>6.8173171974782273E-2</v>
      </c>
      <c r="H40" s="266">
        <f t="shared" si="1"/>
        <v>0.29718955551126169</v>
      </c>
      <c r="I40" s="251">
        <v>12.166225000000001</v>
      </c>
      <c r="J40" s="61">
        <v>8.5505499999999994</v>
      </c>
      <c r="K40" s="265">
        <f t="shared" si="24"/>
        <v>3.6156750000000013</v>
      </c>
      <c r="L40" s="251">
        <v>12.5425</v>
      </c>
      <c r="M40" s="61">
        <v>8.8149999999999995</v>
      </c>
      <c r="N40" s="252">
        <f t="shared" si="25"/>
        <v>3.7275000000000009</v>
      </c>
      <c r="O40" s="251">
        <v>0</v>
      </c>
      <c r="P40" s="61">
        <v>0</v>
      </c>
      <c r="Q40" s="252">
        <f t="shared" si="26"/>
        <v>0</v>
      </c>
      <c r="R40" s="251">
        <v>0</v>
      </c>
      <c r="S40" s="61">
        <v>0</v>
      </c>
      <c r="T40" s="252">
        <f t="shared" si="27"/>
        <v>0</v>
      </c>
      <c r="U40" s="251">
        <v>0</v>
      </c>
      <c r="V40" s="61">
        <v>0</v>
      </c>
      <c r="W40" s="252">
        <f t="shared" si="28"/>
        <v>0</v>
      </c>
      <c r="X40" s="251">
        <v>0</v>
      </c>
      <c r="Y40" s="61">
        <v>0</v>
      </c>
      <c r="Z40" s="252">
        <f t="shared" si="29"/>
        <v>0</v>
      </c>
      <c r="AA40" s="63">
        <v>12.5425</v>
      </c>
      <c r="AB40" s="264">
        <v>0.1538474150324485</v>
      </c>
      <c r="AC40" s="263">
        <f t="shared" si="8"/>
        <v>0.63049999999999995</v>
      </c>
      <c r="AD40" s="262">
        <v>8.8149999999999995</v>
      </c>
      <c r="AE40" s="261">
        <v>0.10812557014239853</v>
      </c>
      <c r="AF40" s="260">
        <f t="shared" si="9"/>
        <v>0.63050000000000006</v>
      </c>
      <c r="AG40" s="259">
        <f t="shared" si="30"/>
        <v>3.7275000000000009</v>
      </c>
    </row>
    <row r="41" spans="1:33" ht="15">
      <c r="A41" s="377"/>
      <c r="B41" s="270" t="s">
        <v>21</v>
      </c>
      <c r="C41" s="269">
        <f t="shared" si="0"/>
        <v>0.70000000000000007</v>
      </c>
      <c r="D41" s="251">
        <v>12.863655000000001</v>
      </c>
      <c r="E41" s="268">
        <v>0.15778673068520882</v>
      </c>
      <c r="F41" s="262">
        <v>9.6961200000000005</v>
      </c>
      <c r="G41" s="267">
        <v>0.11893346604300775</v>
      </c>
      <c r="H41" s="266">
        <f t="shared" si="1"/>
        <v>0.24623911322248618</v>
      </c>
      <c r="I41" s="251">
        <v>18.376650000000001</v>
      </c>
      <c r="J41" s="61">
        <v>13.851600000000001</v>
      </c>
      <c r="K41" s="265">
        <f t="shared" si="24"/>
        <v>4.5250500000000002</v>
      </c>
      <c r="L41" s="251">
        <v>18.945</v>
      </c>
      <c r="M41" s="61">
        <v>14.280000000000001</v>
      </c>
      <c r="N41" s="252">
        <f t="shared" si="25"/>
        <v>4.6649999999999991</v>
      </c>
      <c r="O41" s="251">
        <v>0</v>
      </c>
      <c r="P41" s="61">
        <v>0</v>
      </c>
      <c r="Q41" s="252">
        <f t="shared" si="26"/>
        <v>0</v>
      </c>
      <c r="R41" s="251">
        <v>0</v>
      </c>
      <c r="S41" s="61">
        <v>0</v>
      </c>
      <c r="T41" s="252">
        <f t="shared" si="27"/>
        <v>0</v>
      </c>
      <c r="U41" s="251">
        <v>0</v>
      </c>
      <c r="V41" s="61">
        <v>0</v>
      </c>
      <c r="W41" s="252">
        <f t="shared" si="28"/>
        <v>0</v>
      </c>
      <c r="X41" s="251">
        <v>0</v>
      </c>
      <c r="Y41" s="61">
        <v>0</v>
      </c>
      <c r="Z41" s="252">
        <f t="shared" si="29"/>
        <v>0</v>
      </c>
      <c r="AA41" s="63">
        <v>18.945</v>
      </c>
      <c r="AB41" s="264">
        <v>0.23238104666451959</v>
      </c>
      <c r="AC41" s="263">
        <f t="shared" si="8"/>
        <v>0.67900000000000005</v>
      </c>
      <c r="AD41" s="262">
        <v>14.280000000000001</v>
      </c>
      <c r="AE41" s="261">
        <v>0.17515974380413513</v>
      </c>
      <c r="AF41" s="260">
        <f t="shared" si="9"/>
        <v>0.67899999999999994</v>
      </c>
      <c r="AG41" s="259">
        <f t="shared" si="30"/>
        <v>4.6649999999999991</v>
      </c>
    </row>
    <row r="42" spans="1:33" ht="15">
      <c r="A42" s="377"/>
      <c r="B42" s="270" t="s">
        <v>20</v>
      </c>
      <c r="C42" s="269">
        <f t="shared" si="0"/>
        <v>0.7</v>
      </c>
      <c r="D42" s="251">
        <v>24.1163825</v>
      </c>
      <c r="E42" s="268">
        <v>0.29581368208561115</v>
      </c>
      <c r="F42" s="262">
        <v>17.2482975</v>
      </c>
      <c r="G42" s="267">
        <v>0.21156914363848067</v>
      </c>
      <c r="H42" s="266">
        <f t="shared" si="1"/>
        <v>0.28478918842823964</v>
      </c>
      <c r="I42" s="251">
        <v>34.451975000000004</v>
      </c>
      <c r="J42" s="61">
        <v>24.640425000000004</v>
      </c>
      <c r="K42" s="265">
        <f t="shared" si="24"/>
        <v>9.8115500000000004</v>
      </c>
      <c r="L42" s="251">
        <v>35.517500000000005</v>
      </c>
      <c r="M42" s="61">
        <v>25.402500000000003</v>
      </c>
      <c r="N42" s="252">
        <f t="shared" si="25"/>
        <v>10.115000000000002</v>
      </c>
      <c r="O42" s="251">
        <v>0</v>
      </c>
      <c r="P42" s="61">
        <v>0</v>
      </c>
      <c r="Q42" s="252">
        <f t="shared" si="26"/>
        <v>0</v>
      </c>
      <c r="R42" s="251">
        <v>0</v>
      </c>
      <c r="S42" s="61">
        <v>0</v>
      </c>
      <c r="T42" s="252">
        <f t="shared" si="27"/>
        <v>0</v>
      </c>
      <c r="U42" s="251">
        <v>0</v>
      </c>
      <c r="V42" s="61">
        <v>0</v>
      </c>
      <c r="W42" s="252">
        <f t="shared" si="28"/>
        <v>0</v>
      </c>
      <c r="X42" s="251">
        <v>0</v>
      </c>
      <c r="Y42" s="61">
        <v>0</v>
      </c>
      <c r="Z42" s="252">
        <f t="shared" si="29"/>
        <v>0</v>
      </c>
      <c r="AA42" s="63">
        <v>35.517500000000005</v>
      </c>
      <c r="AB42" s="264">
        <v>0.43566079835877941</v>
      </c>
      <c r="AC42" s="263">
        <f t="shared" si="8"/>
        <v>0.67899999999999994</v>
      </c>
      <c r="AD42" s="262">
        <v>25.402500000000003</v>
      </c>
      <c r="AE42" s="261">
        <v>0.31158931316418365</v>
      </c>
      <c r="AF42" s="260">
        <f t="shared" si="9"/>
        <v>0.67899999999999994</v>
      </c>
      <c r="AG42" s="259">
        <f t="shared" si="30"/>
        <v>10.115000000000002</v>
      </c>
    </row>
    <row r="43" spans="1:33" ht="15">
      <c r="A43" s="377"/>
      <c r="B43" s="270" t="s">
        <v>19</v>
      </c>
      <c r="C43" s="269">
        <f t="shared" si="0"/>
        <v>0.75000000000000011</v>
      </c>
      <c r="D43" s="251">
        <v>13.656993750000002</v>
      </c>
      <c r="E43" s="268">
        <v>0.16751789400452904</v>
      </c>
      <c r="F43" s="262">
        <v>13.866149999999999</v>
      </c>
      <c r="G43" s="267">
        <v>0.17008342307771063</v>
      </c>
      <c r="H43" s="266">
        <f t="shared" si="1"/>
        <v>-1.531495538686892E-2</v>
      </c>
      <c r="I43" s="251">
        <v>18.209325</v>
      </c>
      <c r="J43" s="61">
        <v>18.488199999999999</v>
      </c>
      <c r="K43" s="265">
        <f t="shared" si="24"/>
        <v>-0.27887499999999932</v>
      </c>
      <c r="L43" s="251">
        <v>18.772500000000001</v>
      </c>
      <c r="M43" s="61">
        <v>19.059999999999999</v>
      </c>
      <c r="N43" s="252">
        <f t="shared" si="25"/>
        <v>-0.28749999999999787</v>
      </c>
      <c r="O43" s="251">
        <v>0</v>
      </c>
      <c r="P43" s="61">
        <v>0</v>
      </c>
      <c r="Q43" s="252">
        <f t="shared" si="26"/>
        <v>0</v>
      </c>
      <c r="R43" s="251">
        <v>0</v>
      </c>
      <c r="S43" s="61">
        <v>0</v>
      </c>
      <c r="T43" s="252">
        <f t="shared" si="27"/>
        <v>0</v>
      </c>
      <c r="U43" s="251">
        <v>0</v>
      </c>
      <c r="V43" s="61">
        <v>0</v>
      </c>
      <c r="W43" s="252">
        <f t="shared" si="28"/>
        <v>0</v>
      </c>
      <c r="X43" s="251">
        <v>0</v>
      </c>
      <c r="Y43" s="61">
        <v>0</v>
      </c>
      <c r="Z43" s="252">
        <f t="shared" si="29"/>
        <v>0</v>
      </c>
      <c r="AA43" s="63">
        <v>18.772500000000001</v>
      </c>
      <c r="AB43" s="264">
        <v>0.23026514639797804</v>
      </c>
      <c r="AC43" s="263">
        <f t="shared" si="8"/>
        <v>0.72750000000000004</v>
      </c>
      <c r="AD43" s="262">
        <v>19.059999999999999</v>
      </c>
      <c r="AE43" s="261">
        <v>0.23379164684221393</v>
      </c>
      <c r="AF43" s="260">
        <f t="shared" si="9"/>
        <v>0.72750000000000004</v>
      </c>
      <c r="AG43" s="259">
        <f t="shared" si="30"/>
        <v>-0.28749999999999787</v>
      </c>
    </row>
    <row r="44" spans="1:33" ht="15">
      <c r="A44" s="377"/>
      <c r="B44" s="258" t="s">
        <v>18</v>
      </c>
      <c r="C44" s="269">
        <f t="shared" si="0"/>
        <v>0.75</v>
      </c>
      <c r="D44" s="251">
        <v>4.8142312499999997</v>
      </c>
      <c r="E44" s="268">
        <v>5.9051786580102315E-2</v>
      </c>
      <c r="F44" s="262">
        <v>6.8821500000000011</v>
      </c>
      <c r="G44" s="267">
        <v>8.4417060981906766E-2</v>
      </c>
      <c r="H44" s="266">
        <f t="shared" si="1"/>
        <v>-0.42954287873063879</v>
      </c>
      <c r="I44" s="251">
        <v>6.4189749999999997</v>
      </c>
      <c r="J44" s="61">
        <v>9.1762000000000015</v>
      </c>
      <c r="K44" s="265">
        <f t="shared" si="24"/>
        <v>-2.7572250000000018</v>
      </c>
      <c r="L44" s="251">
        <v>6.6174999999999997</v>
      </c>
      <c r="M44" s="61">
        <v>9.4600000000000009</v>
      </c>
      <c r="N44" s="252">
        <f t="shared" si="25"/>
        <v>-2.8425000000000011</v>
      </c>
      <c r="O44" s="251">
        <v>0</v>
      </c>
      <c r="P44" s="61">
        <v>0</v>
      </c>
      <c r="Q44" s="252">
        <f t="shared" si="26"/>
        <v>0</v>
      </c>
      <c r="R44" s="251">
        <v>0</v>
      </c>
      <c r="S44" s="61">
        <v>0</v>
      </c>
      <c r="T44" s="252">
        <f t="shared" si="27"/>
        <v>0</v>
      </c>
      <c r="U44" s="251">
        <v>0</v>
      </c>
      <c r="V44" s="61">
        <v>0</v>
      </c>
      <c r="W44" s="252">
        <f t="shared" si="28"/>
        <v>0</v>
      </c>
      <c r="X44" s="251">
        <v>0</v>
      </c>
      <c r="Y44" s="61">
        <v>0</v>
      </c>
      <c r="Z44" s="252">
        <f t="shared" si="29"/>
        <v>0</v>
      </c>
      <c r="AA44" s="63">
        <v>6.6174999999999997</v>
      </c>
      <c r="AB44" s="264">
        <v>8.1170840659934462E-2</v>
      </c>
      <c r="AC44" s="263">
        <f t="shared" si="8"/>
        <v>0.72750000000000004</v>
      </c>
      <c r="AD44" s="262">
        <v>9.4600000000000009</v>
      </c>
      <c r="AE44" s="261">
        <v>0.11603719722598868</v>
      </c>
      <c r="AF44" s="260">
        <f t="shared" si="9"/>
        <v>0.72750000000000004</v>
      </c>
      <c r="AG44" s="259">
        <f t="shared" si="30"/>
        <v>-2.8425000000000011</v>
      </c>
    </row>
    <row r="45" spans="1:33" ht="15">
      <c r="A45" s="377"/>
      <c r="B45" s="238" t="s">
        <v>17</v>
      </c>
      <c r="C45" s="249">
        <f t="shared" si="0"/>
        <v>0.7</v>
      </c>
      <c r="D45" s="231">
        <v>1.5650950000000003</v>
      </c>
      <c r="E45" s="248">
        <v>1.9197593783552725E-2</v>
      </c>
      <c r="F45" s="242">
        <v>1.9113850000000001</v>
      </c>
      <c r="G45" s="247">
        <v>2.3445217570802999E-2</v>
      </c>
      <c r="H45" s="246">
        <f t="shared" si="1"/>
        <v>-0.2212581344902384</v>
      </c>
      <c r="I45" s="231">
        <v>2.2358500000000006</v>
      </c>
      <c r="J45" s="72">
        <v>2.7305500000000005</v>
      </c>
      <c r="K45" s="245">
        <f t="shared" si="24"/>
        <v>-0.49469999999999992</v>
      </c>
      <c r="L45" s="231">
        <v>2.3050000000000006</v>
      </c>
      <c r="M45" s="72">
        <v>2.8149999999999999</v>
      </c>
      <c r="N45" s="232">
        <f t="shared" si="25"/>
        <v>-0.50999999999999934</v>
      </c>
      <c r="O45" s="231">
        <v>0</v>
      </c>
      <c r="P45" s="72">
        <v>0</v>
      </c>
      <c r="Q45" s="232">
        <f t="shared" si="26"/>
        <v>0</v>
      </c>
      <c r="R45" s="231">
        <v>0</v>
      </c>
      <c r="S45" s="72">
        <v>0</v>
      </c>
      <c r="T45" s="232">
        <f t="shared" si="27"/>
        <v>0</v>
      </c>
      <c r="U45" s="231">
        <v>0</v>
      </c>
      <c r="V45" s="72">
        <v>0</v>
      </c>
      <c r="W45" s="232">
        <f t="shared" si="28"/>
        <v>0</v>
      </c>
      <c r="X45" s="231">
        <v>0</v>
      </c>
      <c r="Y45" s="72">
        <v>0</v>
      </c>
      <c r="Z45" s="232">
        <f t="shared" si="29"/>
        <v>0</v>
      </c>
      <c r="AA45" s="74">
        <v>2.3050000000000006</v>
      </c>
      <c r="AB45" s="244">
        <v>2.8273333996395766E-2</v>
      </c>
      <c r="AC45" s="243">
        <f t="shared" si="8"/>
        <v>0.67899999999999994</v>
      </c>
      <c r="AD45" s="242">
        <v>2.8149999999999999</v>
      </c>
      <c r="AE45" s="241">
        <v>3.4529039132257723E-2</v>
      </c>
      <c r="AF45" s="240">
        <f t="shared" si="9"/>
        <v>0.67900000000000005</v>
      </c>
      <c r="AG45" s="239">
        <f t="shared" si="30"/>
        <v>-0.50999999999999934</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0</v>
      </c>
      <c r="M46" s="49">
        <v>0</v>
      </c>
      <c r="N46" s="212">
        <f t="shared" si="25"/>
        <v>0</v>
      </c>
      <c r="O46" s="211">
        <v>0</v>
      </c>
      <c r="P46" s="49">
        <v>0</v>
      </c>
      <c r="Q46" s="212">
        <f t="shared" si="26"/>
        <v>0</v>
      </c>
      <c r="R46" s="211">
        <v>0</v>
      </c>
      <c r="S46" s="49">
        <v>0</v>
      </c>
      <c r="T46" s="212">
        <f t="shared" si="27"/>
        <v>0</v>
      </c>
      <c r="U46" s="211">
        <v>0</v>
      </c>
      <c r="V46" s="49">
        <v>0</v>
      </c>
      <c r="W46" s="212">
        <f t="shared" si="28"/>
        <v>0</v>
      </c>
      <c r="X46" s="211">
        <v>0</v>
      </c>
      <c r="Y46" s="49">
        <v>0</v>
      </c>
      <c r="Z46" s="212">
        <f t="shared" si="29"/>
        <v>0</v>
      </c>
      <c r="AA46" s="51">
        <v>0</v>
      </c>
      <c r="AB46" s="224">
        <v>0</v>
      </c>
      <c r="AC46" s="223">
        <f t="shared" si="8"/>
        <v>1</v>
      </c>
      <c r="AD46" s="222">
        <v>0</v>
      </c>
      <c r="AE46" s="221">
        <v>0</v>
      </c>
      <c r="AF46" s="220">
        <f t="shared" si="9"/>
        <v>1</v>
      </c>
      <c r="AG46" s="219">
        <f t="shared" si="30"/>
        <v>0</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0</v>
      </c>
      <c r="M47" s="38">
        <v>0</v>
      </c>
      <c r="N47" s="192">
        <f t="shared" si="25"/>
        <v>0</v>
      </c>
      <c r="O47" s="191">
        <v>0</v>
      </c>
      <c r="P47" s="38">
        <v>0</v>
      </c>
      <c r="Q47" s="192">
        <f t="shared" si="26"/>
        <v>0</v>
      </c>
      <c r="R47" s="191">
        <v>0</v>
      </c>
      <c r="S47" s="38">
        <v>0</v>
      </c>
      <c r="T47" s="192">
        <f t="shared" si="27"/>
        <v>0</v>
      </c>
      <c r="U47" s="191">
        <v>0</v>
      </c>
      <c r="V47" s="38">
        <v>0</v>
      </c>
      <c r="W47" s="192">
        <f t="shared" si="28"/>
        <v>0</v>
      </c>
      <c r="X47" s="191">
        <v>0</v>
      </c>
      <c r="Y47" s="38">
        <v>0</v>
      </c>
      <c r="Z47" s="192">
        <f t="shared" si="29"/>
        <v>0</v>
      </c>
      <c r="AA47" s="40">
        <v>0</v>
      </c>
      <c r="AB47" s="204">
        <v>0</v>
      </c>
      <c r="AC47" s="203">
        <f t="shared" si="8"/>
        <v>1</v>
      </c>
      <c r="AD47" s="202">
        <v>0</v>
      </c>
      <c r="AE47" s="201">
        <v>0</v>
      </c>
      <c r="AF47" s="200">
        <f t="shared" si="9"/>
        <v>1</v>
      </c>
      <c r="AG47" s="199">
        <f t="shared" si="30"/>
        <v>0</v>
      </c>
    </row>
    <row r="48" spans="1:33" ht="15">
      <c r="A48" s="377"/>
      <c r="B48" s="178" t="s">
        <v>14</v>
      </c>
      <c r="C48" s="189">
        <f t="shared" si="0"/>
        <v>0.70627545256299107</v>
      </c>
      <c r="D48" s="171">
        <f>SUM(D36:D47)</f>
        <v>65.187758750000015</v>
      </c>
      <c r="E48" s="188">
        <v>0.79959881805432564</v>
      </c>
      <c r="F48" s="182">
        <f>SUM(F36:F47)</f>
        <v>56.806110000000004</v>
      </c>
      <c r="G48" s="187">
        <v>0.696788772696745</v>
      </c>
      <c r="H48" s="186">
        <f t="shared" si="1"/>
        <v>0.12857703517840316</v>
      </c>
      <c r="I48" s="171">
        <f t="shared" ref="I48:AA48" si="31">SUM(I36:I47)</f>
        <v>92.297925000000006</v>
      </c>
      <c r="J48" s="27">
        <f t="shared" si="31"/>
        <v>80.177774999999997</v>
      </c>
      <c r="K48" s="185">
        <f t="shared" si="31"/>
        <v>12.120150000000001</v>
      </c>
      <c r="L48" s="171">
        <f t="shared" si="31"/>
        <v>95.152500000000032</v>
      </c>
      <c r="M48" s="27">
        <f t="shared" si="31"/>
        <v>82.657499999999999</v>
      </c>
      <c r="N48" s="172">
        <f t="shared" si="31"/>
        <v>12.495000000000003</v>
      </c>
      <c r="O48" s="171">
        <f t="shared" si="31"/>
        <v>0</v>
      </c>
      <c r="P48" s="27">
        <f t="shared" si="31"/>
        <v>0</v>
      </c>
      <c r="Q48" s="172">
        <f t="shared" si="31"/>
        <v>0</v>
      </c>
      <c r="R48" s="171">
        <f t="shared" si="31"/>
        <v>0</v>
      </c>
      <c r="S48" s="27">
        <f t="shared" si="31"/>
        <v>0</v>
      </c>
      <c r="T48" s="172">
        <f t="shared" si="31"/>
        <v>0</v>
      </c>
      <c r="U48" s="171">
        <f t="shared" si="31"/>
        <v>0</v>
      </c>
      <c r="V48" s="27">
        <f t="shared" si="31"/>
        <v>0</v>
      </c>
      <c r="W48" s="172">
        <f t="shared" si="31"/>
        <v>0</v>
      </c>
      <c r="X48" s="171">
        <f t="shared" si="31"/>
        <v>0</v>
      </c>
      <c r="Y48" s="27">
        <f t="shared" si="31"/>
        <v>0</v>
      </c>
      <c r="Z48" s="172">
        <f t="shared" si="31"/>
        <v>0</v>
      </c>
      <c r="AA48" s="29">
        <f t="shared" si="31"/>
        <v>95.152500000000032</v>
      </c>
      <c r="AB48" s="184">
        <v>1.1671489861570707</v>
      </c>
      <c r="AC48" s="183">
        <f t="shared" si="8"/>
        <v>0.68508718898610121</v>
      </c>
      <c r="AD48" s="182">
        <f>SUM(AD36:AD47)</f>
        <v>82.657499999999999</v>
      </c>
      <c r="AE48" s="181">
        <v>1.0138842103284522</v>
      </c>
      <c r="AF48" s="180">
        <f t="shared" si="9"/>
        <v>0.68724689229652491</v>
      </c>
      <c r="AG48" s="179">
        <f>SUM(AG36:AG47)</f>
        <v>12.495000000000003</v>
      </c>
    </row>
    <row r="49" spans="1:33" ht="15">
      <c r="A49" s="377"/>
      <c r="B49" s="158" t="s">
        <v>87</v>
      </c>
      <c r="C49" s="169">
        <f t="shared" si="0"/>
        <v>0.70662001159787013</v>
      </c>
      <c r="D49" s="151">
        <f>SUM(D39:D45)</f>
        <v>65.008793750000009</v>
      </c>
      <c r="E49" s="168">
        <v>0.7974036175256205</v>
      </c>
      <c r="F49" s="162">
        <f>SUM(F39:F45)</f>
        <v>56.806110000000004</v>
      </c>
      <c r="G49" s="167">
        <v>0.696788772696745</v>
      </c>
      <c r="H49" s="166">
        <f t="shared" si="1"/>
        <v>0.12617806417920197</v>
      </c>
      <c r="I49" s="151">
        <f t="shared" ref="I49:AA49" si="32">SUM(I39:I45)</f>
        <v>91.999650000000017</v>
      </c>
      <c r="J49" s="16">
        <f t="shared" si="32"/>
        <v>80.177774999999997</v>
      </c>
      <c r="K49" s="165">
        <f t="shared" si="32"/>
        <v>11.821875</v>
      </c>
      <c r="L49" s="151">
        <f t="shared" si="32"/>
        <v>94.845000000000027</v>
      </c>
      <c r="M49" s="16">
        <f t="shared" si="32"/>
        <v>82.657499999999999</v>
      </c>
      <c r="N49" s="152">
        <f t="shared" si="32"/>
        <v>12.187500000000002</v>
      </c>
      <c r="O49" s="151">
        <f t="shared" si="32"/>
        <v>0</v>
      </c>
      <c r="P49" s="16">
        <f t="shared" si="32"/>
        <v>0</v>
      </c>
      <c r="Q49" s="152">
        <f t="shared" si="32"/>
        <v>0</v>
      </c>
      <c r="R49" s="151">
        <f t="shared" si="32"/>
        <v>0</v>
      </c>
      <c r="S49" s="16">
        <f t="shared" si="32"/>
        <v>0</v>
      </c>
      <c r="T49" s="152">
        <f t="shared" si="32"/>
        <v>0</v>
      </c>
      <c r="U49" s="151">
        <f t="shared" si="32"/>
        <v>0</v>
      </c>
      <c r="V49" s="16">
        <f t="shared" si="32"/>
        <v>0</v>
      </c>
      <c r="W49" s="152">
        <f t="shared" si="32"/>
        <v>0</v>
      </c>
      <c r="X49" s="151">
        <f t="shared" si="32"/>
        <v>0</v>
      </c>
      <c r="Y49" s="16">
        <f t="shared" si="32"/>
        <v>0</v>
      </c>
      <c r="Z49" s="152">
        <f t="shared" si="32"/>
        <v>0</v>
      </c>
      <c r="AA49" s="18">
        <f t="shared" si="32"/>
        <v>94.845000000000027</v>
      </c>
      <c r="AB49" s="164">
        <v>1.163377163942801</v>
      </c>
      <c r="AC49" s="163">
        <f t="shared" si="8"/>
        <v>0.68542141124993405</v>
      </c>
      <c r="AD49" s="162">
        <f>SUM(AD39:AD45)</f>
        <v>82.657499999999999</v>
      </c>
      <c r="AE49" s="161">
        <v>1.0138842103284522</v>
      </c>
      <c r="AF49" s="160">
        <f t="shared" si="9"/>
        <v>0.68724689229652491</v>
      </c>
      <c r="AG49" s="159">
        <f>SUM(AG39:AG45)</f>
        <v>12.187500000000002</v>
      </c>
    </row>
    <row r="50" spans="1:33" ht="15.75" thickBot="1">
      <c r="A50" s="378"/>
      <c r="B50" s="138" t="s">
        <v>86</v>
      </c>
      <c r="C50" s="149">
        <f t="shared" si="0"/>
        <v>0.6</v>
      </c>
      <c r="D50" s="131">
        <f>SUM(D36:D38,D46:D47)</f>
        <v>0.17896499999999999</v>
      </c>
      <c r="E50" s="148">
        <v>2.1952005287049748E-3</v>
      </c>
      <c r="F50" s="142">
        <f>SUM(F36:F38,F46:F47)</f>
        <v>0</v>
      </c>
      <c r="G50" s="147">
        <v>0</v>
      </c>
      <c r="H50" s="146">
        <f t="shared" si="1"/>
        <v>1</v>
      </c>
      <c r="I50" s="131">
        <f t="shared" ref="I50:AA50" si="33">SUM(I36:I38,I46:I47)</f>
        <v>0.29827500000000001</v>
      </c>
      <c r="J50" s="5">
        <f t="shared" si="33"/>
        <v>0</v>
      </c>
      <c r="K50" s="145">
        <f t="shared" si="33"/>
        <v>0.29827500000000001</v>
      </c>
      <c r="L50" s="131">
        <f t="shared" si="33"/>
        <v>0.3075</v>
      </c>
      <c r="M50" s="5">
        <f t="shared" si="33"/>
        <v>0</v>
      </c>
      <c r="N50" s="132">
        <f t="shared" si="33"/>
        <v>0.3075</v>
      </c>
      <c r="O50" s="131">
        <f t="shared" si="33"/>
        <v>0</v>
      </c>
      <c r="P50" s="5">
        <f t="shared" si="33"/>
        <v>0</v>
      </c>
      <c r="Q50" s="132">
        <f t="shared" si="33"/>
        <v>0</v>
      </c>
      <c r="R50" s="131">
        <f t="shared" si="33"/>
        <v>0</v>
      </c>
      <c r="S50" s="5">
        <f t="shared" si="33"/>
        <v>0</v>
      </c>
      <c r="T50" s="132">
        <f t="shared" si="33"/>
        <v>0</v>
      </c>
      <c r="U50" s="131">
        <f t="shared" si="33"/>
        <v>0</v>
      </c>
      <c r="V50" s="5">
        <f t="shared" si="33"/>
        <v>0</v>
      </c>
      <c r="W50" s="132">
        <f t="shared" si="33"/>
        <v>0</v>
      </c>
      <c r="X50" s="131">
        <f t="shared" si="33"/>
        <v>0</v>
      </c>
      <c r="Y50" s="5">
        <f t="shared" si="33"/>
        <v>0</v>
      </c>
      <c r="Z50" s="132">
        <f t="shared" si="33"/>
        <v>0</v>
      </c>
      <c r="AA50" s="7">
        <f t="shared" si="33"/>
        <v>0.3075</v>
      </c>
      <c r="AB50" s="144">
        <v>3.7718222142697159E-3</v>
      </c>
      <c r="AC50" s="143">
        <f t="shared" si="8"/>
        <v>0.58199999999999996</v>
      </c>
      <c r="AD50" s="142">
        <f>SUM(AD36:AD38,AD46:AD47)</f>
        <v>0</v>
      </c>
      <c r="AE50" s="141">
        <v>0</v>
      </c>
      <c r="AF50" s="140">
        <f t="shared" si="9"/>
        <v>1</v>
      </c>
      <c r="AG50" s="139">
        <f>SUM(AG36:AG38,AG46:AG47)</f>
        <v>0.3075</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B52:AG52"/>
    <mergeCell ref="B53:AG53"/>
    <mergeCell ref="A60:AG60"/>
    <mergeCell ref="A61:AG61"/>
    <mergeCell ref="A62:AG62"/>
    <mergeCell ref="A70:AG70"/>
    <mergeCell ref="A55:AG55"/>
    <mergeCell ref="A66:AG66"/>
    <mergeCell ref="A67:AG67"/>
    <mergeCell ref="A68:AG68"/>
    <mergeCell ref="A69:AG69"/>
    <mergeCell ref="A65:AG65"/>
    <mergeCell ref="A56:AG56"/>
    <mergeCell ref="A57:AG57"/>
    <mergeCell ref="A58:AG58"/>
    <mergeCell ref="A63:AG63"/>
    <mergeCell ref="A64:AG64"/>
    <mergeCell ref="A59:AG59"/>
    <mergeCell ref="AF3:AF4"/>
    <mergeCell ref="AG3:AG4"/>
    <mergeCell ref="AD3:AE4"/>
    <mergeCell ref="AA3:AB4"/>
    <mergeCell ref="D4:E4"/>
    <mergeCell ref="F4:G4"/>
    <mergeCell ref="AC3:AC4"/>
    <mergeCell ref="A21:A35"/>
    <mergeCell ref="A36:A50"/>
    <mergeCell ref="A3:A5"/>
    <mergeCell ref="B3:B5"/>
    <mergeCell ref="C3:C4"/>
    <mergeCell ref="A6:A20"/>
  </mergeCells>
  <pageMargins left="0.7" right="0.3" top="0.7" bottom="0.7" header="0.3" footer="0.3"/>
  <pageSetup paperSize="3" scale="61" orientation="landscape" r:id="rId1"/>
  <headerFooter>
    <oddFooter>&amp;L&amp;Z&amp;F
Tab: &amp;A&amp;R&amp;D &amp;T
Page &amp;P of &amp;N</oddFooter>
  </headerFooter>
</worksheet>
</file>

<file path=xl/worksheets/sheet4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ColdCr!A1</f>
        <v>FIIP DIVERSION: Cold Creek Ditch</v>
      </c>
      <c r="C1" s="124"/>
      <c r="D1" s="124"/>
      <c r="E1" s="124"/>
      <c r="F1" s="124"/>
      <c r="G1" s="124"/>
      <c r="H1" s="124"/>
      <c r="I1" s="124"/>
      <c r="J1" s="124"/>
      <c r="K1" s="124"/>
      <c r="L1" s="124"/>
      <c r="M1" s="124"/>
      <c r="N1" s="124"/>
      <c r="O1" s="124"/>
    </row>
    <row r="2" spans="2:15" ht="23.25">
      <c r="B2" s="125" t="str">
        <f>ColdCr!A2</f>
        <v>82 Acres (82% Sprinkler / 18%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45.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130</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189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273">
        <v>0</v>
      </c>
      <c r="Y6" s="83">
        <v>0</v>
      </c>
      <c r="Z6" s="274">
        <f t="shared" ref="Z6:Z17" si="7">X6-Y6</f>
        <v>0</v>
      </c>
      <c r="AA6" s="85">
        <v>0</v>
      </c>
      <c r="AB6" s="286">
        <v>0</v>
      </c>
      <c r="AC6" s="285">
        <f t="shared" ref="AC6:AC50" si="8">IFERROR(D6/AA6,1)</f>
        <v>1</v>
      </c>
      <c r="AD6" s="284">
        <v>0</v>
      </c>
      <c r="AE6" s="283">
        <v>0</v>
      </c>
      <c r="AF6" s="282">
        <f t="shared" ref="AF6:AF50" si="9">IFERROR(F6/AD6,1)</f>
        <v>1</v>
      </c>
      <c r="AG6" s="281">
        <f t="shared" ref="AG6:AG17" si="10">AA6-AD6</f>
        <v>0</v>
      </c>
    </row>
    <row r="7" spans="1:34"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251">
        <v>0</v>
      </c>
      <c r="Y7" s="61">
        <v>0</v>
      </c>
      <c r="Z7" s="252">
        <f t="shared" si="7"/>
        <v>0</v>
      </c>
      <c r="AA7" s="63">
        <v>0</v>
      </c>
      <c r="AB7" s="264">
        <v>0</v>
      </c>
      <c r="AC7" s="263">
        <f t="shared" si="8"/>
        <v>1</v>
      </c>
      <c r="AD7" s="262">
        <v>0</v>
      </c>
      <c r="AE7" s="261">
        <v>0</v>
      </c>
      <c r="AF7" s="260">
        <f t="shared" si="9"/>
        <v>1</v>
      </c>
      <c r="AG7" s="259">
        <f t="shared" si="10"/>
        <v>0</v>
      </c>
    </row>
    <row r="8" spans="1:34"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231">
        <v>0</v>
      </c>
      <c r="Y8" s="72">
        <v>0</v>
      </c>
      <c r="Z8" s="232">
        <f t="shared" si="7"/>
        <v>0</v>
      </c>
      <c r="AA8" s="74">
        <v>0</v>
      </c>
      <c r="AB8" s="244">
        <v>0</v>
      </c>
      <c r="AC8" s="243">
        <f t="shared" si="8"/>
        <v>1</v>
      </c>
      <c r="AD8" s="242">
        <v>0</v>
      </c>
      <c r="AE8" s="241">
        <v>0</v>
      </c>
      <c r="AF8" s="240">
        <f t="shared" si="9"/>
        <v>1</v>
      </c>
      <c r="AG8" s="239">
        <f t="shared" si="10"/>
        <v>0</v>
      </c>
    </row>
    <row r="9" spans="1:34" ht="15">
      <c r="A9" s="377"/>
      <c r="B9" s="218" t="s">
        <v>23</v>
      </c>
      <c r="C9" s="229">
        <f t="shared" si="0"/>
        <v>0.65000000000000013</v>
      </c>
      <c r="D9" s="211">
        <v>5.4678000000000004</v>
      </c>
      <c r="E9" s="228">
        <v>2.2456888851047213E-2</v>
      </c>
      <c r="F9" s="222">
        <v>4.7267999999999999</v>
      </c>
      <c r="G9" s="227">
        <v>1.9413515691752675E-2</v>
      </c>
      <c r="H9" s="226">
        <f t="shared" si="1"/>
        <v>0.13552068473609138</v>
      </c>
      <c r="I9" s="211">
        <v>8.411999999999999</v>
      </c>
      <c r="J9" s="49">
        <v>7.2720000000000002</v>
      </c>
      <c r="K9" s="225">
        <f t="shared" si="2"/>
        <v>1.1399999999999988</v>
      </c>
      <c r="L9" s="211">
        <v>8.7624999999999993</v>
      </c>
      <c r="M9" s="49">
        <v>7.5749999999999993</v>
      </c>
      <c r="N9" s="212">
        <f t="shared" si="3"/>
        <v>1.1875</v>
      </c>
      <c r="O9" s="211">
        <v>0</v>
      </c>
      <c r="P9" s="49">
        <v>0</v>
      </c>
      <c r="Q9" s="212">
        <f t="shared" si="4"/>
        <v>0</v>
      </c>
      <c r="R9" s="211">
        <v>0</v>
      </c>
      <c r="S9" s="49">
        <v>0</v>
      </c>
      <c r="T9" s="212">
        <f t="shared" si="5"/>
        <v>0</v>
      </c>
      <c r="U9" s="211">
        <v>0</v>
      </c>
      <c r="V9" s="49">
        <v>0</v>
      </c>
      <c r="W9" s="212">
        <f t="shared" si="6"/>
        <v>0</v>
      </c>
      <c r="X9" s="211">
        <v>0</v>
      </c>
      <c r="Y9" s="49">
        <v>0</v>
      </c>
      <c r="Z9" s="212">
        <f t="shared" si="7"/>
        <v>0</v>
      </c>
      <c r="AA9" s="51">
        <v>8.7624999999999993</v>
      </c>
      <c r="AB9" s="224">
        <v>3.5988603927960272E-2</v>
      </c>
      <c r="AC9" s="223">
        <f t="shared" si="8"/>
        <v>0.62400000000000011</v>
      </c>
      <c r="AD9" s="222">
        <v>7.5749999999999993</v>
      </c>
      <c r="AE9" s="221">
        <v>3.1111403352167746E-2</v>
      </c>
      <c r="AF9" s="220">
        <f t="shared" si="9"/>
        <v>0.624</v>
      </c>
      <c r="AG9" s="219">
        <f t="shared" si="10"/>
        <v>1.1875</v>
      </c>
    </row>
    <row r="10" spans="1:34" ht="15">
      <c r="A10" s="377"/>
      <c r="B10" s="270" t="s">
        <v>22</v>
      </c>
      <c r="C10" s="269">
        <f t="shared" si="0"/>
        <v>0.70000000000000007</v>
      </c>
      <c r="D10" s="251">
        <v>13.87008</v>
      </c>
      <c r="E10" s="268">
        <v>5.6966027454393518E-2</v>
      </c>
      <c r="F10" s="262">
        <v>11.625600000000002</v>
      </c>
      <c r="G10" s="267">
        <v>4.7747687235770483E-2</v>
      </c>
      <c r="H10" s="266">
        <f t="shared" si="1"/>
        <v>0.1618217054263564</v>
      </c>
      <c r="I10" s="251">
        <v>19.814399999999999</v>
      </c>
      <c r="J10" s="61">
        <v>16.608000000000004</v>
      </c>
      <c r="K10" s="265">
        <f t="shared" si="2"/>
        <v>3.206399999999995</v>
      </c>
      <c r="L10" s="251">
        <v>20.64</v>
      </c>
      <c r="M10" s="61">
        <v>17.300000000000004</v>
      </c>
      <c r="N10" s="252">
        <f t="shared" si="3"/>
        <v>3.3399999999999963</v>
      </c>
      <c r="O10" s="251">
        <v>0</v>
      </c>
      <c r="P10" s="61">
        <v>0</v>
      </c>
      <c r="Q10" s="252">
        <f t="shared" si="4"/>
        <v>0</v>
      </c>
      <c r="R10" s="251">
        <v>0</v>
      </c>
      <c r="S10" s="61">
        <v>0</v>
      </c>
      <c r="T10" s="252">
        <f t="shared" si="5"/>
        <v>0</v>
      </c>
      <c r="U10" s="251">
        <v>0</v>
      </c>
      <c r="V10" s="61">
        <v>0</v>
      </c>
      <c r="W10" s="252">
        <f t="shared" si="6"/>
        <v>0</v>
      </c>
      <c r="X10" s="251">
        <v>0</v>
      </c>
      <c r="Y10" s="61">
        <v>0</v>
      </c>
      <c r="Z10" s="252">
        <f t="shared" si="7"/>
        <v>0</v>
      </c>
      <c r="AA10" s="63">
        <v>20.64</v>
      </c>
      <c r="AB10" s="264">
        <v>8.4770874188085599E-2</v>
      </c>
      <c r="AC10" s="263">
        <f t="shared" si="8"/>
        <v>0.67199999999999993</v>
      </c>
      <c r="AD10" s="262">
        <v>17.300000000000004</v>
      </c>
      <c r="AE10" s="261">
        <v>7.105310600561085E-2</v>
      </c>
      <c r="AF10" s="260">
        <f t="shared" si="9"/>
        <v>0.67199999999999993</v>
      </c>
      <c r="AG10" s="259">
        <f t="shared" si="10"/>
        <v>3.3399999999999963</v>
      </c>
    </row>
    <row r="11" spans="1:34" ht="15">
      <c r="A11" s="377"/>
      <c r="B11" s="270" t="s">
        <v>21</v>
      </c>
      <c r="C11" s="269">
        <f t="shared" si="0"/>
        <v>0.75000000000000011</v>
      </c>
      <c r="D11" s="251">
        <v>33.060600000000001</v>
      </c>
      <c r="E11" s="268">
        <v>0.13578371914644491</v>
      </c>
      <c r="F11" s="262">
        <v>30.277799999999999</v>
      </c>
      <c r="G11" s="267">
        <v>0.12435443543449037</v>
      </c>
      <c r="H11" s="266">
        <f t="shared" si="1"/>
        <v>8.4172701039908579E-2</v>
      </c>
      <c r="I11" s="251">
        <v>44.080799999999996</v>
      </c>
      <c r="J11" s="61">
        <v>40.370399999999997</v>
      </c>
      <c r="K11" s="265">
        <f t="shared" si="2"/>
        <v>3.7103999999999999</v>
      </c>
      <c r="L11" s="251">
        <v>45.917499999999997</v>
      </c>
      <c r="M11" s="61">
        <v>42.052500000000002</v>
      </c>
      <c r="N11" s="252">
        <f t="shared" si="3"/>
        <v>3.8649999999999949</v>
      </c>
      <c r="O11" s="251">
        <v>0</v>
      </c>
      <c r="P11" s="61">
        <v>0</v>
      </c>
      <c r="Q11" s="252">
        <f t="shared" si="4"/>
        <v>0</v>
      </c>
      <c r="R11" s="251">
        <v>0</v>
      </c>
      <c r="S11" s="61">
        <v>0</v>
      </c>
      <c r="T11" s="252">
        <f t="shared" si="5"/>
        <v>0</v>
      </c>
      <c r="U11" s="251">
        <v>0</v>
      </c>
      <c r="V11" s="61">
        <v>0</v>
      </c>
      <c r="W11" s="252">
        <f t="shared" si="6"/>
        <v>0</v>
      </c>
      <c r="X11" s="251">
        <v>0</v>
      </c>
      <c r="Y11" s="61">
        <v>0</v>
      </c>
      <c r="Z11" s="252">
        <f t="shared" si="7"/>
        <v>0</v>
      </c>
      <c r="AA11" s="63">
        <v>45.917499999999997</v>
      </c>
      <c r="AB11" s="264">
        <v>0.18858849881450679</v>
      </c>
      <c r="AC11" s="263">
        <f t="shared" si="8"/>
        <v>0.72000000000000008</v>
      </c>
      <c r="AD11" s="262">
        <v>42.052500000000002</v>
      </c>
      <c r="AE11" s="261">
        <v>0.17271449365901442</v>
      </c>
      <c r="AF11" s="260">
        <f t="shared" si="9"/>
        <v>0.72</v>
      </c>
      <c r="AG11" s="259">
        <f t="shared" si="10"/>
        <v>3.8649999999999949</v>
      </c>
    </row>
    <row r="12" spans="1:34" ht="15">
      <c r="A12" s="377"/>
      <c r="B12" s="270" t="s">
        <v>20</v>
      </c>
      <c r="C12" s="269">
        <f t="shared" si="0"/>
        <v>0.75000000000000011</v>
      </c>
      <c r="D12" s="251">
        <v>59.556599999999996</v>
      </c>
      <c r="E12" s="268">
        <v>0.24460586461580128</v>
      </c>
      <c r="F12" s="262">
        <v>58.118400000000001</v>
      </c>
      <c r="G12" s="267">
        <v>0.2386990078656932</v>
      </c>
      <c r="H12" s="266">
        <f t="shared" si="1"/>
        <v>2.4148457097953793E-2</v>
      </c>
      <c r="I12" s="251">
        <v>79.408799999999985</v>
      </c>
      <c r="J12" s="61">
        <v>77.491199999999992</v>
      </c>
      <c r="K12" s="265">
        <f t="shared" si="2"/>
        <v>1.9175999999999931</v>
      </c>
      <c r="L12" s="251">
        <v>82.717500000000001</v>
      </c>
      <c r="M12" s="61">
        <v>80.72</v>
      </c>
      <c r="N12" s="252">
        <f t="shared" si="3"/>
        <v>1.9975000000000023</v>
      </c>
      <c r="O12" s="251">
        <v>0</v>
      </c>
      <c r="P12" s="61">
        <v>0</v>
      </c>
      <c r="Q12" s="252">
        <f t="shared" si="4"/>
        <v>0</v>
      </c>
      <c r="R12" s="251">
        <v>0</v>
      </c>
      <c r="S12" s="61">
        <v>0</v>
      </c>
      <c r="T12" s="252">
        <f t="shared" si="5"/>
        <v>0</v>
      </c>
      <c r="U12" s="251">
        <v>0</v>
      </c>
      <c r="V12" s="61">
        <v>0</v>
      </c>
      <c r="W12" s="252">
        <f t="shared" si="6"/>
        <v>0</v>
      </c>
      <c r="X12" s="251">
        <v>0</v>
      </c>
      <c r="Y12" s="61">
        <v>0</v>
      </c>
      <c r="Z12" s="252">
        <f t="shared" si="7"/>
        <v>0</v>
      </c>
      <c r="AA12" s="63">
        <v>82.717500000000001</v>
      </c>
      <c r="AB12" s="264">
        <v>0.33973036752194624</v>
      </c>
      <c r="AC12" s="263">
        <f t="shared" si="8"/>
        <v>0.72</v>
      </c>
      <c r="AD12" s="262">
        <v>80.72</v>
      </c>
      <c r="AE12" s="261">
        <v>0.33152639981346277</v>
      </c>
      <c r="AF12" s="260">
        <f t="shared" si="9"/>
        <v>0.72</v>
      </c>
      <c r="AG12" s="259">
        <f t="shared" si="10"/>
        <v>1.9975000000000023</v>
      </c>
    </row>
    <row r="13" spans="1:34" ht="15">
      <c r="A13" s="377"/>
      <c r="B13" s="270" t="s">
        <v>19</v>
      </c>
      <c r="C13" s="269">
        <f t="shared" si="0"/>
        <v>0.8</v>
      </c>
      <c r="D13" s="251">
        <v>48.320639999999997</v>
      </c>
      <c r="E13" s="268">
        <v>0.19845847355270232</v>
      </c>
      <c r="F13" s="262">
        <v>46.1952</v>
      </c>
      <c r="G13" s="267">
        <v>0.18972904292198806</v>
      </c>
      <c r="H13" s="266">
        <f t="shared" si="1"/>
        <v>4.3986172368577853E-2</v>
      </c>
      <c r="I13" s="251">
        <v>60.40079999999999</v>
      </c>
      <c r="J13" s="61">
        <v>57.744</v>
      </c>
      <c r="K13" s="265">
        <f t="shared" si="2"/>
        <v>2.6567999999999898</v>
      </c>
      <c r="L13" s="251">
        <v>62.917500000000004</v>
      </c>
      <c r="M13" s="61">
        <v>60.149999999999991</v>
      </c>
      <c r="N13" s="252">
        <f t="shared" si="3"/>
        <v>2.7675000000000125</v>
      </c>
      <c r="O13" s="251">
        <v>0</v>
      </c>
      <c r="P13" s="61">
        <v>0</v>
      </c>
      <c r="Q13" s="252">
        <f t="shared" si="4"/>
        <v>0</v>
      </c>
      <c r="R13" s="251">
        <v>0</v>
      </c>
      <c r="S13" s="61">
        <v>0</v>
      </c>
      <c r="T13" s="252">
        <f t="shared" si="5"/>
        <v>0</v>
      </c>
      <c r="U13" s="251">
        <v>0</v>
      </c>
      <c r="V13" s="61">
        <v>0</v>
      </c>
      <c r="W13" s="252">
        <f t="shared" si="6"/>
        <v>0</v>
      </c>
      <c r="X13" s="251">
        <v>0</v>
      </c>
      <c r="Y13" s="61">
        <v>0</v>
      </c>
      <c r="Z13" s="252">
        <f t="shared" si="7"/>
        <v>0</v>
      </c>
      <c r="AA13" s="63">
        <v>62.917500000000004</v>
      </c>
      <c r="AB13" s="264">
        <v>0.25840947077174786</v>
      </c>
      <c r="AC13" s="263">
        <f t="shared" si="8"/>
        <v>0.7679999999999999</v>
      </c>
      <c r="AD13" s="262">
        <v>60.149999999999991</v>
      </c>
      <c r="AE13" s="261">
        <v>0.24704302463800523</v>
      </c>
      <c r="AF13" s="260">
        <f t="shared" si="9"/>
        <v>0.76800000000000013</v>
      </c>
      <c r="AG13" s="259">
        <f t="shared" si="10"/>
        <v>2.7675000000000125</v>
      </c>
    </row>
    <row r="14" spans="1:34" ht="15">
      <c r="A14" s="377"/>
      <c r="B14" s="258" t="s">
        <v>18</v>
      </c>
      <c r="C14" s="269">
        <f t="shared" si="0"/>
        <v>0.79999999999999993</v>
      </c>
      <c r="D14" s="251">
        <v>21.657599999999995</v>
      </c>
      <c r="E14" s="268">
        <v>8.895027542712608E-2</v>
      </c>
      <c r="F14" s="262">
        <v>23.141759999999998</v>
      </c>
      <c r="G14" s="267">
        <v>9.5045891701526261E-2</v>
      </c>
      <c r="H14" s="266">
        <f t="shared" si="1"/>
        <v>-6.8528368794326389E-2</v>
      </c>
      <c r="I14" s="251">
        <v>27.071999999999996</v>
      </c>
      <c r="J14" s="61">
        <v>28.927199999999996</v>
      </c>
      <c r="K14" s="265">
        <f t="shared" si="2"/>
        <v>-1.8552</v>
      </c>
      <c r="L14" s="251">
        <v>28.199999999999996</v>
      </c>
      <c r="M14" s="61">
        <v>30.1325</v>
      </c>
      <c r="N14" s="252">
        <f t="shared" si="3"/>
        <v>-1.9325000000000045</v>
      </c>
      <c r="O14" s="251">
        <v>0</v>
      </c>
      <c r="P14" s="61">
        <v>0</v>
      </c>
      <c r="Q14" s="252">
        <f t="shared" si="4"/>
        <v>0</v>
      </c>
      <c r="R14" s="251">
        <v>0</v>
      </c>
      <c r="S14" s="61">
        <v>0</v>
      </c>
      <c r="T14" s="252">
        <f t="shared" si="5"/>
        <v>0</v>
      </c>
      <c r="U14" s="251">
        <v>0</v>
      </c>
      <c r="V14" s="61">
        <v>0</v>
      </c>
      <c r="W14" s="252">
        <f t="shared" si="6"/>
        <v>0</v>
      </c>
      <c r="X14" s="251">
        <v>0</v>
      </c>
      <c r="Y14" s="61">
        <v>0</v>
      </c>
      <c r="Z14" s="252">
        <f t="shared" si="7"/>
        <v>0</v>
      </c>
      <c r="AA14" s="63">
        <v>28.199999999999996</v>
      </c>
      <c r="AB14" s="264">
        <v>0.11582067112907042</v>
      </c>
      <c r="AC14" s="263">
        <f t="shared" si="8"/>
        <v>0.7679999999999999</v>
      </c>
      <c r="AD14" s="262">
        <v>30.1325</v>
      </c>
      <c r="AE14" s="261">
        <v>0.12375767148636233</v>
      </c>
      <c r="AF14" s="260">
        <f t="shared" si="9"/>
        <v>0.7679999999999999</v>
      </c>
      <c r="AG14" s="259">
        <f t="shared" si="10"/>
        <v>-1.9325000000000045</v>
      </c>
    </row>
    <row r="15" spans="1:34" ht="15">
      <c r="A15" s="377"/>
      <c r="B15" s="238" t="s">
        <v>17</v>
      </c>
      <c r="C15" s="249">
        <f t="shared" si="0"/>
        <v>0.75</v>
      </c>
      <c r="D15" s="231">
        <v>3.3407999999999998</v>
      </c>
      <c r="E15" s="248">
        <v>1.3721053124397109E-2</v>
      </c>
      <c r="F15" s="242">
        <v>2.5451999999999999</v>
      </c>
      <c r="G15" s="247">
        <v>1.0453431526328362E-2</v>
      </c>
      <c r="H15" s="246">
        <f t="shared" si="1"/>
        <v>0.2381465517241379</v>
      </c>
      <c r="I15" s="231">
        <v>4.4543999999999997</v>
      </c>
      <c r="J15" s="72">
        <v>3.3935999999999997</v>
      </c>
      <c r="K15" s="245">
        <f t="shared" si="2"/>
        <v>1.0608</v>
      </c>
      <c r="L15" s="231">
        <v>4.6399999999999997</v>
      </c>
      <c r="M15" s="72">
        <v>3.5349999999999997</v>
      </c>
      <c r="N15" s="232">
        <f t="shared" si="3"/>
        <v>1.105</v>
      </c>
      <c r="O15" s="231">
        <v>0</v>
      </c>
      <c r="P15" s="72">
        <v>0</v>
      </c>
      <c r="Q15" s="232">
        <f t="shared" si="4"/>
        <v>0</v>
      </c>
      <c r="R15" s="231">
        <v>0</v>
      </c>
      <c r="S15" s="72">
        <v>0</v>
      </c>
      <c r="T15" s="232">
        <f t="shared" si="5"/>
        <v>0</v>
      </c>
      <c r="U15" s="231">
        <v>0</v>
      </c>
      <c r="V15" s="72">
        <v>0</v>
      </c>
      <c r="W15" s="232">
        <f t="shared" si="6"/>
        <v>0</v>
      </c>
      <c r="X15" s="231">
        <v>0</v>
      </c>
      <c r="Y15" s="72">
        <v>0</v>
      </c>
      <c r="Z15" s="232">
        <f t="shared" si="7"/>
        <v>0</v>
      </c>
      <c r="AA15" s="74">
        <v>4.6399999999999997</v>
      </c>
      <c r="AB15" s="244">
        <v>1.9057018228329319E-2</v>
      </c>
      <c r="AC15" s="243">
        <f t="shared" si="8"/>
        <v>0.72</v>
      </c>
      <c r="AD15" s="242">
        <v>3.5349999999999997</v>
      </c>
      <c r="AE15" s="241">
        <v>1.4518654897678281E-2</v>
      </c>
      <c r="AF15" s="240">
        <f t="shared" si="9"/>
        <v>0.72000000000000008</v>
      </c>
      <c r="AG15" s="239">
        <f t="shared" si="10"/>
        <v>1.105</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211">
        <v>0</v>
      </c>
      <c r="Y16" s="49">
        <v>0</v>
      </c>
      <c r="Z16" s="212">
        <f t="shared" si="7"/>
        <v>0</v>
      </c>
      <c r="AA16" s="51">
        <v>0</v>
      </c>
      <c r="AB16" s="224">
        <v>0</v>
      </c>
      <c r="AC16" s="223">
        <f t="shared" si="8"/>
        <v>1</v>
      </c>
      <c r="AD16" s="222">
        <v>0</v>
      </c>
      <c r="AE16" s="221">
        <v>0</v>
      </c>
      <c r="AF16" s="220">
        <f t="shared" si="9"/>
        <v>1</v>
      </c>
      <c r="AG16" s="219">
        <f t="shared" si="10"/>
        <v>0</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40">
        <v>0</v>
      </c>
      <c r="AB17" s="204">
        <v>0</v>
      </c>
      <c r="AC17" s="203">
        <f t="shared" si="8"/>
        <v>1</v>
      </c>
      <c r="AD17" s="202">
        <v>0</v>
      </c>
      <c r="AE17" s="201">
        <v>0</v>
      </c>
      <c r="AF17" s="200">
        <f t="shared" si="9"/>
        <v>1</v>
      </c>
      <c r="AG17" s="199">
        <f t="shared" si="10"/>
        <v>0</v>
      </c>
    </row>
    <row r="18" spans="1:33" ht="15">
      <c r="A18" s="377"/>
      <c r="B18" s="178" t="s">
        <v>14</v>
      </c>
      <c r="C18" s="189">
        <f t="shared" si="0"/>
        <v>0.76043214011308347</v>
      </c>
      <c r="D18" s="171">
        <f>SUM(D6:D17)</f>
        <v>185.27411999999998</v>
      </c>
      <c r="E18" s="188">
        <v>0.76094230217191239</v>
      </c>
      <c r="F18" s="182">
        <f>SUM(F6:F17)</f>
        <v>176.63076000000001</v>
      </c>
      <c r="G18" s="187">
        <v>0.72544301237754949</v>
      </c>
      <c r="H18" s="186">
        <f t="shared" si="1"/>
        <v>4.6651739595362667E-2</v>
      </c>
      <c r="I18" s="171">
        <f t="shared" ref="I18:AA18" si="11">SUM(I6:I17)</f>
        <v>243.64319999999995</v>
      </c>
      <c r="J18" s="27">
        <f t="shared" si="11"/>
        <v>231.8064</v>
      </c>
      <c r="K18" s="185">
        <f t="shared" si="11"/>
        <v>11.836799999999977</v>
      </c>
      <c r="L18" s="171">
        <f t="shared" si="11"/>
        <v>253.79499999999996</v>
      </c>
      <c r="M18" s="27">
        <f t="shared" si="11"/>
        <v>241.465</v>
      </c>
      <c r="N18" s="172">
        <f t="shared" si="11"/>
        <v>12.330000000000002</v>
      </c>
      <c r="O18" s="171">
        <f t="shared" si="11"/>
        <v>0</v>
      </c>
      <c r="P18" s="27">
        <f t="shared" si="11"/>
        <v>0</v>
      </c>
      <c r="Q18" s="172">
        <f t="shared" si="11"/>
        <v>0</v>
      </c>
      <c r="R18" s="171">
        <f t="shared" si="11"/>
        <v>0</v>
      </c>
      <c r="S18" s="27">
        <f t="shared" si="11"/>
        <v>0</v>
      </c>
      <c r="T18" s="172">
        <f t="shared" si="11"/>
        <v>0</v>
      </c>
      <c r="U18" s="171">
        <f t="shared" si="11"/>
        <v>0</v>
      </c>
      <c r="V18" s="27">
        <f t="shared" si="11"/>
        <v>0</v>
      </c>
      <c r="W18" s="172">
        <f t="shared" si="11"/>
        <v>0</v>
      </c>
      <c r="X18" s="171">
        <f t="shared" si="11"/>
        <v>0</v>
      </c>
      <c r="Y18" s="27">
        <f t="shared" si="11"/>
        <v>0</v>
      </c>
      <c r="Z18" s="172">
        <f t="shared" si="11"/>
        <v>0</v>
      </c>
      <c r="AA18" s="29">
        <f t="shared" si="11"/>
        <v>253.79499999999996</v>
      </c>
      <c r="AB18" s="184">
        <v>1.0423655045816465</v>
      </c>
      <c r="AC18" s="183">
        <f t="shared" si="8"/>
        <v>0.73001485450856007</v>
      </c>
      <c r="AD18" s="182">
        <f>SUM(AD6:AD17)</f>
        <v>241.465</v>
      </c>
      <c r="AE18" s="181">
        <v>0.99172475385230163</v>
      </c>
      <c r="AF18" s="180">
        <f t="shared" si="9"/>
        <v>0.73149632451908142</v>
      </c>
      <c r="AG18" s="179">
        <f>SUM(AG6:AG17)</f>
        <v>12.330000000000002</v>
      </c>
    </row>
    <row r="19" spans="1:33" ht="15">
      <c r="A19" s="377"/>
      <c r="B19" s="158" t="s">
        <v>87</v>
      </c>
      <c r="C19" s="169">
        <f t="shared" si="0"/>
        <v>0.76043214011308347</v>
      </c>
      <c r="D19" s="151">
        <f>SUM(D9:D15)</f>
        <v>185.27411999999998</v>
      </c>
      <c r="E19" s="168">
        <v>0.76094230217191239</v>
      </c>
      <c r="F19" s="162">
        <f>SUM(F9:F15)</f>
        <v>176.63076000000001</v>
      </c>
      <c r="G19" s="167">
        <v>0.72544301237754949</v>
      </c>
      <c r="H19" s="166">
        <f t="shared" si="1"/>
        <v>4.6651739595362667E-2</v>
      </c>
      <c r="I19" s="151">
        <f t="shared" ref="I19:AA19" si="12">SUM(I9:I15)</f>
        <v>243.64319999999995</v>
      </c>
      <c r="J19" s="16">
        <f t="shared" si="12"/>
        <v>231.8064</v>
      </c>
      <c r="K19" s="165">
        <f t="shared" si="12"/>
        <v>11.836799999999977</v>
      </c>
      <c r="L19" s="151">
        <f t="shared" si="12"/>
        <v>253.79499999999996</v>
      </c>
      <c r="M19" s="16">
        <f t="shared" si="12"/>
        <v>241.465</v>
      </c>
      <c r="N19" s="152">
        <f t="shared" si="12"/>
        <v>12.330000000000002</v>
      </c>
      <c r="O19" s="151">
        <f t="shared" si="12"/>
        <v>0</v>
      </c>
      <c r="P19" s="16">
        <f t="shared" si="12"/>
        <v>0</v>
      </c>
      <c r="Q19" s="152">
        <f t="shared" si="12"/>
        <v>0</v>
      </c>
      <c r="R19" s="151">
        <f t="shared" si="12"/>
        <v>0</v>
      </c>
      <c r="S19" s="16">
        <f t="shared" si="12"/>
        <v>0</v>
      </c>
      <c r="T19" s="152">
        <f t="shared" si="12"/>
        <v>0</v>
      </c>
      <c r="U19" s="151">
        <f t="shared" si="12"/>
        <v>0</v>
      </c>
      <c r="V19" s="16">
        <f t="shared" si="12"/>
        <v>0</v>
      </c>
      <c r="W19" s="152">
        <f t="shared" si="12"/>
        <v>0</v>
      </c>
      <c r="X19" s="151">
        <f t="shared" si="12"/>
        <v>0</v>
      </c>
      <c r="Y19" s="16">
        <f t="shared" si="12"/>
        <v>0</v>
      </c>
      <c r="Z19" s="152">
        <f t="shared" si="12"/>
        <v>0</v>
      </c>
      <c r="AA19" s="18">
        <f t="shared" si="12"/>
        <v>253.79499999999996</v>
      </c>
      <c r="AB19" s="164">
        <v>1.0423655045816465</v>
      </c>
      <c r="AC19" s="163">
        <f t="shared" si="8"/>
        <v>0.73001485450856007</v>
      </c>
      <c r="AD19" s="162">
        <f>SUM(AD9:AD15)</f>
        <v>241.465</v>
      </c>
      <c r="AE19" s="161">
        <v>0.99172475385230163</v>
      </c>
      <c r="AF19" s="160">
        <f t="shared" si="9"/>
        <v>0.73149632451908142</v>
      </c>
      <c r="AG19" s="159">
        <f>SUM(AG9:AG15)</f>
        <v>12.330000000000002</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0</v>
      </c>
      <c r="M20" s="293">
        <f t="shared" si="13"/>
        <v>0</v>
      </c>
      <c r="N20" s="295">
        <f t="shared" si="13"/>
        <v>0</v>
      </c>
      <c r="O20" s="294">
        <f t="shared" si="13"/>
        <v>0</v>
      </c>
      <c r="P20" s="293">
        <f t="shared" si="13"/>
        <v>0</v>
      </c>
      <c r="Q20" s="295">
        <f t="shared" si="13"/>
        <v>0</v>
      </c>
      <c r="R20" s="294">
        <f t="shared" si="13"/>
        <v>0</v>
      </c>
      <c r="S20" s="293">
        <f t="shared" si="13"/>
        <v>0</v>
      </c>
      <c r="T20" s="295">
        <f t="shared" si="13"/>
        <v>0</v>
      </c>
      <c r="U20" s="294">
        <f t="shared" si="13"/>
        <v>0</v>
      </c>
      <c r="V20" s="293">
        <f t="shared" si="13"/>
        <v>0</v>
      </c>
      <c r="W20" s="295">
        <f t="shared" si="13"/>
        <v>0</v>
      </c>
      <c r="X20" s="294">
        <f t="shared" si="13"/>
        <v>0</v>
      </c>
      <c r="Y20" s="293">
        <f t="shared" si="13"/>
        <v>0</v>
      </c>
      <c r="Z20" s="295">
        <f t="shared" si="13"/>
        <v>0</v>
      </c>
      <c r="AA20" s="308">
        <f t="shared" si="13"/>
        <v>0</v>
      </c>
      <c r="AB20" s="307">
        <v>0</v>
      </c>
      <c r="AC20" s="306">
        <f t="shared" si="8"/>
        <v>1</v>
      </c>
      <c r="AD20" s="305">
        <f>SUM(AD6:AD8,AD16:AD17)</f>
        <v>0</v>
      </c>
      <c r="AE20" s="304">
        <v>0</v>
      </c>
      <c r="AF20" s="303">
        <f t="shared" si="9"/>
        <v>1</v>
      </c>
      <c r="AG20" s="302">
        <f>SUM(AG6:AG8,AG16:AG17)</f>
        <v>0</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0</v>
      </c>
      <c r="S21" s="83">
        <v>0</v>
      </c>
      <c r="T21" s="274">
        <f t="shared" ref="T21:T32" si="17">R21-S21</f>
        <v>0</v>
      </c>
      <c r="U21" s="273">
        <v>0</v>
      </c>
      <c r="V21" s="83">
        <v>0</v>
      </c>
      <c r="W21" s="274">
        <f t="shared" ref="W21:W32" si="18">U21-V21</f>
        <v>0</v>
      </c>
      <c r="X21" s="273">
        <v>0</v>
      </c>
      <c r="Y21" s="83">
        <v>0</v>
      </c>
      <c r="Z21" s="274">
        <f t="shared" ref="Z21:Z32" si="19">X21-Y21</f>
        <v>0</v>
      </c>
      <c r="AA21" s="85">
        <v>0</v>
      </c>
      <c r="AB21" s="286">
        <v>0</v>
      </c>
      <c r="AC21" s="285">
        <f t="shared" si="8"/>
        <v>1</v>
      </c>
      <c r="AD21" s="284">
        <v>0</v>
      </c>
      <c r="AE21" s="283">
        <v>0</v>
      </c>
      <c r="AF21" s="282">
        <f t="shared" si="9"/>
        <v>1</v>
      </c>
      <c r="AG21" s="281">
        <f t="shared" ref="AG21:AG32" si="20">AA21-AD21</f>
        <v>0</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0</v>
      </c>
      <c r="P22" s="61">
        <v>0</v>
      </c>
      <c r="Q22" s="252">
        <f t="shared" si="16"/>
        <v>0</v>
      </c>
      <c r="R22" s="251">
        <v>0</v>
      </c>
      <c r="S22" s="61">
        <v>0</v>
      </c>
      <c r="T22" s="252">
        <f t="shared" si="17"/>
        <v>0</v>
      </c>
      <c r="U22" s="251">
        <v>0</v>
      </c>
      <c r="V22" s="61">
        <v>0</v>
      </c>
      <c r="W22" s="252">
        <f t="shared" si="18"/>
        <v>0</v>
      </c>
      <c r="X22" s="251">
        <v>0</v>
      </c>
      <c r="Y22" s="61">
        <v>0</v>
      </c>
      <c r="Z22" s="252">
        <f t="shared" si="19"/>
        <v>0</v>
      </c>
      <c r="AA22" s="63">
        <v>0</v>
      </c>
      <c r="AB22" s="264">
        <v>0</v>
      </c>
      <c r="AC22" s="263">
        <f t="shared" si="8"/>
        <v>1</v>
      </c>
      <c r="AD22" s="262">
        <v>0</v>
      </c>
      <c r="AE22" s="261">
        <v>0</v>
      </c>
      <c r="AF22" s="260">
        <f t="shared" si="9"/>
        <v>1</v>
      </c>
      <c r="AG22" s="259">
        <f t="shared" si="20"/>
        <v>0</v>
      </c>
    </row>
    <row r="23" spans="1:33" ht="15">
      <c r="A23" s="377"/>
      <c r="B23" s="271" t="s">
        <v>24</v>
      </c>
      <c r="C23" s="249">
        <f t="shared" si="0"/>
        <v>1</v>
      </c>
      <c r="D23" s="231">
        <v>0</v>
      </c>
      <c r="E23" s="248">
        <v>0</v>
      </c>
      <c r="F23" s="242">
        <v>0</v>
      </c>
      <c r="G23" s="247">
        <v>0</v>
      </c>
      <c r="H23" s="246">
        <f t="shared" si="1"/>
        <v>1</v>
      </c>
      <c r="I23" s="231">
        <v>0</v>
      </c>
      <c r="J23" s="72">
        <v>0</v>
      </c>
      <c r="K23" s="245">
        <f t="shared" si="14"/>
        <v>0</v>
      </c>
      <c r="L23" s="231">
        <v>0</v>
      </c>
      <c r="M23" s="72">
        <v>0</v>
      </c>
      <c r="N23" s="232">
        <f t="shared" si="15"/>
        <v>0</v>
      </c>
      <c r="O23" s="231">
        <v>0</v>
      </c>
      <c r="P23" s="72">
        <v>0</v>
      </c>
      <c r="Q23" s="232">
        <f t="shared" si="16"/>
        <v>0</v>
      </c>
      <c r="R23" s="231">
        <v>0</v>
      </c>
      <c r="S23" s="72">
        <v>0</v>
      </c>
      <c r="T23" s="232">
        <f t="shared" si="17"/>
        <v>0</v>
      </c>
      <c r="U23" s="231">
        <v>0</v>
      </c>
      <c r="V23" s="72">
        <v>0</v>
      </c>
      <c r="W23" s="232">
        <f t="shared" si="18"/>
        <v>0</v>
      </c>
      <c r="X23" s="231">
        <v>0</v>
      </c>
      <c r="Y23" s="72">
        <v>0</v>
      </c>
      <c r="Z23" s="232">
        <f t="shared" si="19"/>
        <v>0</v>
      </c>
      <c r="AA23" s="74">
        <v>0</v>
      </c>
      <c r="AB23" s="244">
        <v>0</v>
      </c>
      <c r="AC23" s="243">
        <f t="shared" si="8"/>
        <v>1</v>
      </c>
      <c r="AD23" s="242">
        <v>0</v>
      </c>
      <c r="AE23" s="241">
        <v>0</v>
      </c>
      <c r="AF23" s="240">
        <f t="shared" si="9"/>
        <v>1</v>
      </c>
      <c r="AG23" s="239">
        <f t="shared" si="20"/>
        <v>0</v>
      </c>
    </row>
    <row r="24" spans="1:33" ht="15">
      <c r="A24" s="377"/>
      <c r="B24" s="218" t="s">
        <v>23</v>
      </c>
      <c r="C24" s="229">
        <f t="shared" si="0"/>
        <v>0.6499999999999998</v>
      </c>
      <c r="D24" s="211">
        <v>4.2416399999999994</v>
      </c>
      <c r="E24" s="228">
        <v>1.7420907499571286E-2</v>
      </c>
      <c r="F24" s="222">
        <v>6.9747600000000007</v>
      </c>
      <c r="G24" s="227">
        <v>2.8646148071889841E-2</v>
      </c>
      <c r="H24" s="226">
        <f t="shared" si="1"/>
        <v>-0.64435454211107068</v>
      </c>
      <c r="I24" s="211">
        <v>6.5256000000000016</v>
      </c>
      <c r="J24" s="49">
        <v>10.730399999999998</v>
      </c>
      <c r="K24" s="225">
        <f t="shared" si="14"/>
        <v>-4.2047999999999961</v>
      </c>
      <c r="L24" s="211">
        <v>6.7974999999999994</v>
      </c>
      <c r="M24" s="49">
        <v>11.177499999999997</v>
      </c>
      <c r="N24" s="212">
        <f t="shared" si="15"/>
        <v>-4.3799999999999972</v>
      </c>
      <c r="O24" s="211">
        <v>0</v>
      </c>
      <c r="P24" s="49">
        <v>0</v>
      </c>
      <c r="Q24" s="212">
        <f t="shared" si="16"/>
        <v>0</v>
      </c>
      <c r="R24" s="211">
        <v>0</v>
      </c>
      <c r="S24" s="49">
        <v>0</v>
      </c>
      <c r="T24" s="212">
        <f t="shared" si="17"/>
        <v>0</v>
      </c>
      <c r="U24" s="211">
        <v>0</v>
      </c>
      <c r="V24" s="49">
        <v>0</v>
      </c>
      <c r="W24" s="212">
        <f t="shared" si="18"/>
        <v>0</v>
      </c>
      <c r="X24" s="211">
        <v>0</v>
      </c>
      <c r="Y24" s="49">
        <v>0</v>
      </c>
      <c r="Z24" s="212">
        <f t="shared" si="19"/>
        <v>0</v>
      </c>
      <c r="AA24" s="51">
        <v>6.7974999999999994</v>
      </c>
      <c r="AB24" s="224">
        <v>2.7918120992902702E-2</v>
      </c>
      <c r="AC24" s="223">
        <f t="shared" si="8"/>
        <v>0.624</v>
      </c>
      <c r="AD24" s="222">
        <v>11.177499999999997</v>
      </c>
      <c r="AE24" s="221">
        <v>4.5907288576746523E-2</v>
      </c>
      <c r="AF24" s="220">
        <f t="shared" si="9"/>
        <v>0.62400000000000022</v>
      </c>
      <c r="AG24" s="219">
        <f t="shared" si="20"/>
        <v>-4.3799999999999972</v>
      </c>
    </row>
    <row r="25" spans="1:33" ht="15">
      <c r="A25" s="377"/>
      <c r="B25" s="270" t="s">
        <v>22</v>
      </c>
      <c r="C25" s="269">
        <f t="shared" si="0"/>
        <v>0.70000000000000018</v>
      </c>
      <c r="D25" s="251">
        <v>10.993920000000001</v>
      </c>
      <c r="E25" s="268">
        <v>4.5153304707067736E-2</v>
      </c>
      <c r="F25" s="262">
        <v>10.155040000000001</v>
      </c>
      <c r="G25" s="267">
        <v>4.170792679833632E-2</v>
      </c>
      <c r="H25" s="266">
        <f t="shared" si="1"/>
        <v>7.6303993480032556E-2</v>
      </c>
      <c r="I25" s="251">
        <v>15.705599999999999</v>
      </c>
      <c r="J25" s="61">
        <v>14.507199999999997</v>
      </c>
      <c r="K25" s="265">
        <f t="shared" si="14"/>
        <v>1.1984000000000012</v>
      </c>
      <c r="L25" s="251">
        <v>16.36</v>
      </c>
      <c r="M25" s="61">
        <v>15.111666666666666</v>
      </c>
      <c r="N25" s="252">
        <f t="shared" si="15"/>
        <v>1.2483333333333331</v>
      </c>
      <c r="O25" s="251">
        <v>0</v>
      </c>
      <c r="P25" s="61">
        <v>0</v>
      </c>
      <c r="Q25" s="252">
        <f t="shared" si="16"/>
        <v>0</v>
      </c>
      <c r="R25" s="251">
        <v>0</v>
      </c>
      <c r="S25" s="61">
        <v>0</v>
      </c>
      <c r="T25" s="252">
        <f t="shared" si="17"/>
        <v>0</v>
      </c>
      <c r="U25" s="251">
        <v>0</v>
      </c>
      <c r="V25" s="61">
        <v>0</v>
      </c>
      <c r="W25" s="252">
        <f t="shared" si="18"/>
        <v>0</v>
      </c>
      <c r="X25" s="251">
        <v>0</v>
      </c>
      <c r="Y25" s="61">
        <v>0</v>
      </c>
      <c r="Z25" s="252">
        <f t="shared" si="19"/>
        <v>0</v>
      </c>
      <c r="AA25" s="63">
        <v>16.36</v>
      </c>
      <c r="AB25" s="264">
        <v>6.7192417718850789E-2</v>
      </c>
      <c r="AC25" s="263">
        <f t="shared" si="8"/>
        <v>0.67200000000000004</v>
      </c>
      <c r="AD25" s="262">
        <v>15.111666666666666</v>
      </c>
      <c r="AE25" s="261">
        <v>6.206536725942903E-2</v>
      </c>
      <c r="AF25" s="260">
        <f t="shared" si="9"/>
        <v>0.67200000000000015</v>
      </c>
      <c r="AG25" s="259">
        <f t="shared" si="20"/>
        <v>1.2483333333333331</v>
      </c>
    </row>
    <row r="26" spans="1:33" ht="15">
      <c r="A26" s="377"/>
      <c r="B26" s="270" t="s">
        <v>21</v>
      </c>
      <c r="C26" s="269">
        <f t="shared" si="0"/>
        <v>0.75</v>
      </c>
      <c r="D26" s="251">
        <v>26.512800000000002</v>
      </c>
      <c r="E26" s="268">
        <v>0.10889114501811414</v>
      </c>
      <c r="F26" s="262">
        <v>26.692800000000002</v>
      </c>
      <c r="G26" s="267">
        <v>0.10963042473910803</v>
      </c>
      <c r="H26" s="266">
        <f t="shared" si="1"/>
        <v>-6.789173531275448E-3</v>
      </c>
      <c r="I26" s="251">
        <v>35.3504</v>
      </c>
      <c r="J26" s="61">
        <v>35.590399999999995</v>
      </c>
      <c r="K26" s="265">
        <f t="shared" si="14"/>
        <v>-0.23999999999999488</v>
      </c>
      <c r="L26" s="251">
        <v>36.823333333333338</v>
      </c>
      <c r="M26" s="61">
        <v>37.073333333333338</v>
      </c>
      <c r="N26" s="252">
        <f t="shared" si="15"/>
        <v>-0.25</v>
      </c>
      <c r="O26" s="251">
        <v>0</v>
      </c>
      <c r="P26" s="61">
        <v>0</v>
      </c>
      <c r="Q26" s="252">
        <f t="shared" si="16"/>
        <v>0</v>
      </c>
      <c r="R26" s="251">
        <v>0</v>
      </c>
      <c r="S26" s="61">
        <v>0</v>
      </c>
      <c r="T26" s="252">
        <f t="shared" si="17"/>
        <v>0</v>
      </c>
      <c r="U26" s="251">
        <v>0</v>
      </c>
      <c r="V26" s="61">
        <v>0</v>
      </c>
      <c r="W26" s="252">
        <f t="shared" si="18"/>
        <v>0</v>
      </c>
      <c r="X26" s="251">
        <v>0</v>
      </c>
      <c r="Y26" s="61">
        <v>0</v>
      </c>
      <c r="Z26" s="252">
        <f t="shared" si="19"/>
        <v>0</v>
      </c>
      <c r="AA26" s="63">
        <v>36.823333333333338</v>
      </c>
      <c r="AB26" s="264">
        <v>0.15123770141404744</v>
      </c>
      <c r="AC26" s="263">
        <f t="shared" si="8"/>
        <v>0.72</v>
      </c>
      <c r="AD26" s="262">
        <v>37.073333333333338</v>
      </c>
      <c r="AE26" s="261">
        <v>0.15226447880431671</v>
      </c>
      <c r="AF26" s="260">
        <f t="shared" si="9"/>
        <v>0.72</v>
      </c>
      <c r="AG26" s="259">
        <f t="shared" si="20"/>
        <v>-0.25</v>
      </c>
    </row>
    <row r="27" spans="1:33" ht="15">
      <c r="A27" s="377"/>
      <c r="B27" s="270" t="s">
        <v>20</v>
      </c>
      <c r="C27" s="269">
        <f t="shared" si="0"/>
        <v>0.75</v>
      </c>
      <c r="D27" s="251">
        <v>68.189999999999984</v>
      </c>
      <c r="E27" s="268">
        <v>0.28006423986848622</v>
      </c>
      <c r="F27" s="262">
        <v>68.44619999999999</v>
      </c>
      <c r="G27" s="267">
        <v>0.28111648001625661</v>
      </c>
      <c r="H27" s="266">
        <f t="shared" si="1"/>
        <v>-3.7571491421030494E-3</v>
      </c>
      <c r="I27" s="251">
        <v>90.919999999999973</v>
      </c>
      <c r="J27" s="61">
        <v>91.261600000000001</v>
      </c>
      <c r="K27" s="265">
        <f t="shared" si="14"/>
        <v>-0.3416000000000281</v>
      </c>
      <c r="L27" s="251">
        <v>94.708333333333329</v>
      </c>
      <c r="M27" s="61">
        <v>95.064166666666665</v>
      </c>
      <c r="N27" s="252">
        <f t="shared" si="15"/>
        <v>-0.35583333333333655</v>
      </c>
      <c r="O27" s="251">
        <v>0</v>
      </c>
      <c r="P27" s="61">
        <v>0</v>
      </c>
      <c r="Q27" s="252">
        <f t="shared" si="16"/>
        <v>0</v>
      </c>
      <c r="R27" s="251">
        <v>0</v>
      </c>
      <c r="S27" s="61">
        <v>0</v>
      </c>
      <c r="T27" s="252">
        <f t="shared" si="17"/>
        <v>0</v>
      </c>
      <c r="U27" s="251">
        <v>0</v>
      </c>
      <c r="V27" s="61">
        <v>0</v>
      </c>
      <c r="W27" s="252">
        <f t="shared" si="18"/>
        <v>0</v>
      </c>
      <c r="X27" s="251">
        <v>0</v>
      </c>
      <c r="Y27" s="61">
        <v>0</v>
      </c>
      <c r="Z27" s="252">
        <f t="shared" si="19"/>
        <v>0</v>
      </c>
      <c r="AA27" s="63">
        <v>94.708333333333329</v>
      </c>
      <c r="AB27" s="264">
        <v>0.38897811092845314</v>
      </c>
      <c r="AC27" s="263">
        <f t="shared" si="8"/>
        <v>0.71999999999999986</v>
      </c>
      <c r="AD27" s="262">
        <v>95.064166666666665</v>
      </c>
      <c r="AE27" s="261">
        <v>0.3904395555781342</v>
      </c>
      <c r="AF27" s="260">
        <f t="shared" si="9"/>
        <v>0.71999999999999986</v>
      </c>
      <c r="AG27" s="259">
        <f t="shared" si="20"/>
        <v>-0.35583333333333655</v>
      </c>
    </row>
    <row r="28" spans="1:33" ht="15">
      <c r="A28" s="377"/>
      <c r="B28" s="270" t="s">
        <v>19</v>
      </c>
      <c r="C28" s="269">
        <f t="shared" si="0"/>
        <v>0.80000000000000027</v>
      </c>
      <c r="D28" s="251">
        <v>43.74016000000001</v>
      </c>
      <c r="E28" s="268">
        <v>0.17964591086854337</v>
      </c>
      <c r="F28" s="262">
        <v>43.978240000000007</v>
      </c>
      <c r="G28" s="267">
        <v>0.18062373113642743</v>
      </c>
      <c r="H28" s="266">
        <f t="shared" si="1"/>
        <v>-5.443052791759254E-3</v>
      </c>
      <c r="I28" s="251">
        <v>54.675199999999997</v>
      </c>
      <c r="J28" s="61">
        <v>54.972799999999999</v>
      </c>
      <c r="K28" s="265">
        <f t="shared" si="14"/>
        <v>-0.29760000000000275</v>
      </c>
      <c r="L28" s="251">
        <v>56.95333333333334</v>
      </c>
      <c r="M28" s="61">
        <v>57.263333333333321</v>
      </c>
      <c r="N28" s="252">
        <f t="shared" si="15"/>
        <v>-0.30999999999998096</v>
      </c>
      <c r="O28" s="251">
        <v>0</v>
      </c>
      <c r="P28" s="61">
        <v>0</v>
      </c>
      <c r="Q28" s="252">
        <f t="shared" si="16"/>
        <v>0</v>
      </c>
      <c r="R28" s="251">
        <v>0</v>
      </c>
      <c r="S28" s="61">
        <v>0</v>
      </c>
      <c r="T28" s="252">
        <f t="shared" si="17"/>
        <v>0</v>
      </c>
      <c r="U28" s="251">
        <v>0</v>
      </c>
      <c r="V28" s="61">
        <v>0</v>
      </c>
      <c r="W28" s="252">
        <f t="shared" si="18"/>
        <v>0</v>
      </c>
      <c r="X28" s="251">
        <v>0</v>
      </c>
      <c r="Y28" s="61">
        <v>0</v>
      </c>
      <c r="Z28" s="252">
        <f t="shared" si="19"/>
        <v>0</v>
      </c>
      <c r="AA28" s="63">
        <v>56.95333333333334</v>
      </c>
      <c r="AB28" s="264">
        <v>0.23391394644341582</v>
      </c>
      <c r="AC28" s="263">
        <f t="shared" si="8"/>
        <v>0.76800000000000013</v>
      </c>
      <c r="AD28" s="262">
        <v>57.263333333333321</v>
      </c>
      <c r="AE28" s="261">
        <v>0.23518714991722314</v>
      </c>
      <c r="AF28" s="260">
        <f t="shared" si="9"/>
        <v>0.76800000000000024</v>
      </c>
      <c r="AG28" s="259">
        <f t="shared" si="20"/>
        <v>-0.30999999999998096</v>
      </c>
    </row>
    <row r="29" spans="1:33" ht="15">
      <c r="A29" s="377"/>
      <c r="B29" s="258" t="s">
        <v>18</v>
      </c>
      <c r="C29" s="269">
        <f t="shared" si="0"/>
        <v>0.8</v>
      </c>
      <c r="D29" s="251">
        <v>19.146240000000002</v>
      </c>
      <c r="E29" s="268">
        <v>7.8635828595682758E-2</v>
      </c>
      <c r="F29" s="262">
        <v>19.146240000000002</v>
      </c>
      <c r="G29" s="267">
        <v>7.8635827764674357E-2</v>
      </c>
      <c r="H29" s="266">
        <f t="shared" si="1"/>
        <v>0</v>
      </c>
      <c r="I29" s="251">
        <v>23.9328</v>
      </c>
      <c r="J29" s="61">
        <v>23.9328</v>
      </c>
      <c r="K29" s="265">
        <f t="shared" si="14"/>
        <v>0</v>
      </c>
      <c r="L29" s="251">
        <v>24.929999999999996</v>
      </c>
      <c r="M29" s="61">
        <v>24.929999999999996</v>
      </c>
      <c r="N29" s="252">
        <f t="shared" si="15"/>
        <v>0</v>
      </c>
      <c r="O29" s="251">
        <v>0</v>
      </c>
      <c r="P29" s="61">
        <v>0</v>
      </c>
      <c r="Q29" s="252">
        <f t="shared" si="16"/>
        <v>0</v>
      </c>
      <c r="R29" s="251">
        <v>0</v>
      </c>
      <c r="S29" s="61">
        <v>0</v>
      </c>
      <c r="T29" s="252">
        <f t="shared" si="17"/>
        <v>0</v>
      </c>
      <c r="U29" s="251">
        <v>0</v>
      </c>
      <c r="V29" s="61">
        <v>0</v>
      </c>
      <c r="W29" s="252">
        <f t="shared" si="18"/>
        <v>0</v>
      </c>
      <c r="X29" s="251">
        <v>0</v>
      </c>
      <c r="Y29" s="61">
        <v>0</v>
      </c>
      <c r="Z29" s="252">
        <f t="shared" si="19"/>
        <v>0</v>
      </c>
      <c r="AA29" s="63">
        <v>24.929999999999996</v>
      </c>
      <c r="AB29" s="264">
        <v>0.10239040181729524</v>
      </c>
      <c r="AC29" s="263">
        <f t="shared" si="8"/>
        <v>0.76800000000000024</v>
      </c>
      <c r="AD29" s="262">
        <v>24.929999999999996</v>
      </c>
      <c r="AE29" s="261">
        <v>0.10239040073525305</v>
      </c>
      <c r="AF29" s="260">
        <f t="shared" si="9"/>
        <v>0.76800000000000024</v>
      </c>
      <c r="AG29" s="259">
        <f t="shared" si="20"/>
        <v>0</v>
      </c>
    </row>
    <row r="30" spans="1:33" ht="15">
      <c r="A30" s="377"/>
      <c r="B30" s="238" t="s">
        <v>17</v>
      </c>
      <c r="C30" s="249">
        <f t="shared" si="0"/>
        <v>0.75</v>
      </c>
      <c r="D30" s="231">
        <v>3.3402000000000007</v>
      </c>
      <c r="E30" s="248">
        <v>1.3718588854798623E-2</v>
      </c>
      <c r="F30" s="242">
        <v>4.3356000000000003</v>
      </c>
      <c r="G30" s="247">
        <v>1.7806811930515972E-2</v>
      </c>
      <c r="H30" s="246">
        <f t="shared" si="1"/>
        <v>-0.29800610741871725</v>
      </c>
      <c r="I30" s="231">
        <v>4.4536000000000007</v>
      </c>
      <c r="J30" s="72">
        <v>5.7808000000000002</v>
      </c>
      <c r="K30" s="245">
        <f t="shared" si="14"/>
        <v>-1.3271999999999995</v>
      </c>
      <c r="L30" s="231">
        <v>4.6391666666666662</v>
      </c>
      <c r="M30" s="72">
        <v>6.0216666666666656</v>
      </c>
      <c r="N30" s="232">
        <f t="shared" si="15"/>
        <v>-1.3824999999999994</v>
      </c>
      <c r="O30" s="231">
        <v>0</v>
      </c>
      <c r="P30" s="72">
        <v>0</v>
      </c>
      <c r="Q30" s="232">
        <f t="shared" si="16"/>
        <v>0</v>
      </c>
      <c r="R30" s="231">
        <v>0</v>
      </c>
      <c r="S30" s="72">
        <v>0</v>
      </c>
      <c r="T30" s="232">
        <f t="shared" si="17"/>
        <v>0</v>
      </c>
      <c r="U30" s="231">
        <v>0</v>
      </c>
      <c r="V30" s="72">
        <v>0</v>
      </c>
      <c r="W30" s="232">
        <f t="shared" si="18"/>
        <v>0</v>
      </c>
      <c r="X30" s="231">
        <v>0</v>
      </c>
      <c r="Y30" s="72">
        <v>0</v>
      </c>
      <c r="Z30" s="232">
        <f t="shared" si="19"/>
        <v>0</v>
      </c>
      <c r="AA30" s="74">
        <v>4.6391666666666662</v>
      </c>
      <c r="AB30" s="244">
        <v>1.9053595631664748E-2</v>
      </c>
      <c r="AC30" s="243">
        <f t="shared" si="8"/>
        <v>0.7200000000000002</v>
      </c>
      <c r="AD30" s="242">
        <v>6.0216666666666656</v>
      </c>
      <c r="AE30" s="241">
        <v>2.4731683236827735E-2</v>
      </c>
      <c r="AF30" s="240">
        <f t="shared" si="9"/>
        <v>0.7200000000000002</v>
      </c>
      <c r="AG30" s="239">
        <f t="shared" si="20"/>
        <v>-1.3824999999999994</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0</v>
      </c>
      <c r="M31" s="49">
        <v>0</v>
      </c>
      <c r="N31" s="212">
        <f t="shared" si="15"/>
        <v>0</v>
      </c>
      <c r="O31" s="211">
        <v>0</v>
      </c>
      <c r="P31" s="49">
        <v>0</v>
      </c>
      <c r="Q31" s="212">
        <f t="shared" si="16"/>
        <v>0</v>
      </c>
      <c r="R31" s="211">
        <v>0</v>
      </c>
      <c r="S31" s="49">
        <v>0</v>
      </c>
      <c r="T31" s="212">
        <f t="shared" si="17"/>
        <v>0</v>
      </c>
      <c r="U31" s="211">
        <v>0</v>
      </c>
      <c r="V31" s="49">
        <v>0</v>
      </c>
      <c r="W31" s="212">
        <f t="shared" si="18"/>
        <v>0</v>
      </c>
      <c r="X31" s="211">
        <v>0</v>
      </c>
      <c r="Y31" s="49">
        <v>0</v>
      </c>
      <c r="Z31" s="212">
        <f t="shared" si="19"/>
        <v>0</v>
      </c>
      <c r="AA31" s="51">
        <v>0</v>
      </c>
      <c r="AB31" s="224">
        <v>0</v>
      </c>
      <c r="AC31" s="223">
        <f t="shared" si="8"/>
        <v>1</v>
      </c>
      <c r="AD31" s="222">
        <v>0</v>
      </c>
      <c r="AE31" s="221">
        <v>0</v>
      </c>
      <c r="AF31" s="220">
        <f t="shared" si="9"/>
        <v>1</v>
      </c>
      <c r="AG31" s="219">
        <f t="shared" si="20"/>
        <v>0</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0</v>
      </c>
      <c r="P32" s="38">
        <v>0</v>
      </c>
      <c r="Q32" s="192">
        <f t="shared" si="16"/>
        <v>0</v>
      </c>
      <c r="R32" s="191">
        <v>0</v>
      </c>
      <c r="S32" s="38">
        <v>0</v>
      </c>
      <c r="T32" s="192">
        <f t="shared" si="17"/>
        <v>0</v>
      </c>
      <c r="U32" s="191">
        <v>0</v>
      </c>
      <c r="V32" s="38">
        <v>0</v>
      </c>
      <c r="W32" s="192">
        <f t="shared" si="18"/>
        <v>0</v>
      </c>
      <c r="X32" s="191">
        <v>0</v>
      </c>
      <c r="Y32" s="38">
        <v>0</v>
      </c>
      <c r="Z32" s="192">
        <f t="shared" si="19"/>
        <v>0</v>
      </c>
      <c r="AA32" s="40">
        <v>0</v>
      </c>
      <c r="AB32" s="204">
        <v>0</v>
      </c>
      <c r="AC32" s="203">
        <f t="shared" si="8"/>
        <v>1</v>
      </c>
      <c r="AD32" s="202">
        <v>0</v>
      </c>
      <c r="AE32" s="201">
        <v>0</v>
      </c>
      <c r="AF32" s="200">
        <f t="shared" si="9"/>
        <v>1</v>
      </c>
      <c r="AG32" s="199">
        <f t="shared" si="20"/>
        <v>0</v>
      </c>
    </row>
    <row r="33" spans="1:33" ht="15">
      <c r="A33" s="377"/>
      <c r="B33" s="178" t="s">
        <v>14</v>
      </c>
      <c r="C33" s="189">
        <f t="shared" si="0"/>
        <v>0.76076405922875512</v>
      </c>
      <c r="D33" s="171">
        <f>SUM(D21:D32)</f>
        <v>176.16496000000001</v>
      </c>
      <c r="E33" s="188">
        <v>0.72352992541226413</v>
      </c>
      <c r="F33" s="182">
        <f>SUM(F21:F32)</f>
        <v>179.72888</v>
      </c>
      <c r="G33" s="187">
        <v>0.7381673504572086</v>
      </c>
      <c r="H33" s="186">
        <f t="shared" si="1"/>
        <v>-2.0230583880017888E-2</v>
      </c>
      <c r="I33" s="171">
        <f t="shared" ref="I33:AA33" si="21">SUM(I21:I32)</f>
        <v>231.56319999999994</v>
      </c>
      <c r="J33" s="27">
        <f t="shared" si="21"/>
        <v>236.77600000000001</v>
      </c>
      <c r="K33" s="185">
        <f t="shared" si="21"/>
        <v>-5.2128000000000201</v>
      </c>
      <c r="L33" s="171">
        <f t="shared" si="21"/>
        <v>241.21166666666667</v>
      </c>
      <c r="M33" s="27">
        <f t="shared" si="21"/>
        <v>246.64166666666668</v>
      </c>
      <c r="N33" s="172">
        <f t="shared" si="21"/>
        <v>-5.4299999999999811</v>
      </c>
      <c r="O33" s="171">
        <f t="shared" si="21"/>
        <v>0</v>
      </c>
      <c r="P33" s="27">
        <f t="shared" si="21"/>
        <v>0</v>
      </c>
      <c r="Q33" s="172">
        <f t="shared" si="21"/>
        <v>0</v>
      </c>
      <c r="R33" s="171">
        <f t="shared" si="21"/>
        <v>0</v>
      </c>
      <c r="S33" s="27">
        <f t="shared" si="21"/>
        <v>0</v>
      </c>
      <c r="T33" s="172">
        <f t="shared" si="21"/>
        <v>0</v>
      </c>
      <c r="U33" s="171">
        <f t="shared" si="21"/>
        <v>0</v>
      </c>
      <c r="V33" s="27">
        <f t="shared" si="21"/>
        <v>0</v>
      </c>
      <c r="W33" s="172">
        <f t="shared" si="21"/>
        <v>0</v>
      </c>
      <c r="X33" s="171">
        <f t="shared" si="21"/>
        <v>0</v>
      </c>
      <c r="Y33" s="27">
        <f t="shared" si="21"/>
        <v>0</v>
      </c>
      <c r="Z33" s="172">
        <f t="shared" si="21"/>
        <v>0</v>
      </c>
      <c r="AA33" s="29">
        <f t="shared" si="21"/>
        <v>241.21166666666667</v>
      </c>
      <c r="AB33" s="184">
        <v>0.99068429494662991</v>
      </c>
      <c r="AC33" s="183">
        <f t="shared" si="8"/>
        <v>0.73033349685960469</v>
      </c>
      <c r="AD33" s="182">
        <f>SUM(AD21:AD32)</f>
        <v>246.64166666666668</v>
      </c>
      <c r="AE33" s="181">
        <v>1.0129859241079306</v>
      </c>
      <c r="AF33" s="180">
        <f t="shared" si="9"/>
        <v>0.72870444977531501</v>
      </c>
      <c r="AG33" s="179">
        <f>SUM(AG21:AG32)</f>
        <v>-5.4299999999999811</v>
      </c>
    </row>
    <row r="34" spans="1:33" ht="15">
      <c r="A34" s="377"/>
      <c r="B34" s="158" t="s">
        <v>87</v>
      </c>
      <c r="C34" s="169">
        <f t="shared" si="0"/>
        <v>0.76076405922875512</v>
      </c>
      <c r="D34" s="151">
        <f>SUM(D24:D30)</f>
        <v>176.16496000000001</v>
      </c>
      <c r="E34" s="168">
        <v>0.72352992541226413</v>
      </c>
      <c r="F34" s="162">
        <f>SUM(F24:F30)</f>
        <v>179.72888</v>
      </c>
      <c r="G34" s="167">
        <v>0.7381673504572086</v>
      </c>
      <c r="H34" s="166">
        <f t="shared" si="1"/>
        <v>-2.0230583880017888E-2</v>
      </c>
      <c r="I34" s="151">
        <f t="shared" ref="I34:AA34" si="22">SUM(I24:I30)</f>
        <v>231.56319999999994</v>
      </c>
      <c r="J34" s="16">
        <f t="shared" si="22"/>
        <v>236.77600000000001</v>
      </c>
      <c r="K34" s="165">
        <f t="shared" si="22"/>
        <v>-5.2128000000000201</v>
      </c>
      <c r="L34" s="151">
        <f t="shared" si="22"/>
        <v>241.21166666666667</v>
      </c>
      <c r="M34" s="16">
        <f t="shared" si="22"/>
        <v>246.64166666666668</v>
      </c>
      <c r="N34" s="152">
        <f t="shared" si="22"/>
        <v>-5.4299999999999811</v>
      </c>
      <c r="O34" s="151">
        <f t="shared" si="22"/>
        <v>0</v>
      </c>
      <c r="P34" s="16">
        <f t="shared" si="22"/>
        <v>0</v>
      </c>
      <c r="Q34" s="152">
        <f t="shared" si="22"/>
        <v>0</v>
      </c>
      <c r="R34" s="151">
        <f t="shared" si="22"/>
        <v>0</v>
      </c>
      <c r="S34" s="16">
        <f t="shared" si="22"/>
        <v>0</v>
      </c>
      <c r="T34" s="152">
        <f t="shared" si="22"/>
        <v>0</v>
      </c>
      <c r="U34" s="151">
        <f t="shared" si="22"/>
        <v>0</v>
      </c>
      <c r="V34" s="16">
        <f t="shared" si="22"/>
        <v>0</v>
      </c>
      <c r="W34" s="152">
        <f t="shared" si="22"/>
        <v>0</v>
      </c>
      <c r="X34" s="151">
        <f t="shared" si="22"/>
        <v>0</v>
      </c>
      <c r="Y34" s="16">
        <f t="shared" si="22"/>
        <v>0</v>
      </c>
      <c r="Z34" s="152">
        <f t="shared" si="22"/>
        <v>0</v>
      </c>
      <c r="AA34" s="18">
        <f t="shared" si="22"/>
        <v>241.21166666666667</v>
      </c>
      <c r="AB34" s="164">
        <v>0.99068429494662991</v>
      </c>
      <c r="AC34" s="163">
        <f t="shared" si="8"/>
        <v>0.73033349685960469</v>
      </c>
      <c r="AD34" s="162">
        <f>SUM(AD24:AD30)</f>
        <v>246.64166666666668</v>
      </c>
      <c r="AE34" s="161">
        <v>1.0129859241079306</v>
      </c>
      <c r="AF34" s="160">
        <f t="shared" si="9"/>
        <v>0.72870444977531501</v>
      </c>
      <c r="AG34" s="159">
        <f>SUM(AG24:AG30)</f>
        <v>-5.4299999999999811</v>
      </c>
    </row>
    <row r="35" spans="1:33" ht="15.75" thickBot="1">
      <c r="A35" s="379"/>
      <c r="B35" s="301" t="s">
        <v>86</v>
      </c>
      <c r="C35" s="313">
        <f t="shared" si="0"/>
        <v>1</v>
      </c>
      <c r="D35" s="294">
        <f>SUM(D21:D23,D31:D32)</f>
        <v>0</v>
      </c>
      <c r="E35" s="312">
        <v>0</v>
      </c>
      <c r="F35" s="305">
        <f>SUM(F21:F23,F31:F32)</f>
        <v>0</v>
      </c>
      <c r="G35" s="311">
        <v>0</v>
      </c>
      <c r="H35" s="310">
        <f t="shared" si="1"/>
        <v>1</v>
      </c>
      <c r="I35" s="294">
        <f t="shared" ref="I35:AA35" si="23">SUM(I21:I23,I31:I32)</f>
        <v>0</v>
      </c>
      <c r="J35" s="293">
        <f t="shared" si="23"/>
        <v>0</v>
      </c>
      <c r="K35" s="309">
        <f t="shared" si="23"/>
        <v>0</v>
      </c>
      <c r="L35" s="294">
        <f t="shared" si="23"/>
        <v>0</v>
      </c>
      <c r="M35" s="293">
        <f t="shared" si="23"/>
        <v>0</v>
      </c>
      <c r="N35" s="295">
        <f t="shared" si="23"/>
        <v>0</v>
      </c>
      <c r="O35" s="294">
        <f t="shared" si="23"/>
        <v>0</v>
      </c>
      <c r="P35" s="293">
        <f t="shared" si="23"/>
        <v>0</v>
      </c>
      <c r="Q35" s="295">
        <f t="shared" si="23"/>
        <v>0</v>
      </c>
      <c r="R35" s="294">
        <f t="shared" si="23"/>
        <v>0</v>
      </c>
      <c r="S35" s="293">
        <f t="shared" si="23"/>
        <v>0</v>
      </c>
      <c r="T35" s="295">
        <f t="shared" si="23"/>
        <v>0</v>
      </c>
      <c r="U35" s="294">
        <f t="shared" si="23"/>
        <v>0</v>
      </c>
      <c r="V35" s="293">
        <f t="shared" si="23"/>
        <v>0</v>
      </c>
      <c r="W35" s="295">
        <f t="shared" si="23"/>
        <v>0</v>
      </c>
      <c r="X35" s="294">
        <f t="shared" si="23"/>
        <v>0</v>
      </c>
      <c r="Y35" s="293">
        <f t="shared" si="23"/>
        <v>0</v>
      </c>
      <c r="Z35" s="295">
        <f t="shared" si="23"/>
        <v>0</v>
      </c>
      <c r="AA35" s="308">
        <f t="shared" si="23"/>
        <v>0</v>
      </c>
      <c r="AB35" s="307">
        <v>0</v>
      </c>
      <c r="AC35" s="306">
        <f t="shared" si="8"/>
        <v>1</v>
      </c>
      <c r="AD35" s="305">
        <f>SUM(AD21:AD23,AD31:AD32)</f>
        <v>0</v>
      </c>
      <c r="AE35" s="304">
        <v>0</v>
      </c>
      <c r="AF35" s="303">
        <f t="shared" si="9"/>
        <v>1</v>
      </c>
      <c r="AG35" s="302">
        <f>SUM(AG21:AG23,AG31:AG32)</f>
        <v>0</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0</v>
      </c>
      <c r="S36" s="83">
        <v>0</v>
      </c>
      <c r="T36" s="274">
        <f t="shared" ref="T36:T47" si="27">R36-S36</f>
        <v>0</v>
      </c>
      <c r="U36" s="273">
        <v>0</v>
      </c>
      <c r="V36" s="83">
        <v>0</v>
      </c>
      <c r="W36" s="274">
        <f t="shared" ref="W36:W47" si="28">U36-V36</f>
        <v>0</v>
      </c>
      <c r="X36" s="273">
        <v>0</v>
      </c>
      <c r="Y36" s="83">
        <v>0</v>
      </c>
      <c r="Z36" s="274">
        <f t="shared" ref="Z36:Z47" si="29">X36-Y36</f>
        <v>0</v>
      </c>
      <c r="AA36" s="85">
        <v>0</v>
      </c>
      <c r="AB36" s="286">
        <v>0</v>
      </c>
      <c r="AC36" s="285">
        <f t="shared" si="8"/>
        <v>1</v>
      </c>
      <c r="AD36" s="284">
        <v>0</v>
      </c>
      <c r="AE36" s="283">
        <v>0</v>
      </c>
      <c r="AF36" s="282">
        <f t="shared" si="9"/>
        <v>1</v>
      </c>
      <c r="AG36" s="281">
        <f t="shared" ref="AG36:AG47" si="30">AA36-AD36</f>
        <v>0</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0</v>
      </c>
      <c r="S37" s="61">
        <v>0</v>
      </c>
      <c r="T37" s="252">
        <f t="shared" si="27"/>
        <v>0</v>
      </c>
      <c r="U37" s="251">
        <v>0</v>
      </c>
      <c r="V37" s="61">
        <v>0</v>
      </c>
      <c r="W37" s="252">
        <f t="shared" si="28"/>
        <v>0</v>
      </c>
      <c r="X37" s="251">
        <v>0</v>
      </c>
      <c r="Y37" s="61">
        <v>0</v>
      </c>
      <c r="Z37" s="252">
        <f t="shared" si="29"/>
        <v>0</v>
      </c>
      <c r="AA37" s="63">
        <v>0</v>
      </c>
      <c r="AB37" s="264">
        <v>0</v>
      </c>
      <c r="AC37" s="263">
        <f t="shared" si="8"/>
        <v>1</v>
      </c>
      <c r="AD37" s="262">
        <v>0</v>
      </c>
      <c r="AE37" s="261">
        <v>0</v>
      </c>
      <c r="AF37" s="260">
        <f t="shared" si="9"/>
        <v>1</v>
      </c>
      <c r="AG37" s="259">
        <f t="shared" si="30"/>
        <v>0</v>
      </c>
    </row>
    <row r="38" spans="1:33" ht="15">
      <c r="A38" s="377"/>
      <c r="B38" s="271" t="s">
        <v>24</v>
      </c>
      <c r="C38" s="249">
        <f t="shared" si="0"/>
        <v>0.65</v>
      </c>
      <c r="D38" s="231">
        <v>0.47891999999999996</v>
      </c>
      <c r="E38" s="248">
        <v>1.9669799935154047E-3</v>
      </c>
      <c r="F38" s="242">
        <v>0</v>
      </c>
      <c r="G38" s="247">
        <v>0</v>
      </c>
      <c r="H38" s="246">
        <f t="shared" si="1"/>
        <v>1</v>
      </c>
      <c r="I38" s="231">
        <v>0.7367999999999999</v>
      </c>
      <c r="J38" s="72">
        <v>0</v>
      </c>
      <c r="K38" s="245">
        <f t="shared" si="24"/>
        <v>0.7367999999999999</v>
      </c>
      <c r="L38" s="231">
        <v>0.76749999999999985</v>
      </c>
      <c r="M38" s="72">
        <v>0</v>
      </c>
      <c r="N38" s="232">
        <f t="shared" si="25"/>
        <v>0.76749999999999985</v>
      </c>
      <c r="O38" s="231">
        <v>0</v>
      </c>
      <c r="P38" s="72">
        <v>0</v>
      </c>
      <c r="Q38" s="232">
        <f t="shared" si="26"/>
        <v>0</v>
      </c>
      <c r="R38" s="231">
        <v>0</v>
      </c>
      <c r="S38" s="72">
        <v>0</v>
      </c>
      <c r="T38" s="232">
        <f t="shared" si="27"/>
        <v>0</v>
      </c>
      <c r="U38" s="231">
        <v>0</v>
      </c>
      <c r="V38" s="72">
        <v>0</v>
      </c>
      <c r="W38" s="232">
        <f t="shared" si="28"/>
        <v>0</v>
      </c>
      <c r="X38" s="231">
        <v>0</v>
      </c>
      <c r="Y38" s="72">
        <v>0</v>
      </c>
      <c r="Z38" s="232">
        <f t="shared" si="29"/>
        <v>0</v>
      </c>
      <c r="AA38" s="74">
        <v>0.76749999999999985</v>
      </c>
      <c r="AB38" s="244">
        <v>3.1522115280695584E-3</v>
      </c>
      <c r="AC38" s="243">
        <f t="shared" si="8"/>
        <v>0.62400000000000011</v>
      </c>
      <c r="AD38" s="242">
        <v>0</v>
      </c>
      <c r="AE38" s="241">
        <v>0</v>
      </c>
      <c r="AF38" s="240">
        <f t="shared" si="9"/>
        <v>1</v>
      </c>
      <c r="AG38" s="239">
        <f t="shared" si="30"/>
        <v>0.76749999999999985</v>
      </c>
    </row>
    <row r="39" spans="1:33" ht="15">
      <c r="A39" s="377"/>
      <c r="B39" s="218" t="s">
        <v>23</v>
      </c>
      <c r="C39" s="229">
        <f t="shared" si="0"/>
        <v>0.64999999999999991</v>
      </c>
      <c r="D39" s="211">
        <v>0.25272</v>
      </c>
      <c r="E39" s="228">
        <v>1.0379503548843504E-3</v>
      </c>
      <c r="F39" s="222">
        <v>4.524</v>
      </c>
      <c r="G39" s="227">
        <v>1.8580592576264935E-2</v>
      </c>
      <c r="H39" s="226">
        <f t="shared" si="1"/>
        <v>-16.901234567901234</v>
      </c>
      <c r="I39" s="211">
        <v>0.38880000000000003</v>
      </c>
      <c r="J39" s="49">
        <v>6.96</v>
      </c>
      <c r="K39" s="225">
        <f t="shared" si="24"/>
        <v>-6.5712000000000002</v>
      </c>
      <c r="L39" s="211">
        <v>0.40500000000000003</v>
      </c>
      <c r="M39" s="49">
        <v>7.25</v>
      </c>
      <c r="N39" s="212">
        <f t="shared" si="25"/>
        <v>-6.8449999999999998</v>
      </c>
      <c r="O39" s="211">
        <v>0</v>
      </c>
      <c r="P39" s="49">
        <v>0</v>
      </c>
      <c r="Q39" s="212">
        <f t="shared" si="26"/>
        <v>0</v>
      </c>
      <c r="R39" s="211">
        <v>0</v>
      </c>
      <c r="S39" s="49">
        <v>0</v>
      </c>
      <c r="T39" s="212">
        <f t="shared" si="27"/>
        <v>0</v>
      </c>
      <c r="U39" s="211">
        <v>0</v>
      </c>
      <c r="V39" s="49">
        <v>0</v>
      </c>
      <c r="W39" s="212">
        <f t="shared" si="28"/>
        <v>0</v>
      </c>
      <c r="X39" s="211">
        <v>0</v>
      </c>
      <c r="Y39" s="49">
        <v>0</v>
      </c>
      <c r="Z39" s="212">
        <f t="shared" si="29"/>
        <v>0</v>
      </c>
      <c r="AA39" s="51">
        <v>0.40500000000000003</v>
      </c>
      <c r="AB39" s="224">
        <v>1.6633819789813309E-3</v>
      </c>
      <c r="AC39" s="223">
        <f t="shared" si="8"/>
        <v>0.624</v>
      </c>
      <c r="AD39" s="222">
        <v>7.25</v>
      </c>
      <c r="AE39" s="221">
        <v>2.9776590667091242E-2</v>
      </c>
      <c r="AF39" s="220">
        <f t="shared" si="9"/>
        <v>0.624</v>
      </c>
      <c r="AG39" s="219">
        <f t="shared" si="30"/>
        <v>-6.8449999999999998</v>
      </c>
    </row>
    <row r="40" spans="1:33" ht="15">
      <c r="A40" s="377"/>
      <c r="B40" s="270" t="s">
        <v>22</v>
      </c>
      <c r="C40" s="269">
        <f t="shared" si="0"/>
        <v>0.70000000000000007</v>
      </c>
      <c r="D40" s="251">
        <v>21.173040000000004</v>
      </c>
      <c r="E40" s="268">
        <v>8.6960131299384888E-2</v>
      </c>
      <c r="F40" s="262">
        <v>14.353920000000002</v>
      </c>
      <c r="G40" s="267">
        <v>5.8953213835610266E-2</v>
      </c>
      <c r="H40" s="266">
        <f t="shared" si="1"/>
        <v>0.32206617472030469</v>
      </c>
      <c r="I40" s="251">
        <v>30.247200000000003</v>
      </c>
      <c r="J40" s="61">
        <v>20.505600000000005</v>
      </c>
      <c r="K40" s="265">
        <f t="shared" si="24"/>
        <v>9.7415999999999983</v>
      </c>
      <c r="L40" s="251">
        <v>31.5075</v>
      </c>
      <c r="M40" s="61">
        <v>21.360000000000003</v>
      </c>
      <c r="N40" s="252">
        <f t="shared" si="25"/>
        <v>10.147499999999997</v>
      </c>
      <c r="O40" s="251">
        <v>0</v>
      </c>
      <c r="P40" s="61">
        <v>0</v>
      </c>
      <c r="Q40" s="252">
        <f t="shared" si="26"/>
        <v>0</v>
      </c>
      <c r="R40" s="251">
        <v>0</v>
      </c>
      <c r="S40" s="61">
        <v>0</v>
      </c>
      <c r="T40" s="252">
        <f t="shared" si="27"/>
        <v>0</v>
      </c>
      <c r="U40" s="251">
        <v>0</v>
      </c>
      <c r="V40" s="61">
        <v>0</v>
      </c>
      <c r="W40" s="252">
        <f t="shared" si="28"/>
        <v>0</v>
      </c>
      <c r="X40" s="251">
        <v>0</v>
      </c>
      <c r="Y40" s="61">
        <v>0</v>
      </c>
      <c r="Z40" s="252">
        <f t="shared" si="29"/>
        <v>0</v>
      </c>
      <c r="AA40" s="63">
        <v>31.5075</v>
      </c>
      <c r="AB40" s="264">
        <v>0.1294049572907513</v>
      </c>
      <c r="AC40" s="263">
        <f t="shared" si="8"/>
        <v>0.67200000000000015</v>
      </c>
      <c r="AD40" s="262">
        <v>21.360000000000003</v>
      </c>
      <c r="AE40" s="261">
        <v>8.772799677918193E-2</v>
      </c>
      <c r="AF40" s="260">
        <f t="shared" si="9"/>
        <v>0.67200000000000004</v>
      </c>
      <c r="AG40" s="259">
        <f t="shared" si="30"/>
        <v>10.147499999999997</v>
      </c>
    </row>
    <row r="41" spans="1:33" ht="15">
      <c r="A41" s="377"/>
      <c r="B41" s="270" t="s">
        <v>21</v>
      </c>
      <c r="C41" s="269">
        <f t="shared" si="0"/>
        <v>0.75</v>
      </c>
      <c r="D41" s="251">
        <v>33.363</v>
      </c>
      <c r="E41" s="268">
        <v>0.13702571102408428</v>
      </c>
      <c r="F41" s="262">
        <v>24.422400000000003</v>
      </c>
      <c r="G41" s="267">
        <v>0.10030562867696127</v>
      </c>
      <c r="H41" s="266">
        <f t="shared" si="1"/>
        <v>0.26797949824656048</v>
      </c>
      <c r="I41" s="251">
        <v>44.484000000000002</v>
      </c>
      <c r="J41" s="61">
        <v>32.563200000000002</v>
      </c>
      <c r="K41" s="265">
        <f t="shared" si="24"/>
        <v>11.9208</v>
      </c>
      <c r="L41" s="251">
        <v>46.337500000000006</v>
      </c>
      <c r="M41" s="61">
        <v>33.92</v>
      </c>
      <c r="N41" s="252">
        <f t="shared" si="25"/>
        <v>12.417500000000004</v>
      </c>
      <c r="O41" s="251">
        <v>0</v>
      </c>
      <c r="P41" s="61">
        <v>0</v>
      </c>
      <c r="Q41" s="252">
        <f t="shared" si="26"/>
        <v>0</v>
      </c>
      <c r="R41" s="251">
        <v>0</v>
      </c>
      <c r="S41" s="61">
        <v>0</v>
      </c>
      <c r="T41" s="252">
        <f t="shared" si="27"/>
        <v>0</v>
      </c>
      <c r="U41" s="251">
        <v>0</v>
      </c>
      <c r="V41" s="61">
        <v>0</v>
      </c>
      <c r="W41" s="252">
        <f t="shared" si="28"/>
        <v>0</v>
      </c>
      <c r="X41" s="251">
        <v>0</v>
      </c>
      <c r="Y41" s="61">
        <v>0</v>
      </c>
      <c r="Z41" s="252">
        <f t="shared" si="29"/>
        <v>0</v>
      </c>
      <c r="AA41" s="63">
        <v>46.337500000000006</v>
      </c>
      <c r="AB41" s="264">
        <v>0.19031348753345043</v>
      </c>
      <c r="AC41" s="263">
        <f t="shared" si="8"/>
        <v>0.71999999999999986</v>
      </c>
      <c r="AD41" s="262">
        <v>33.92</v>
      </c>
      <c r="AE41" s="261">
        <v>0.13931337316244621</v>
      </c>
      <c r="AF41" s="260">
        <f t="shared" si="9"/>
        <v>0.72000000000000008</v>
      </c>
      <c r="AG41" s="259">
        <f t="shared" si="30"/>
        <v>12.417500000000004</v>
      </c>
    </row>
    <row r="42" spans="1:33" ht="15">
      <c r="A42" s="377"/>
      <c r="B42" s="270" t="s">
        <v>20</v>
      </c>
      <c r="C42" s="269">
        <f t="shared" si="0"/>
        <v>0.75</v>
      </c>
      <c r="D42" s="251">
        <v>63.980999999999995</v>
      </c>
      <c r="E42" s="268">
        <v>0.26277738863507288</v>
      </c>
      <c r="F42" s="262">
        <v>45.1584</v>
      </c>
      <c r="G42" s="267">
        <v>0.18547078510079631</v>
      </c>
      <c r="H42" s="266">
        <f t="shared" si="1"/>
        <v>0.2941904627936418</v>
      </c>
      <c r="I42" s="251">
        <v>85.307999999999993</v>
      </c>
      <c r="J42" s="61">
        <v>60.211199999999998</v>
      </c>
      <c r="K42" s="265">
        <f t="shared" si="24"/>
        <v>25.096799999999995</v>
      </c>
      <c r="L42" s="251">
        <v>88.862499999999997</v>
      </c>
      <c r="M42" s="61">
        <v>62.72</v>
      </c>
      <c r="N42" s="252">
        <f t="shared" si="25"/>
        <v>26.142499999999998</v>
      </c>
      <c r="O42" s="251">
        <v>0</v>
      </c>
      <c r="P42" s="61">
        <v>0</v>
      </c>
      <c r="Q42" s="252">
        <f t="shared" si="26"/>
        <v>0</v>
      </c>
      <c r="R42" s="251">
        <v>0</v>
      </c>
      <c r="S42" s="61">
        <v>0</v>
      </c>
      <c r="T42" s="252">
        <f t="shared" si="27"/>
        <v>0</v>
      </c>
      <c r="U42" s="251">
        <v>0</v>
      </c>
      <c r="V42" s="61">
        <v>0</v>
      </c>
      <c r="W42" s="252">
        <f t="shared" si="28"/>
        <v>0</v>
      </c>
      <c r="X42" s="251">
        <v>0</v>
      </c>
      <c r="Y42" s="61">
        <v>0</v>
      </c>
      <c r="Z42" s="252">
        <f t="shared" si="29"/>
        <v>0</v>
      </c>
      <c r="AA42" s="63">
        <v>88.862499999999997</v>
      </c>
      <c r="AB42" s="264">
        <v>0.36496859532649012</v>
      </c>
      <c r="AC42" s="263">
        <f t="shared" si="8"/>
        <v>0.72</v>
      </c>
      <c r="AD42" s="262">
        <v>62.72</v>
      </c>
      <c r="AE42" s="261">
        <v>0.25759831263999489</v>
      </c>
      <c r="AF42" s="260">
        <f t="shared" si="9"/>
        <v>0.72</v>
      </c>
      <c r="AG42" s="259">
        <f t="shared" si="30"/>
        <v>26.142499999999998</v>
      </c>
    </row>
    <row r="43" spans="1:33" ht="15">
      <c r="A43" s="377"/>
      <c r="B43" s="270" t="s">
        <v>19</v>
      </c>
      <c r="C43" s="269">
        <f t="shared" si="0"/>
        <v>0.79999999999999993</v>
      </c>
      <c r="D43" s="251">
        <v>36.627839999999999</v>
      </c>
      <c r="E43" s="268">
        <v>0.15043478761731247</v>
      </c>
      <c r="F43" s="262">
        <v>35.420159999999996</v>
      </c>
      <c r="G43" s="267">
        <v>0.14547470423212117</v>
      </c>
      <c r="H43" s="266">
        <f t="shared" si="1"/>
        <v>3.2971641243382178E-2</v>
      </c>
      <c r="I43" s="251">
        <v>45.784800000000004</v>
      </c>
      <c r="J43" s="61">
        <v>44.275199999999991</v>
      </c>
      <c r="K43" s="265">
        <f t="shared" si="24"/>
        <v>1.5096000000000132</v>
      </c>
      <c r="L43" s="251">
        <v>47.692500000000003</v>
      </c>
      <c r="M43" s="61">
        <v>46.11999999999999</v>
      </c>
      <c r="N43" s="252">
        <f t="shared" si="25"/>
        <v>1.5725000000000122</v>
      </c>
      <c r="O43" s="251">
        <v>0</v>
      </c>
      <c r="P43" s="61">
        <v>0</v>
      </c>
      <c r="Q43" s="252">
        <f t="shared" si="26"/>
        <v>0</v>
      </c>
      <c r="R43" s="251">
        <v>0</v>
      </c>
      <c r="S43" s="61">
        <v>0</v>
      </c>
      <c r="T43" s="252">
        <f t="shared" si="27"/>
        <v>0</v>
      </c>
      <c r="U43" s="251">
        <v>0</v>
      </c>
      <c r="V43" s="61">
        <v>0</v>
      </c>
      <c r="W43" s="252">
        <f t="shared" si="28"/>
        <v>0</v>
      </c>
      <c r="X43" s="251">
        <v>0</v>
      </c>
      <c r="Y43" s="61">
        <v>0</v>
      </c>
      <c r="Z43" s="252">
        <f t="shared" si="29"/>
        <v>0</v>
      </c>
      <c r="AA43" s="63">
        <v>47.692500000000003</v>
      </c>
      <c r="AB43" s="264">
        <v>0.19587862971004227</v>
      </c>
      <c r="AC43" s="263">
        <f t="shared" si="8"/>
        <v>0.7679999999999999</v>
      </c>
      <c r="AD43" s="262">
        <v>46.11999999999999</v>
      </c>
      <c r="AE43" s="261">
        <v>0.18942018780224107</v>
      </c>
      <c r="AF43" s="260">
        <f t="shared" si="9"/>
        <v>0.76800000000000002</v>
      </c>
      <c r="AG43" s="259">
        <f t="shared" si="30"/>
        <v>1.5725000000000122</v>
      </c>
    </row>
    <row r="44" spans="1:33" ht="15">
      <c r="A44" s="377"/>
      <c r="B44" s="258" t="s">
        <v>18</v>
      </c>
      <c r="C44" s="269">
        <f t="shared" si="0"/>
        <v>0.80000000000000016</v>
      </c>
      <c r="D44" s="251">
        <v>11.83488</v>
      </c>
      <c r="E44" s="268">
        <v>4.8607224976312521E-2</v>
      </c>
      <c r="F44" s="262">
        <v>18.7104</v>
      </c>
      <c r="G44" s="267">
        <v>7.6845782347247441E-2</v>
      </c>
      <c r="H44" s="266">
        <f t="shared" si="1"/>
        <v>-0.58095392602206353</v>
      </c>
      <c r="I44" s="251">
        <v>14.793599999999998</v>
      </c>
      <c r="J44" s="61">
        <v>23.387999999999998</v>
      </c>
      <c r="K44" s="265">
        <f t="shared" si="24"/>
        <v>-8.5944000000000003</v>
      </c>
      <c r="L44" s="251">
        <v>15.409999999999997</v>
      </c>
      <c r="M44" s="61">
        <v>24.362499999999997</v>
      </c>
      <c r="N44" s="252">
        <f t="shared" si="25"/>
        <v>-8.9525000000000006</v>
      </c>
      <c r="O44" s="251">
        <v>0</v>
      </c>
      <c r="P44" s="61">
        <v>0</v>
      </c>
      <c r="Q44" s="252">
        <f t="shared" si="26"/>
        <v>0</v>
      </c>
      <c r="R44" s="251">
        <v>0</v>
      </c>
      <c r="S44" s="61">
        <v>0</v>
      </c>
      <c r="T44" s="252">
        <f t="shared" si="27"/>
        <v>0</v>
      </c>
      <c r="U44" s="251">
        <v>0</v>
      </c>
      <c r="V44" s="61">
        <v>0</v>
      </c>
      <c r="W44" s="252">
        <f t="shared" si="28"/>
        <v>0</v>
      </c>
      <c r="X44" s="251">
        <v>0</v>
      </c>
      <c r="Y44" s="61">
        <v>0</v>
      </c>
      <c r="Z44" s="252">
        <f t="shared" si="29"/>
        <v>0</v>
      </c>
      <c r="AA44" s="63">
        <v>15.409999999999997</v>
      </c>
      <c r="AB44" s="264">
        <v>6.3290657521240246E-2</v>
      </c>
      <c r="AC44" s="263">
        <f t="shared" si="8"/>
        <v>0.76800000000000013</v>
      </c>
      <c r="AD44" s="262">
        <v>24.362499999999997</v>
      </c>
      <c r="AE44" s="261">
        <v>0.10005961243131177</v>
      </c>
      <c r="AF44" s="260">
        <f t="shared" si="9"/>
        <v>0.76800000000000013</v>
      </c>
      <c r="AG44" s="259">
        <f t="shared" si="30"/>
        <v>-8.9525000000000006</v>
      </c>
    </row>
    <row r="45" spans="1:33" ht="15">
      <c r="A45" s="377"/>
      <c r="B45" s="238" t="s">
        <v>17</v>
      </c>
      <c r="C45" s="249">
        <f t="shared" si="0"/>
        <v>0.75</v>
      </c>
      <c r="D45" s="231">
        <v>3.5424000000000002</v>
      </c>
      <c r="E45" s="248">
        <v>1.454904770949004E-2</v>
      </c>
      <c r="F45" s="242">
        <v>4.9716000000000005</v>
      </c>
      <c r="G45" s="247">
        <v>2.041893767731184E-2</v>
      </c>
      <c r="H45" s="246">
        <f t="shared" si="1"/>
        <v>-0.40345528455284557</v>
      </c>
      <c r="I45" s="231">
        <v>4.7232000000000003</v>
      </c>
      <c r="J45" s="72">
        <v>6.6288</v>
      </c>
      <c r="K45" s="245">
        <f t="shared" si="24"/>
        <v>-1.9055999999999997</v>
      </c>
      <c r="L45" s="231">
        <v>4.92</v>
      </c>
      <c r="M45" s="72">
        <v>6.9049999999999994</v>
      </c>
      <c r="N45" s="232">
        <f t="shared" si="25"/>
        <v>-1.9849999999999994</v>
      </c>
      <c r="O45" s="231">
        <v>0</v>
      </c>
      <c r="P45" s="72">
        <v>0</v>
      </c>
      <c r="Q45" s="232">
        <f t="shared" si="26"/>
        <v>0</v>
      </c>
      <c r="R45" s="231">
        <v>0</v>
      </c>
      <c r="S45" s="72">
        <v>0</v>
      </c>
      <c r="T45" s="232">
        <f t="shared" si="27"/>
        <v>0</v>
      </c>
      <c r="U45" s="231">
        <v>0</v>
      </c>
      <c r="V45" s="72">
        <v>0</v>
      </c>
      <c r="W45" s="232">
        <f t="shared" si="28"/>
        <v>0</v>
      </c>
      <c r="X45" s="231">
        <v>0</v>
      </c>
      <c r="Y45" s="72">
        <v>0</v>
      </c>
      <c r="Z45" s="232">
        <f t="shared" si="29"/>
        <v>0</v>
      </c>
      <c r="AA45" s="74">
        <v>4.92</v>
      </c>
      <c r="AB45" s="244">
        <v>2.0207010707625057E-2</v>
      </c>
      <c r="AC45" s="243">
        <f t="shared" si="8"/>
        <v>0.72000000000000008</v>
      </c>
      <c r="AD45" s="242">
        <v>6.9049999999999994</v>
      </c>
      <c r="AE45" s="241">
        <v>2.8359635662933105E-2</v>
      </c>
      <c r="AF45" s="240">
        <f t="shared" si="9"/>
        <v>0.72000000000000008</v>
      </c>
      <c r="AG45" s="239">
        <f t="shared" si="30"/>
        <v>-1.9849999999999994</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0</v>
      </c>
      <c r="M46" s="49">
        <v>0</v>
      </c>
      <c r="N46" s="212">
        <f t="shared" si="25"/>
        <v>0</v>
      </c>
      <c r="O46" s="211">
        <v>0</v>
      </c>
      <c r="P46" s="49">
        <v>0</v>
      </c>
      <c r="Q46" s="212">
        <f t="shared" si="26"/>
        <v>0</v>
      </c>
      <c r="R46" s="211">
        <v>0</v>
      </c>
      <c r="S46" s="49">
        <v>0</v>
      </c>
      <c r="T46" s="212">
        <f t="shared" si="27"/>
        <v>0</v>
      </c>
      <c r="U46" s="211">
        <v>0</v>
      </c>
      <c r="V46" s="49">
        <v>0</v>
      </c>
      <c r="W46" s="212">
        <f t="shared" si="28"/>
        <v>0</v>
      </c>
      <c r="X46" s="211">
        <v>0</v>
      </c>
      <c r="Y46" s="49">
        <v>0</v>
      </c>
      <c r="Z46" s="212">
        <f t="shared" si="29"/>
        <v>0</v>
      </c>
      <c r="AA46" s="51">
        <v>0</v>
      </c>
      <c r="AB46" s="224">
        <v>0</v>
      </c>
      <c r="AC46" s="223">
        <f t="shared" si="8"/>
        <v>1</v>
      </c>
      <c r="AD46" s="222">
        <v>0</v>
      </c>
      <c r="AE46" s="221">
        <v>0</v>
      </c>
      <c r="AF46" s="220">
        <f t="shared" si="9"/>
        <v>1</v>
      </c>
      <c r="AG46" s="219">
        <f t="shared" si="30"/>
        <v>0</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0</v>
      </c>
      <c r="M47" s="38">
        <v>0</v>
      </c>
      <c r="N47" s="192">
        <f t="shared" si="25"/>
        <v>0</v>
      </c>
      <c r="O47" s="191">
        <v>0</v>
      </c>
      <c r="P47" s="38">
        <v>0</v>
      </c>
      <c r="Q47" s="192">
        <f t="shared" si="26"/>
        <v>0</v>
      </c>
      <c r="R47" s="191">
        <v>0</v>
      </c>
      <c r="S47" s="38">
        <v>0</v>
      </c>
      <c r="T47" s="192">
        <f t="shared" si="27"/>
        <v>0</v>
      </c>
      <c r="U47" s="191">
        <v>0</v>
      </c>
      <c r="V47" s="38">
        <v>0</v>
      </c>
      <c r="W47" s="192">
        <f t="shared" si="28"/>
        <v>0</v>
      </c>
      <c r="X47" s="191">
        <v>0</v>
      </c>
      <c r="Y47" s="38">
        <v>0</v>
      </c>
      <c r="Z47" s="192">
        <f t="shared" si="29"/>
        <v>0</v>
      </c>
      <c r="AA47" s="40">
        <v>0</v>
      </c>
      <c r="AB47" s="204">
        <v>0</v>
      </c>
      <c r="AC47" s="203">
        <f t="shared" si="8"/>
        <v>1</v>
      </c>
      <c r="AD47" s="202">
        <v>0</v>
      </c>
      <c r="AE47" s="201">
        <v>0</v>
      </c>
      <c r="AF47" s="200">
        <f t="shared" si="9"/>
        <v>1</v>
      </c>
      <c r="AG47" s="199">
        <f t="shared" si="30"/>
        <v>0</v>
      </c>
    </row>
    <row r="48" spans="1:33" ht="15">
      <c r="A48" s="377"/>
      <c r="B48" s="178" t="s">
        <v>14</v>
      </c>
      <c r="C48" s="189">
        <f t="shared" si="0"/>
        <v>0.75619959517173396</v>
      </c>
      <c r="D48" s="171">
        <f>SUM(D36:D47)</f>
        <v>171.25379999999998</v>
      </c>
      <c r="E48" s="188">
        <v>0.70335922161005682</v>
      </c>
      <c r="F48" s="182">
        <f>SUM(F36:F47)</f>
        <v>147.56088</v>
      </c>
      <c r="G48" s="187">
        <v>0.60604964444631326</v>
      </c>
      <c r="H48" s="186">
        <f t="shared" si="1"/>
        <v>0.13834974756764515</v>
      </c>
      <c r="I48" s="171">
        <f t="shared" ref="I48:AA48" si="31">SUM(I36:I47)</f>
        <v>226.46640000000002</v>
      </c>
      <c r="J48" s="27">
        <f t="shared" si="31"/>
        <v>194.53200000000001</v>
      </c>
      <c r="K48" s="185">
        <f t="shared" si="31"/>
        <v>31.934400000000004</v>
      </c>
      <c r="L48" s="171">
        <f t="shared" si="31"/>
        <v>235.90249999999997</v>
      </c>
      <c r="M48" s="27">
        <f t="shared" si="31"/>
        <v>202.63750000000002</v>
      </c>
      <c r="N48" s="172">
        <f t="shared" si="31"/>
        <v>33.265000000000008</v>
      </c>
      <c r="O48" s="171">
        <f t="shared" si="31"/>
        <v>0</v>
      </c>
      <c r="P48" s="27">
        <f t="shared" si="31"/>
        <v>0</v>
      </c>
      <c r="Q48" s="172">
        <f t="shared" si="31"/>
        <v>0</v>
      </c>
      <c r="R48" s="171">
        <f t="shared" si="31"/>
        <v>0</v>
      </c>
      <c r="S48" s="27">
        <f t="shared" si="31"/>
        <v>0</v>
      </c>
      <c r="T48" s="172">
        <f t="shared" si="31"/>
        <v>0</v>
      </c>
      <c r="U48" s="171">
        <f t="shared" si="31"/>
        <v>0</v>
      </c>
      <c r="V48" s="27">
        <f t="shared" si="31"/>
        <v>0</v>
      </c>
      <c r="W48" s="172">
        <f t="shared" si="31"/>
        <v>0</v>
      </c>
      <c r="X48" s="171">
        <f t="shared" si="31"/>
        <v>0</v>
      </c>
      <c r="Y48" s="27">
        <f t="shared" si="31"/>
        <v>0</v>
      </c>
      <c r="Z48" s="172">
        <f t="shared" si="31"/>
        <v>0</v>
      </c>
      <c r="AA48" s="29">
        <f t="shared" si="31"/>
        <v>235.90249999999997</v>
      </c>
      <c r="AB48" s="184">
        <v>0.96887893159665017</v>
      </c>
      <c r="AC48" s="183">
        <f t="shared" si="8"/>
        <v>0.72595161136486475</v>
      </c>
      <c r="AD48" s="182">
        <f>SUM(AD36:AD47)</f>
        <v>202.63750000000002</v>
      </c>
      <c r="AE48" s="181">
        <v>0.83225570914520031</v>
      </c>
      <c r="AF48" s="180">
        <f t="shared" si="9"/>
        <v>0.72820124606748493</v>
      </c>
      <c r="AG48" s="179">
        <f>SUM(AG36:AG47)</f>
        <v>33.265000000000008</v>
      </c>
    </row>
    <row r="49" spans="1:33" ht="15">
      <c r="A49" s="377"/>
      <c r="B49" s="158" t="s">
        <v>87</v>
      </c>
      <c r="C49" s="169">
        <f t="shared" si="0"/>
        <v>0.75654623939439025</v>
      </c>
      <c r="D49" s="151">
        <f>SUM(D39:D45)</f>
        <v>170.77487999999997</v>
      </c>
      <c r="E49" s="168">
        <v>0.70139224161654135</v>
      </c>
      <c r="F49" s="162">
        <f>SUM(F39:F45)</f>
        <v>147.56088</v>
      </c>
      <c r="G49" s="167">
        <v>0.60604964444631326</v>
      </c>
      <c r="H49" s="166">
        <f t="shared" si="1"/>
        <v>0.13593334101596191</v>
      </c>
      <c r="I49" s="151">
        <f t="shared" ref="I49:AA49" si="32">SUM(I39:I45)</f>
        <v>225.7296</v>
      </c>
      <c r="J49" s="16">
        <f t="shared" si="32"/>
        <v>194.53200000000001</v>
      </c>
      <c r="K49" s="165">
        <f t="shared" si="32"/>
        <v>31.197600000000001</v>
      </c>
      <c r="L49" s="151">
        <f t="shared" si="32"/>
        <v>235.13499999999999</v>
      </c>
      <c r="M49" s="16">
        <f t="shared" si="32"/>
        <v>202.63750000000002</v>
      </c>
      <c r="N49" s="152">
        <f t="shared" si="32"/>
        <v>32.497500000000009</v>
      </c>
      <c r="O49" s="151">
        <f t="shared" si="32"/>
        <v>0</v>
      </c>
      <c r="P49" s="16">
        <f t="shared" si="32"/>
        <v>0</v>
      </c>
      <c r="Q49" s="152">
        <f t="shared" si="32"/>
        <v>0</v>
      </c>
      <c r="R49" s="151">
        <f t="shared" si="32"/>
        <v>0</v>
      </c>
      <c r="S49" s="16">
        <f t="shared" si="32"/>
        <v>0</v>
      </c>
      <c r="T49" s="152">
        <f t="shared" si="32"/>
        <v>0</v>
      </c>
      <c r="U49" s="151">
        <f t="shared" si="32"/>
        <v>0</v>
      </c>
      <c r="V49" s="16">
        <f t="shared" si="32"/>
        <v>0</v>
      </c>
      <c r="W49" s="152">
        <f t="shared" si="32"/>
        <v>0</v>
      </c>
      <c r="X49" s="151">
        <f t="shared" si="32"/>
        <v>0</v>
      </c>
      <c r="Y49" s="16">
        <f t="shared" si="32"/>
        <v>0</v>
      </c>
      <c r="Z49" s="152">
        <f t="shared" si="32"/>
        <v>0</v>
      </c>
      <c r="AA49" s="18">
        <f t="shared" si="32"/>
        <v>235.13499999999999</v>
      </c>
      <c r="AB49" s="164">
        <v>0.96572672006858074</v>
      </c>
      <c r="AC49" s="163">
        <f t="shared" si="8"/>
        <v>0.72628438981861476</v>
      </c>
      <c r="AD49" s="162">
        <f>SUM(AD39:AD45)</f>
        <v>202.63750000000002</v>
      </c>
      <c r="AE49" s="161">
        <v>0.83225570914520031</v>
      </c>
      <c r="AF49" s="160">
        <f t="shared" si="9"/>
        <v>0.72820124606748493</v>
      </c>
      <c r="AG49" s="159">
        <f>SUM(AG39:AG45)</f>
        <v>32.497500000000009</v>
      </c>
    </row>
    <row r="50" spans="1:33" ht="15.75" thickBot="1">
      <c r="A50" s="378"/>
      <c r="B50" s="138" t="s">
        <v>86</v>
      </c>
      <c r="C50" s="149">
        <f t="shared" si="0"/>
        <v>0.65</v>
      </c>
      <c r="D50" s="131">
        <f>SUM(D36:D38,D46:D47)</f>
        <v>0.47891999999999996</v>
      </c>
      <c r="E50" s="148">
        <v>1.9669799935154047E-3</v>
      </c>
      <c r="F50" s="142">
        <f>SUM(F36:F38,F46:F47)</f>
        <v>0</v>
      </c>
      <c r="G50" s="147">
        <v>0</v>
      </c>
      <c r="H50" s="146">
        <f t="shared" si="1"/>
        <v>1</v>
      </c>
      <c r="I50" s="131">
        <f t="shared" ref="I50:AA50" si="33">SUM(I36:I38,I46:I47)</f>
        <v>0.7367999999999999</v>
      </c>
      <c r="J50" s="5">
        <f t="shared" si="33"/>
        <v>0</v>
      </c>
      <c r="K50" s="145">
        <f t="shared" si="33"/>
        <v>0.7367999999999999</v>
      </c>
      <c r="L50" s="131">
        <f t="shared" si="33"/>
        <v>0.76749999999999985</v>
      </c>
      <c r="M50" s="5">
        <f t="shared" si="33"/>
        <v>0</v>
      </c>
      <c r="N50" s="132">
        <f t="shared" si="33"/>
        <v>0.76749999999999985</v>
      </c>
      <c r="O50" s="131">
        <f t="shared" si="33"/>
        <v>0</v>
      </c>
      <c r="P50" s="5">
        <f t="shared" si="33"/>
        <v>0</v>
      </c>
      <c r="Q50" s="132">
        <f t="shared" si="33"/>
        <v>0</v>
      </c>
      <c r="R50" s="131">
        <f t="shared" si="33"/>
        <v>0</v>
      </c>
      <c r="S50" s="5">
        <f t="shared" si="33"/>
        <v>0</v>
      </c>
      <c r="T50" s="132">
        <f t="shared" si="33"/>
        <v>0</v>
      </c>
      <c r="U50" s="131">
        <f t="shared" si="33"/>
        <v>0</v>
      </c>
      <c r="V50" s="5">
        <f t="shared" si="33"/>
        <v>0</v>
      </c>
      <c r="W50" s="132">
        <f t="shared" si="33"/>
        <v>0</v>
      </c>
      <c r="X50" s="131">
        <f t="shared" si="33"/>
        <v>0</v>
      </c>
      <c r="Y50" s="5">
        <f t="shared" si="33"/>
        <v>0</v>
      </c>
      <c r="Z50" s="132">
        <f t="shared" si="33"/>
        <v>0</v>
      </c>
      <c r="AA50" s="7">
        <f t="shared" si="33"/>
        <v>0.76749999999999985</v>
      </c>
      <c r="AB50" s="144">
        <v>3.1522115280695584E-3</v>
      </c>
      <c r="AC50" s="143">
        <f t="shared" si="8"/>
        <v>0.62400000000000011</v>
      </c>
      <c r="AD50" s="142">
        <f>SUM(AD36:AD38,AD46:AD47)</f>
        <v>0</v>
      </c>
      <c r="AE50" s="141">
        <v>0</v>
      </c>
      <c r="AF50" s="140">
        <f t="shared" si="9"/>
        <v>1</v>
      </c>
      <c r="AG50" s="139">
        <f>SUM(AG36:AG38,AG46:AG47)</f>
        <v>0.76749999999999985</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B52:AG52"/>
    <mergeCell ref="B53:AG53"/>
    <mergeCell ref="A60:AG60"/>
    <mergeCell ref="A61:AG61"/>
    <mergeCell ref="A62:AG62"/>
    <mergeCell ref="A70:AG70"/>
    <mergeCell ref="A55:AG55"/>
    <mergeCell ref="A66:AG66"/>
    <mergeCell ref="A67:AG67"/>
    <mergeCell ref="A68:AG68"/>
    <mergeCell ref="A69:AG69"/>
    <mergeCell ref="A65:AG65"/>
    <mergeCell ref="A56:AG56"/>
    <mergeCell ref="A57:AG57"/>
    <mergeCell ref="A58:AG58"/>
    <mergeCell ref="A63:AG63"/>
    <mergeCell ref="A64:AG64"/>
    <mergeCell ref="A59:AG59"/>
    <mergeCell ref="AF3:AF4"/>
    <mergeCell ref="AG3:AG4"/>
    <mergeCell ref="AD3:AE4"/>
    <mergeCell ref="AA3:AB4"/>
    <mergeCell ref="D4:E4"/>
    <mergeCell ref="F4:G4"/>
    <mergeCell ref="AC3:AC4"/>
    <mergeCell ref="A21:A35"/>
    <mergeCell ref="A36:A50"/>
    <mergeCell ref="A3:A5"/>
    <mergeCell ref="B3:B5"/>
    <mergeCell ref="C3:C4"/>
    <mergeCell ref="A6:A20"/>
  </mergeCells>
  <pageMargins left="0.7" right="0.3" top="0.7" bottom="0.7" header="0.3" footer="0.3"/>
  <pageSetup paperSize="3" scale="61" orientation="landscape" r:id="rId1"/>
  <headerFooter>
    <oddFooter>&amp;L&amp;Z&amp;F
Tab: &amp;A&amp;R&amp;D &amp;T
Page &amp;P of &amp;N</oddFooter>
  </headerFooter>
</worksheet>
</file>

<file path=xl/worksheets/sheet4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DCLateral!A1</f>
        <v>FIIP DIVERSION: DC-2 Lateral</v>
      </c>
      <c r="C1" s="124"/>
      <c r="D1" s="124"/>
      <c r="E1" s="124"/>
      <c r="F1" s="124"/>
      <c r="G1" s="124"/>
      <c r="H1" s="124"/>
      <c r="I1" s="124"/>
      <c r="J1" s="124"/>
      <c r="K1" s="124"/>
      <c r="L1" s="124"/>
      <c r="M1" s="124"/>
      <c r="N1" s="124"/>
      <c r="O1" s="124"/>
    </row>
    <row r="2" spans="2:15" ht="23.25">
      <c r="B2" s="125" t="str">
        <f>DCLateral!A2</f>
        <v>243 Acres (100% Sprinkler / 0%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47.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131</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190</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22.427500000000002</v>
      </c>
      <c r="M6" s="83">
        <v>0</v>
      </c>
      <c r="N6" s="274">
        <f t="shared" ref="N6:N17" si="3">L6-M6</f>
        <v>22.427500000000002</v>
      </c>
      <c r="O6" s="273">
        <v>3.2500000000000001E-2</v>
      </c>
      <c r="P6" s="83">
        <v>0</v>
      </c>
      <c r="Q6" s="274">
        <f t="shared" ref="Q6:Q17" si="4">O6-P6</f>
        <v>3.2500000000000001E-2</v>
      </c>
      <c r="R6" s="273">
        <v>0</v>
      </c>
      <c r="S6" s="83">
        <v>0</v>
      </c>
      <c r="T6" s="274">
        <f t="shared" ref="T6:T17" si="5">R6-S6</f>
        <v>0</v>
      </c>
      <c r="U6" s="273">
        <v>0</v>
      </c>
      <c r="V6" s="83">
        <v>0</v>
      </c>
      <c r="W6" s="274">
        <f t="shared" ref="W6:W17" si="6">U6-V6</f>
        <v>0</v>
      </c>
      <c r="X6" s="273">
        <v>0</v>
      </c>
      <c r="Y6" s="83">
        <v>0</v>
      </c>
      <c r="Z6" s="274">
        <f t="shared" ref="Z6:Z17" si="7">X6-Y6</f>
        <v>0</v>
      </c>
      <c r="AA6" s="85">
        <v>22.46</v>
      </c>
      <c r="AB6" s="286">
        <v>1.177586459486981E-2</v>
      </c>
      <c r="AC6" s="285">
        <f t="shared" ref="AC6:AC50" si="8">IFERROR(D6/AA6,1)</f>
        <v>0</v>
      </c>
      <c r="AD6" s="284">
        <v>0</v>
      </c>
      <c r="AE6" s="283">
        <v>0</v>
      </c>
      <c r="AF6" s="282">
        <f t="shared" ref="AF6:AF50" si="9">IFERROR(F6/AD6,1)</f>
        <v>1</v>
      </c>
      <c r="AG6" s="281">
        <f t="shared" ref="AG6:AG17" si="10">AA6-AD6</f>
        <v>22.46</v>
      </c>
    </row>
    <row r="7" spans="1:34"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251">
        <v>3.8875000000000002</v>
      </c>
      <c r="Y7" s="61">
        <v>0</v>
      </c>
      <c r="Z7" s="252">
        <f t="shared" si="7"/>
        <v>3.8875000000000002</v>
      </c>
      <c r="AA7" s="63">
        <v>3.8875000000000002</v>
      </c>
      <c r="AB7" s="264">
        <v>2.0382312383150662E-3</v>
      </c>
      <c r="AC7" s="263">
        <f t="shared" si="8"/>
        <v>0</v>
      </c>
      <c r="AD7" s="262">
        <v>0</v>
      </c>
      <c r="AE7" s="261">
        <v>0</v>
      </c>
      <c r="AF7" s="260">
        <f t="shared" si="9"/>
        <v>1</v>
      </c>
      <c r="AG7" s="259">
        <f t="shared" si="10"/>
        <v>3.8875000000000002</v>
      </c>
    </row>
    <row r="8" spans="1:34" ht="15">
      <c r="A8" s="377"/>
      <c r="B8" s="271" t="s">
        <v>24</v>
      </c>
      <c r="C8" s="249">
        <f t="shared" si="0"/>
        <v>1</v>
      </c>
      <c r="D8" s="231">
        <v>0</v>
      </c>
      <c r="E8" s="248">
        <v>0</v>
      </c>
      <c r="F8" s="242">
        <v>0</v>
      </c>
      <c r="G8" s="247">
        <v>0</v>
      </c>
      <c r="H8" s="246">
        <f t="shared" si="1"/>
        <v>1</v>
      </c>
      <c r="I8" s="231">
        <v>0</v>
      </c>
      <c r="J8" s="72">
        <v>0</v>
      </c>
      <c r="K8" s="245">
        <f t="shared" si="2"/>
        <v>0</v>
      </c>
      <c r="L8" s="231">
        <v>23.767499999999998</v>
      </c>
      <c r="M8" s="72">
        <v>0</v>
      </c>
      <c r="N8" s="232">
        <f t="shared" si="3"/>
        <v>23.767499999999998</v>
      </c>
      <c r="O8" s="231">
        <v>3.9850000000000003</v>
      </c>
      <c r="P8" s="72">
        <v>0</v>
      </c>
      <c r="Q8" s="232">
        <f t="shared" si="4"/>
        <v>3.9850000000000003</v>
      </c>
      <c r="R8" s="231">
        <v>0</v>
      </c>
      <c r="S8" s="72">
        <v>0</v>
      </c>
      <c r="T8" s="232">
        <f t="shared" si="5"/>
        <v>0</v>
      </c>
      <c r="U8" s="231">
        <v>0</v>
      </c>
      <c r="V8" s="72">
        <v>0</v>
      </c>
      <c r="W8" s="232">
        <f t="shared" si="6"/>
        <v>0</v>
      </c>
      <c r="X8" s="231">
        <v>21.067499999999999</v>
      </c>
      <c r="Y8" s="72">
        <v>0</v>
      </c>
      <c r="Z8" s="232">
        <f t="shared" si="7"/>
        <v>21.067499999999999</v>
      </c>
      <c r="AA8" s="74">
        <v>48.819999999999993</v>
      </c>
      <c r="AB8" s="244">
        <v>2.5596514226248621E-2</v>
      </c>
      <c r="AC8" s="243">
        <f t="shared" si="8"/>
        <v>0</v>
      </c>
      <c r="AD8" s="242">
        <v>0</v>
      </c>
      <c r="AE8" s="241">
        <v>0</v>
      </c>
      <c r="AF8" s="240">
        <f t="shared" si="9"/>
        <v>1</v>
      </c>
      <c r="AG8" s="239">
        <f t="shared" si="10"/>
        <v>48.819999999999993</v>
      </c>
    </row>
    <row r="9" spans="1:34" ht="15">
      <c r="A9" s="377"/>
      <c r="B9" s="218" t="s">
        <v>23</v>
      </c>
      <c r="C9" s="229">
        <f t="shared" si="0"/>
        <v>0.51335390311080797</v>
      </c>
      <c r="D9" s="211">
        <v>27.782642250000002</v>
      </c>
      <c r="E9" s="228">
        <v>1.4566546448072534E-2</v>
      </c>
      <c r="F9" s="222">
        <v>26.468626499999999</v>
      </c>
      <c r="G9" s="227">
        <v>1.3877675123000149E-2</v>
      </c>
      <c r="H9" s="226">
        <f t="shared" si="1"/>
        <v>4.7296284427374893E-2</v>
      </c>
      <c r="I9" s="211">
        <v>54.119861720430109</v>
      </c>
      <c r="J9" s="49">
        <v>49.455066505376344</v>
      </c>
      <c r="K9" s="225">
        <f t="shared" si="2"/>
        <v>4.6647952150537648</v>
      </c>
      <c r="L9" s="211">
        <v>56.677499999999931</v>
      </c>
      <c r="M9" s="49">
        <v>37.152500000000003</v>
      </c>
      <c r="N9" s="212">
        <f t="shared" si="3"/>
        <v>19.524999999999928</v>
      </c>
      <c r="O9" s="211">
        <v>4.4074999999999998</v>
      </c>
      <c r="P9" s="49">
        <v>3.6475</v>
      </c>
      <c r="Q9" s="212">
        <f t="shared" si="4"/>
        <v>0.75999999999999979</v>
      </c>
      <c r="R9" s="211">
        <v>0</v>
      </c>
      <c r="S9" s="49">
        <v>0</v>
      </c>
      <c r="T9" s="212">
        <f t="shared" si="5"/>
        <v>0</v>
      </c>
      <c r="U9" s="211">
        <v>1.7625000000000455</v>
      </c>
      <c r="V9" s="49">
        <v>54.800000000000011</v>
      </c>
      <c r="W9" s="212">
        <f t="shared" si="6"/>
        <v>-53.037499999999966</v>
      </c>
      <c r="X9" s="211">
        <v>49.607499999999973</v>
      </c>
      <c r="Y9" s="49">
        <v>25.032500000000024</v>
      </c>
      <c r="Z9" s="212">
        <f t="shared" si="7"/>
        <v>24.57499999999995</v>
      </c>
      <c r="AA9" s="51">
        <v>112.45499999999996</v>
      </c>
      <c r="AB9" s="224">
        <v>5.8960590071953867E-2</v>
      </c>
      <c r="AC9" s="223">
        <f t="shared" si="8"/>
        <v>0.24705564225690288</v>
      </c>
      <c r="AD9" s="222">
        <v>120.63250000000005</v>
      </c>
      <c r="AE9" s="221">
        <v>6.3248413901466183E-2</v>
      </c>
      <c r="AF9" s="220">
        <f t="shared" si="9"/>
        <v>0.21941538557188145</v>
      </c>
      <c r="AG9" s="219">
        <f t="shared" si="10"/>
        <v>-8.1775000000000944</v>
      </c>
    </row>
    <row r="10" spans="1:34" ht="15">
      <c r="A10" s="377"/>
      <c r="B10" s="270" t="s">
        <v>22</v>
      </c>
      <c r="C10" s="269">
        <f t="shared" si="0"/>
        <v>0.53121638885247735</v>
      </c>
      <c r="D10" s="251">
        <v>116.86117299999999</v>
      </c>
      <c r="E10" s="268">
        <v>6.1270763563920555E-2</v>
      </c>
      <c r="F10" s="262">
        <v>99.75148424999999</v>
      </c>
      <c r="G10" s="267">
        <v>5.2300359879216475E-2</v>
      </c>
      <c r="H10" s="266">
        <f t="shared" si="1"/>
        <v>0.14641038003272486</v>
      </c>
      <c r="I10" s="251">
        <v>219.98789090909088</v>
      </c>
      <c r="J10" s="61">
        <v>185.81962086627141</v>
      </c>
      <c r="K10" s="265">
        <f t="shared" si="2"/>
        <v>34.168270042819472</v>
      </c>
      <c r="L10" s="251">
        <v>197.95250000000001</v>
      </c>
      <c r="M10" s="61">
        <v>80.202500000000057</v>
      </c>
      <c r="N10" s="252">
        <f t="shared" si="3"/>
        <v>117.74999999999996</v>
      </c>
      <c r="O10" s="251">
        <v>7.2</v>
      </c>
      <c r="P10" s="61">
        <v>6.0324999999999998</v>
      </c>
      <c r="Q10" s="252">
        <f t="shared" si="4"/>
        <v>1.1675000000000004</v>
      </c>
      <c r="R10" s="251">
        <v>0</v>
      </c>
      <c r="S10" s="61">
        <v>0</v>
      </c>
      <c r="T10" s="252">
        <f t="shared" si="5"/>
        <v>0</v>
      </c>
      <c r="U10" s="251">
        <v>168</v>
      </c>
      <c r="V10" s="61">
        <v>131.58499999999998</v>
      </c>
      <c r="W10" s="252">
        <f t="shared" si="6"/>
        <v>36.41500000000002</v>
      </c>
      <c r="X10" s="251">
        <v>10.959999999999994</v>
      </c>
      <c r="Y10" s="61">
        <v>69.124999999999943</v>
      </c>
      <c r="Z10" s="252">
        <f t="shared" si="7"/>
        <v>-58.164999999999949</v>
      </c>
      <c r="AA10" s="63">
        <v>384.11250000000001</v>
      </c>
      <c r="AB10" s="264">
        <v>0.2013916647015552</v>
      </c>
      <c r="AC10" s="263">
        <f t="shared" si="8"/>
        <v>0.30423683946760388</v>
      </c>
      <c r="AD10" s="262">
        <v>286.94499999999999</v>
      </c>
      <c r="AE10" s="261">
        <v>0.15044715252486857</v>
      </c>
      <c r="AF10" s="260">
        <f t="shared" si="9"/>
        <v>0.34763276673230059</v>
      </c>
      <c r="AG10" s="259">
        <f t="shared" si="10"/>
        <v>97.167500000000018</v>
      </c>
    </row>
    <row r="11" spans="1:34" ht="15">
      <c r="A11" s="377"/>
      <c r="B11" s="270" t="s">
        <v>21</v>
      </c>
      <c r="C11" s="269">
        <f t="shared" si="0"/>
        <v>0.58740026005269885</v>
      </c>
      <c r="D11" s="251">
        <v>266.37547999999998</v>
      </c>
      <c r="E11" s="268">
        <v>0.13966169117869326</v>
      </c>
      <c r="F11" s="262">
        <v>251.433742</v>
      </c>
      <c r="G11" s="267">
        <v>0.13182836617669744</v>
      </c>
      <c r="H11" s="266">
        <f t="shared" si="1"/>
        <v>5.6092767998015387E-2</v>
      </c>
      <c r="I11" s="251">
        <v>453.48206004556755</v>
      </c>
      <c r="J11" s="61">
        <v>427.87041889671366</v>
      </c>
      <c r="K11" s="265">
        <f t="shared" si="2"/>
        <v>25.611641148853892</v>
      </c>
      <c r="L11" s="251">
        <v>205.51000000000002</v>
      </c>
      <c r="M11" s="61">
        <v>192.71250000000003</v>
      </c>
      <c r="N11" s="252">
        <f t="shared" si="3"/>
        <v>12.797499999999985</v>
      </c>
      <c r="O11" s="251">
        <v>14.605000000000004</v>
      </c>
      <c r="P11" s="61">
        <v>13.274999999999995</v>
      </c>
      <c r="Q11" s="252">
        <f t="shared" si="4"/>
        <v>1.330000000000009</v>
      </c>
      <c r="R11" s="251">
        <v>0</v>
      </c>
      <c r="S11" s="61">
        <v>0</v>
      </c>
      <c r="T11" s="252">
        <f t="shared" si="5"/>
        <v>0</v>
      </c>
      <c r="U11" s="251">
        <v>435.505</v>
      </c>
      <c r="V11" s="61">
        <v>367.13</v>
      </c>
      <c r="W11" s="252">
        <f t="shared" si="6"/>
        <v>68.375</v>
      </c>
      <c r="X11" s="251">
        <v>0.13749999999998863</v>
      </c>
      <c r="Y11" s="61">
        <v>53.687499999999943</v>
      </c>
      <c r="Z11" s="252">
        <f t="shared" si="7"/>
        <v>-53.549999999999955</v>
      </c>
      <c r="AA11" s="63">
        <v>655.75749999999994</v>
      </c>
      <c r="AB11" s="264">
        <v>0.3438161855329625</v>
      </c>
      <c r="AC11" s="263">
        <f t="shared" si="8"/>
        <v>0.40621034452522464</v>
      </c>
      <c r="AD11" s="262">
        <v>626.80500000000006</v>
      </c>
      <c r="AE11" s="261">
        <v>0.32863798790134086</v>
      </c>
      <c r="AF11" s="260">
        <f t="shared" si="9"/>
        <v>0.40113550785331958</v>
      </c>
      <c r="AG11" s="259">
        <f t="shared" si="10"/>
        <v>28.952499999999873</v>
      </c>
    </row>
    <row r="12" spans="1:34" ht="15">
      <c r="A12" s="377"/>
      <c r="B12" s="270" t="s">
        <v>20</v>
      </c>
      <c r="C12" s="269">
        <f t="shared" si="0"/>
        <v>0.58578553690288049</v>
      </c>
      <c r="D12" s="251">
        <v>489.34577825000008</v>
      </c>
      <c r="E12" s="268">
        <v>0.25656587821652665</v>
      </c>
      <c r="F12" s="262">
        <v>478.82470999999998</v>
      </c>
      <c r="G12" s="267">
        <v>0.25105094766608915</v>
      </c>
      <c r="H12" s="266">
        <f t="shared" si="1"/>
        <v>2.150027387101525E-2</v>
      </c>
      <c r="I12" s="251">
        <v>835.36678088235294</v>
      </c>
      <c r="J12" s="61">
        <v>819.02632863849772</v>
      </c>
      <c r="K12" s="265">
        <f t="shared" si="2"/>
        <v>16.340452243855225</v>
      </c>
      <c r="L12" s="251">
        <v>127.22749999999999</v>
      </c>
      <c r="M12" s="61">
        <v>128.64999999999998</v>
      </c>
      <c r="N12" s="252">
        <f t="shared" si="3"/>
        <v>-1.4224999999999852</v>
      </c>
      <c r="O12" s="251">
        <v>27.652500000000025</v>
      </c>
      <c r="P12" s="61">
        <v>26.984999999999996</v>
      </c>
      <c r="Q12" s="252">
        <f t="shared" si="4"/>
        <v>0.66750000000002885</v>
      </c>
      <c r="R12" s="251">
        <v>0</v>
      </c>
      <c r="S12" s="61">
        <v>0</v>
      </c>
      <c r="T12" s="252">
        <f t="shared" si="5"/>
        <v>0</v>
      </c>
      <c r="U12" s="251">
        <v>983.34249999999997</v>
      </c>
      <c r="V12" s="61">
        <v>1023.7650000000001</v>
      </c>
      <c r="W12" s="252">
        <f t="shared" si="6"/>
        <v>-40.422500000000127</v>
      </c>
      <c r="X12" s="251">
        <v>44.332499999999925</v>
      </c>
      <c r="Y12" s="61">
        <v>0.32249999999999091</v>
      </c>
      <c r="Z12" s="252">
        <f t="shared" si="7"/>
        <v>44.009999999999934</v>
      </c>
      <c r="AA12" s="63">
        <v>1182.5550000000001</v>
      </c>
      <c r="AB12" s="264">
        <v>0.62001814585869408</v>
      </c>
      <c r="AC12" s="263">
        <f t="shared" si="8"/>
        <v>0.41380382159814982</v>
      </c>
      <c r="AD12" s="262">
        <v>1179.7225000000001</v>
      </c>
      <c r="AE12" s="261">
        <v>0.61853627313429149</v>
      </c>
      <c r="AF12" s="260">
        <f t="shared" si="9"/>
        <v>0.40587910292462842</v>
      </c>
      <c r="AG12" s="259">
        <f t="shared" si="10"/>
        <v>2.8324999999999818</v>
      </c>
    </row>
    <row r="13" spans="1:34" ht="15">
      <c r="A13" s="377"/>
      <c r="B13" s="270" t="s">
        <v>19</v>
      </c>
      <c r="C13" s="269">
        <f t="shared" si="0"/>
        <v>0.63574181181099643</v>
      </c>
      <c r="D13" s="251">
        <v>409.72088250000002</v>
      </c>
      <c r="E13" s="268">
        <v>0.21481823837981137</v>
      </c>
      <c r="F13" s="262">
        <v>395.061307</v>
      </c>
      <c r="G13" s="267">
        <v>0.20713324403946026</v>
      </c>
      <c r="H13" s="266">
        <f t="shared" si="1"/>
        <v>3.5779419907893066E-2</v>
      </c>
      <c r="I13" s="251">
        <v>644.47685347744357</v>
      </c>
      <c r="J13" s="61">
        <v>621.87535413533828</v>
      </c>
      <c r="K13" s="265">
        <f t="shared" si="2"/>
        <v>22.601499342105285</v>
      </c>
      <c r="L13" s="251">
        <v>15</v>
      </c>
      <c r="M13" s="61">
        <v>469.99999999999994</v>
      </c>
      <c r="N13" s="252">
        <f t="shared" si="3"/>
        <v>-454.99999999999994</v>
      </c>
      <c r="O13" s="251">
        <v>22.03</v>
      </c>
      <c r="P13" s="61">
        <v>33.457499999999996</v>
      </c>
      <c r="Q13" s="252">
        <f t="shared" si="4"/>
        <v>-11.427499999999995</v>
      </c>
      <c r="R13" s="251">
        <v>0</v>
      </c>
      <c r="S13" s="61">
        <v>0</v>
      </c>
      <c r="T13" s="252">
        <f t="shared" si="5"/>
        <v>0</v>
      </c>
      <c r="U13" s="251">
        <v>150.49250000000001</v>
      </c>
      <c r="V13" s="61">
        <v>254.48999999999998</v>
      </c>
      <c r="W13" s="252">
        <f t="shared" si="6"/>
        <v>-103.99749999999997</v>
      </c>
      <c r="X13" s="251">
        <v>1096.5474999999999</v>
      </c>
      <c r="Y13" s="61">
        <v>146.44000000000014</v>
      </c>
      <c r="Z13" s="252">
        <f t="shared" si="7"/>
        <v>950.10749999999973</v>
      </c>
      <c r="AA13" s="63">
        <v>1284.07</v>
      </c>
      <c r="AB13" s="264">
        <v>0.67324285175131238</v>
      </c>
      <c r="AC13" s="263">
        <f t="shared" si="8"/>
        <v>0.31907986519426512</v>
      </c>
      <c r="AD13" s="262">
        <v>904.38750000000005</v>
      </c>
      <c r="AE13" s="261">
        <v>0.47417632004072058</v>
      </c>
      <c r="AF13" s="260">
        <f t="shared" si="9"/>
        <v>0.43682747384279413</v>
      </c>
      <c r="AG13" s="259">
        <f t="shared" si="10"/>
        <v>379.68249999999989</v>
      </c>
    </row>
    <row r="14" spans="1:34" ht="15">
      <c r="A14" s="377"/>
      <c r="B14" s="258" t="s">
        <v>18</v>
      </c>
      <c r="C14" s="269">
        <f t="shared" si="0"/>
        <v>0.63721133240386785</v>
      </c>
      <c r="D14" s="251">
        <v>205.25551449999998</v>
      </c>
      <c r="E14" s="268">
        <v>0.10761625761809156</v>
      </c>
      <c r="F14" s="262">
        <v>208.85926450000002</v>
      </c>
      <c r="G14" s="267">
        <v>0.10950628734587942</v>
      </c>
      <c r="H14" s="266">
        <f t="shared" si="1"/>
        <v>-1.7557384554460036E-2</v>
      </c>
      <c r="I14" s="251">
        <v>322.11529215225562</v>
      </c>
      <c r="J14" s="61">
        <v>330.8394154135338</v>
      </c>
      <c r="K14" s="265">
        <f t="shared" si="2"/>
        <v>-8.7241232612781801</v>
      </c>
      <c r="L14" s="251">
        <v>43.802499999999952</v>
      </c>
      <c r="M14" s="61">
        <v>105.82499999999976</v>
      </c>
      <c r="N14" s="252">
        <f t="shared" si="3"/>
        <v>-62.022499999999809</v>
      </c>
      <c r="O14" s="251">
        <v>23.772500000000001</v>
      </c>
      <c r="P14" s="61">
        <v>27.072499999999998</v>
      </c>
      <c r="Q14" s="252">
        <f t="shared" si="4"/>
        <v>-3.2999999999999972</v>
      </c>
      <c r="R14" s="251">
        <v>0</v>
      </c>
      <c r="S14" s="61">
        <v>0</v>
      </c>
      <c r="T14" s="252">
        <f t="shared" si="5"/>
        <v>0</v>
      </c>
      <c r="U14" s="251">
        <v>62.32500000000001</v>
      </c>
      <c r="V14" s="61">
        <v>182.23750000000024</v>
      </c>
      <c r="W14" s="252">
        <f t="shared" si="6"/>
        <v>-119.91250000000022</v>
      </c>
      <c r="X14" s="251">
        <v>347.1525000000002</v>
      </c>
      <c r="Y14" s="61">
        <v>187.44249999999997</v>
      </c>
      <c r="Z14" s="252">
        <f t="shared" si="7"/>
        <v>159.71000000000024</v>
      </c>
      <c r="AA14" s="63">
        <v>477.05250000000018</v>
      </c>
      <c r="AB14" s="264">
        <v>0.2501204650331314</v>
      </c>
      <c r="AC14" s="263">
        <f t="shared" si="8"/>
        <v>0.43025770643692235</v>
      </c>
      <c r="AD14" s="262">
        <v>502.57749999999999</v>
      </c>
      <c r="AE14" s="261">
        <v>0.26350469183316361</v>
      </c>
      <c r="AF14" s="260">
        <f t="shared" si="9"/>
        <v>0.41557623351622391</v>
      </c>
      <c r="AG14" s="259">
        <f t="shared" si="10"/>
        <v>-25.524999999999807</v>
      </c>
    </row>
    <row r="15" spans="1:34" ht="15">
      <c r="A15" s="377"/>
      <c r="B15" s="238" t="s">
        <v>17</v>
      </c>
      <c r="C15" s="249">
        <f t="shared" si="0"/>
        <v>0.59729889964541782</v>
      </c>
      <c r="D15" s="231">
        <v>17.991823499999999</v>
      </c>
      <c r="E15" s="248">
        <v>9.4331824287977109E-3</v>
      </c>
      <c r="F15" s="242">
        <v>14.17776325</v>
      </c>
      <c r="G15" s="247">
        <v>7.4334946074482086E-3</v>
      </c>
      <c r="H15" s="246">
        <f t="shared" si="1"/>
        <v>0.21198853190172742</v>
      </c>
      <c r="I15" s="231">
        <v>30.12197663628832</v>
      </c>
      <c r="J15" s="72">
        <v>23.333090727699531</v>
      </c>
      <c r="K15" s="245">
        <f t="shared" si="2"/>
        <v>6.7888859085887887</v>
      </c>
      <c r="L15" s="231">
        <v>35.169999999999966</v>
      </c>
      <c r="M15" s="72">
        <v>33.082500000000003</v>
      </c>
      <c r="N15" s="232">
        <f t="shared" si="3"/>
        <v>2.0874999999999631</v>
      </c>
      <c r="O15" s="231">
        <v>18.895</v>
      </c>
      <c r="P15" s="72">
        <v>17.927500000000002</v>
      </c>
      <c r="Q15" s="232">
        <f t="shared" si="4"/>
        <v>0.96749999999999758</v>
      </c>
      <c r="R15" s="231">
        <v>0</v>
      </c>
      <c r="S15" s="72">
        <v>0</v>
      </c>
      <c r="T15" s="232">
        <f t="shared" si="5"/>
        <v>0</v>
      </c>
      <c r="U15" s="231">
        <v>10.272500000000036</v>
      </c>
      <c r="V15" s="72">
        <v>22.262499999999999</v>
      </c>
      <c r="W15" s="232">
        <f t="shared" si="6"/>
        <v>-11.989999999999963</v>
      </c>
      <c r="X15" s="231">
        <v>18.539999999999964</v>
      </c>
      <c r="Y15" s="72">
        <v>0.21249999999997726</v>
      </c>
      <c r="Z15" s="232">
        <f t="shared" si="7"/>
        <v>18.327499999999986</v>
      </c>
      <c r="AA15" s="74">
        <v>82.877499999999969</v>
      </c>
      <c r="AB15" s="244">
        <v>4.3452992785455134E-2</v>
      </c>
      <c r="AC15" s="243">
        <f t="shared" si="8"/>
        <v>0.21708936080359573</v>
      </c>
      <c r="AD15" s="242">
        <v>73.484999999999985</v>
      </c>
      <c r="AE15" s="241">
        <v>3.8528669268640202E-2</v>
      </c>
      <c r="AF15" s="240">
        <f t="shared" si="9"/>
        <v>0.19293411240389199</v>
      </c>
      <c r="AG15" s="239">
        <f t="shared" si="10"/>
        <v>9.3924999999999841</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29.409999999999975</v>
      </c>
      <c r="M16" s="49">
        <v>0</v>
      </c>
      <c r="N16" s="212">
        <f t="shared" si="3"/>
        <v>29.409999999999975</v>
      </c>
      <c r="O16" s="211">
        <v>17.682500000000001</v>
      </c>
      <c r="P16" s="49">
        <v>0</v>
      </c>
      <c r="Q16" s="212">
        <f t="shared" si="4"/>
        <v>17.682500000000001</v>
      </c>
      <c r="R16" s="211">
        <v>0</v>
      </c>
      <c r="S16" s="49">
        <v>0</v>
      </c>
      <c r="T16" s="212">
        <f t="shared" si="5"/>
        <v>0</v>
      </c>
      <c r="U16" s="211">
        <v>0</v>
      </c>
      <c r="V16" s="49">
        <v>0</v>
      </c>
      <c r="W16" s="212">
        <f t="shared" si="6"/>
        <v>0</v>
      </c>
      <c r="X16" s="211">
        <v>1.5925000000000527</v>
      </c>
      <c r="Y16" s="49">
        <v>0</v>
      </c>
      <c r="Z16" s="212">
        <f t="shared" si="7"/>
        <v>1.5925000000000527</v>
      </c>
      <c r="AA16" s="51">
        <v>48.685000000000024</v>
      </c>
      <c r="AB16" s="224">
        <v>2.5525733205754093E-2</v>
      </c>
      <c r="AC16" s="223">
        <f t="shared" si="8"/>
        <v>0</v>
      </c>
      <c r="AD16" s="222">
        <v>0</v>
      </c>
      <c r="AE16" s="221">
        <v>0</v>
      </c>
      <c r="AF16" s="220">
        <f t="shared" si="9"/>
        <v>1</v>
      </c>
      <c r="AG16" s="219">
        <f t="shared" si="10"/>
        <v>48.685000000000024</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40">
        <v>0</v>
      </c>
      <c r="AB17" s="204">
        <v>0</v>
      </c>
      <c r="AC17" s="203">
        <f t="shared" si="8"/>
        <v>1</v>
      </c>
      <c r="AD17" s="202">
        <v>0</v>
      </c>
      <c r="AE17" s="201">
        <v>0</v>
      </c>
      <c r="AF17" s="200">
        <f t="shared" si="9"/>
        <v>1</v>
      </c>
      <c r="AG17" s="199">
        <f t="shared" si="10"/>
        <v>0</v>
      </c>
    </row>
    <row r="18" spans="1:33" ht="15">
      <c r="A18" s="377"/>
      <c r="B18" s="178" t="s">
        <v>14</v>
      </c>
      <c r="C18" s="189">
        <f t="shared" si="0"/>
        <v>0.59903536987050965</v>
      </c>
      <c r="D18" s="171">
        <f>SUM(D6:D17)</f>
        <v>1533.333294</v>
      </c>
      <c r="E18" s="188">
        <v>0.8039325578339136</v>
      </c>
      <c r="F18" s="182">
        <f>SUM(F6:F17)</f>
        <v>1474.5768975000001</v>
      </c>
      <c r="G18" s="187">
        <v>0.77313037483779112</v>
      </c>
      <c r="H18" s="186">
        <f t="shared" si="1"/>
        <v>3.8319390004714744E-2</v>
      </c>
      <c r="I18" s="171">
        <f t="shared" ref="I18:AA18" si="11">SUM(I6:I17)</f>
        <v>2559.670715823429</v>
      </c>
      <c r="J18" s="27">
        <f t="shared" si="11"/>
        <v>2458.2192951834309</v>
      </c>
      <c r="K18" s="185">
        <f t="shared" si="11"/>
        <v>101.45142063999825</v>
      </c>
      <c r="L18" s="171">
        <f t="shared" si="11"/>
        <v>756.94499999999971</v>
      </c>
      <c r="M18" s="27">
        <f t="shared" si="11"/>
        <v>1047.6249999999998</v>
      </c>
      <c r="N18" s="172">
        <f t="shared" si="11"/>
        <v>-290.67999999999995</v>
      </c>
      <c r="O18" s="171">
        <f t="shared" si="11"/>
        <v>140.26250000000002</v>
      </c>
      <c r="P18" s="27">
        <f t="shared" si="11"/>
        <v>128.39749999999998</v>
      </c>
      <c r="Q18" s="172">
        <f t="shared" si="11"/>
        <v>11.865000000000045</v>
      </c>
      <c r="R18" s="171">
        <f t="shared" si="11"/>
        <v>0</v>
      </c>
      <c r="S18" s="27">
        <f t="shared" si="11"/>
        <v>0</v>
      </c>
      <c r="T18" s="172">
        <f t="shared" si="11"/>
        <v>0</v>
      </c>
      <c r="U18" s="171">
        <f t="shared" si="11"/>
        <v>1811.7000000000003</v>
      </c>
      <c r="V18" s="27">
        <f t="shared" si="11"/>
        <v>2036.2700000000004</v>
      </c>
      <c r="W18" s="172">
        <f t="shared" si="11"/>
        <v>-224.57000000000022</v>
      </c>
      <c r="X18" s="171">
        <f t="shared" si="11"/>
        <v>1593.8249999999998</v>
      </c>
      <c r="Y18" s="27">
        <f t="shared" si="11"/>
        <v>482.26250000000005</v>
      </c>
      <c r="Z18" s="172">
        <f t="shared" si="11"/>
        <v>1111.5624999999998</v>
      </c>
      <c r="AA18" s="29">
        <f t="shared" si="11"/>
        <v>4302.7324999999992</v>
      </c>
      <c r="AB18" s="184">
        <v>2.2559392390002517</v>
      </c>
      <c r="AC18" s="183">
        <f t="shared" si="8"/>
        <v>0.35636268208632543</v>
      </c>
      <c r="AD18" s="182">
        <f>SUM(AD6:AD17)</f>
        <v>3694.5550000000003</v>
      </c>
      <c r="AE18" s="181">
        <v>1.9370795086044914</v>
      </c>
      <c r="AF18" s="180">
        <f t="shared" si="9"/>
        <v>0.39912165267535604</v>
      </c>
      <c r="AG18" s="179">
        <f>SUM(AG6:AG17)</f>
        <v>608.1774999999999</v>
      </c>
    </row>
    <row r="19" spans="1:33" ht="15">
      <c r="A19" s="377"/>
      <c r="B19" s="158" t="s">
        <v>87</v>
      </c>
      <c r="C19" s="169">
        <f t="shared" si="0"/>
        <v>0.59903536987050965</v>
      </c>
      <c r="D19" s="151">
        <f>SUM(D9:D15)</f>
        <v>1533.333294</v>
      </c>
      <c r="E19" s="168">
        <v>0.8039325578339136</v>
      </c>
      <c r="F19" s="162">
        <f>SUM(F9:F15)</f>
        <v>1474.5768975000001</v>
      </c>
      <c r="G19" s="167">
        <v>0.77313037483779112</v>
      </c>
      <c r="H19" s="166">
        <f t="shared" si="1"/>
        <v>3.8319390004714744E-2</v>
      </c>
      <c r="I19" s="151">
        <f t="shared" ref="I19:AA19" si="12">SUM(I9:I15)</f>
        <v>2559.670715823429</v>
      </c>
      <c r="J19" s="16">
        <f t="shared" si="12"/>
        <v>2458.2192951834309</v>
      </c>
      <c r="K19" s="165">
        <f t="shared" si="12"/>
        <v>101.45142063999825</v>
      </c>
      <c r="L19" s="151">
        <f t="shared" si="12"/>
        <v>681.3399999999998</v>
      </c>
      <c r="M19" s="16">
        <f t="shared" si="12"/>
        <v>1047.6249999999998</v>
      </c>
      <c r="N19" s="152">
        <f t="shared" si="12"/>
        <v>-366.28499999999985</v>
      </c>
      <c r="O19" s="151">
        <f t="shared" si="12"/>
        <v>118.56250000000004</v>
      </c>
      <c r="P19" s="16">
        <f t="shared" si="12"/>
        <v>128.39749999999998</v>
      </c>
      <c r="Q19" s="152">
        <f t="shared" si="12"/>
        <v>-9.8349999999999564</v>
      </c>
      <c r="R19" s="151">
        <f t="shared" si="12"/>
        <v>0</v>
      </c>
      <c r="S19" s="16">
        <f t="shared" si="12"/>
        <v>0</v>
      </c>
      <c r="T19" s="152">
        <f t="shared" si="12"/>
        <v>0</v>
      </c>
      <c r="U19" s="151">
        <f t="shared" si="12"/>
        <v>1811.7000000000003</v>
      </c>
      <c r="V19" s="16">
        <f t="shared" si="12"/>
        <v>2036.2700000000004</v>
      </c>
      <c r="W19" s="152">
        <f t="shared" si="12"/>
        <v>-224.57000000000022</v>
      </c>
      <c r="X19" s="151">
        <f t="shared" si="12"/>
        <v>1567.2774999999999</v>
      </c>
      <c r="Y19" s="16">
        <f t="shared" si="12"/>
        <v>482.26250000000005</v>
      </c>
      <c r="Z19" s="152">
        <f t="shared" si="12"/>
        <v>1085.0149999999999</v>
      </c>
      <c r="AA19" s="18">
        <f t="shared" si="12"/>
        <v>4178.8799999999992</v>
      </c>
      <c r="AB19" s="164">
        <v>2.191002895735064</v>
      </c>
      <c r="AC19" s="163">
        <f t="shared" si="8"/>
        <v>0.36692446157822201</v>
      </c>
      <c r="AD19" s="162">
        <f>SUM(AD9:AD15)</f>
        <v>3694.5550000000003</v>
      </c>
      <c r="AE19" s="161">
        <v>1.9370795086044914</v>
      </c>
      <c r="AF19" s="160">
        <f t="shared" si="9"/>
        <v>0.39912165267535604</v>
      </c>
      <c r="AG19" s="159">
        <f>SUM(AG9:AG15)</f>
        <v>484.32499999999982</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75.604999999999976</v>
      </c>
      <c r="M20" s="293">
        <f t="shared" si="13"/>
        <v>0</v>
      </c>
      <c r="N20" s="295">
        <f t="shared" si="13"/>
        <v>75.604999999999976</v>
      </c>
      <c r="O20" s="294">
        <f t="shared" si="13"/>
        <v>21.700000000000003</v>
      </c>
      <c r="P20" s="293">
        <f t="shared" si="13"/>
        <v>0</v>
      </c>
      <c r="Q20" s="295">
        <f t="shared" si="13"/>
        <v>21.700000000000003</v>
      </c>
      <c r="R20" s="294">
        <f t="shared" si="13"/>
        <v>0</v>
      </c>
      <c r="S20" s="293">
        <f t="shared" si="13"/>
        <v>0</v>
      </c>
      <c r="T20" s="295">
        <f t="shared" si="13"/>
        <v>0</v>
      </c>
      <c r="U20" s="294">
        <f t="shared" si="13"/>
        <v>0</v>
      </c>
      <c r="V20" s="293">
        <f t="shared" si="13"/>
        <v>0</v>
      </c>
      <c r="W20" s="295">
        <f t="shared" si="13"/>
        <v>0</v>
      </c>
      <c r="X20" s="294">
        <f t="shared" si="13"/>
        <v>26.547500000000049</v>
      </c>
      <c r="Y20" s="293">
        <f t="shared" si="13"/>
        <v>0</v>
      </c>
      <c r="Z20" s="295">
        <f t="shared" si="13"/>
        <v>26.547500000000049</v>
      </c>
      <c r="AA20" s="308">
        <f t="shared" si="13"/>
        <v>123.85250000000002</v>
      </c>
      <c r="AB20" s="307">
        <v>6.4936343265187588E-2</v>
      </c>
      <c r="AC20" s="306">
        <f t="shared" si="8"/>
        <v>0</v>
      </c>
      <c r="AD20" s="305">
        <f>SUM(AD6:AD8,AD16:AD17)</f>
        <v>0</v>
      </c>
      <c r="AE20" s="304">
        <v>0</v>
      </c>
      <c r="AF20" s="303">
        <f t="shared" si="9"/>
        <v>1</v>
      </c>
      <c r="AG20" s="302">
        <f>SUM(AG6:AG8,AG16:AG17)</f>
        <v>123.85250000000002</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0</v>
      </c>
      <c r="S21" s="83">
        <v>0</v>
      </c>
      <c r="T21" s="274">
        <f t="shared" ref="T21:T32" si="17">R21-S21</f>
        <v>0</v>
      </c>
      <c r="U21" s="273">
        <v>8.3333333333333329E-2</v>
      </c>
      <c r="V21" s="83">
        <v>0</v>
      </c>
      <c r="W21" s="274">
        <f t="shared" ref="W21:W32" si="18">U21-V21</f>
        <v>8.3333333333333329E-2</v>
      </c>
      <c r="X21" s="273">
        <v>1.915</v>
      </c>
      <c r="Y21" s="83">
        <v>0</v>
      </c>
      <c r="Z21" s="274">
        <f t="shared" ref="Z21:Z32" si="19">X21-Y21</f>
        <v>1.915</v>
      </c>
      <c r="AA21" s="85">
        <v>1.9983333333333333</v>
      </c>
      <c r="AB21" s="286">
        <v>1.0477338712710671E-3</v>
      </c>
      <c r="AC21" s="285">
        <f t="shared" si="8"/>
        <v>0</v>
      </c>
      <c r="AD21" s="284">
        <v>0</v>
      </c>
      <c r="AE21" s="283">
        <v>0</v>
      </c>
      <c r="AF21" s="282">
        <f t="shared" si="9"/>
        <v>1</v>
      </c>
      <c r="AG21" s="281">
        <f t="shared" ref="AG21:AG32" si="20">AA21-AD21</f>
        <v>1.9983333333333333</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0</v>
      </c>
      <c r="P22" s="61">
        <v>0</v>
      </c>
      <c r="Q22" s="252">
        <f t="shared" si="16"/>
        <v>0</v>
      </c>
      <c r="R22" s="251">
        <v>0</v>
      </c>
      <c r="S22" s="61">
        <v>0</v>
      </c>
      <c r="T22" s="252">
        <f t="shared" si="17"/>
        <v>0</v>
      </c>
      <c r="U22" s="251">
        <v>0</v>
      </c>
      <c r="V22" s="61">
        <v>0</v>
      </c>
      <c r="W22" s="252">
        <f t="shared" si="18"/>
        <v>0</v>
      </c>
      <c r="X22" s="251">
        <v>0</v>
      </c>
      <c r="Y22" s="61">
        <v>0</v>
      </c>
      <c r="Z22" s="252">
        <f t="shared" si="19"/>
        <v>0</v>
      </c>
      <c r="AA22" s="63">
        <v>0</v>
      </c>
      <c r="AB22" s="264">
        <v>0</v>
      </c>
      <c r="AC22" s="263">
        <f t="shared" si="8"/>
        <v>1</v>
      </c>
      <c r="AD22" s="262">
        <v>0</v>
      </c>
      <c r="AE22" s="261">
        <v>0</v>
      </c>
      <c r="AF22" s="260">
        <f t="shared" si="9"/>
        <v>1</v>
      </c>
      <c r="AG22" s="259">
        <f t="shared" si="20"/>
        <v>0</v>
      </c>
    </row>
    <row r="23" spans="1:33" ht="15">
      <c r="A23" s="377"/>
      <c r="B23" s="271" t="s">
        <v>24</v>
      </c>
      <c r="C23" s="249">
        <f t="shared" si="0"/>
        <v>0.48650375099403548</v>
      </c>
      <c r="D23" s="231">
        <v>0.39760124999999996</v>
      </c>
      <c r="E23" s="248">
        <v>2.0846386833263487E-4</v>
      </c>
      <c r="F23" s="242">
        <v>0</v>
      </c>
      <c r="G23" s="247">
        <v>0</v>
      </c>
      <c r="H23" s="246">
        <f t="shared" si="1"/>
        <v>1</v>
      </c>
      <c r="I23" s="231">
        <v>0.81726245519713281</v>
      </c>
      <c r="J23" s="72">
        <v>0</v>
      </c>
      <c r="K23" s="245">
        <f t="shared" si="14"/>
        <v>0.81726245519713281</v>
      </c>
      <c r="L23" s="231">
        <v>17.525000000000002</v>
      </c>
      <c r="M23" s="72">
        <v>0</v>
      </c>
      <c r="N23" s="232">
        <f t="shared" si="15"/>
        <v>17.525000000000002</v>
      </c>
      <c r="O23" s="231">
        <v>6.1783333333333319</v>
      </c>
      <c r="P23" s="72">
        <v>0</v>
      </c>
      <c r="Q23" s="232">
        <f t="shared" si="16"/>
        <v>6.1783333333333319</v>
      </c>
      <c r="R23" s="231">
        <v>0</v>
      </c>
      <c r="S23" s="72">
        <v>0</v>
      </c>
      <c r="T23" s="232">
        <f t="shared" si="17"/>
        <v>0</v>
      </c>
      <c r="U23" s="231">
        <v>0</v>
      </c>
      <c r="V23" s="72">
        <v>0</v>
      </c>
      <c r="W23" s="232">
        <f t="shared" si="18"/>
        <v>0</v>
      </c>
      <c r="X23" s="231">
        <v>26.17583333333333</v>
      </c>
      <c r="Y23" s="72">
        <v>0</v>
      </c>
      <c r="Z23" s="232">
        <f t="shared" si="19"/>
        <v>26.17583333333333</v>
      </c>
      <c r="AA23" s="74">
        <v>49.879166666666663</v>
      </c>
      <c r="AB23" s="244">
        <v>2.6151839393215064E-2</v>
      </c>
      <c r="AC23" s="243">
        <f t="shared" si="8"/>
        <v>7.9712889482917056E-3</v>
      </c>
      <c r="AD23" s="242">
        <v>0</v>
      </c>
      <c r="AE23" s="241">
        <v>0</v>
      </c>
      <c r="AF23" s="240">
        <f t="shared" si="9"/>
        <v>1</v>
      </c>
      <c r="AG23" s="239">
        <f t="shared" si="20"/>
        <v>49.879166666666663</v>
      </c>
    </row>
    <row r="24" spans="1:33" ht="15">
      <c r="A24" s="377"/>
      <c r="B24" s="218" t="s">
        <v>23</v>
      </c>
      <c r="C24" s="229">
        <f t="shared" si="0"/>
        <v>0.49464831781620494</v>
      </c>
      <c r="D24" s="211">
        <v>38.389100166666672</v>
      </c>
      <c r="E24" s="228">
        <v>2.0127553227139838E-2</v>
      </c>
      <c r="F24" s="222">
        <v>50.949516499999994</v>
      </c>
      <c r="G24" s="227">
        <v>2.6713166913324177E-2</v>
      </c>
      <c r="H24" s="226">
        <f t="shared" si="1"/>
        <v>-0.32718704733380427</v>
      </c>
      <c r="I24" s="211">
        <v>77.608876415770609</v>
      </c>
      <c r="J24" s="49">
        <v>97.895291146953411</v>
      </c>
      <c r="K24" s="225">
        <f t="shared" si="14"/>
        <v>-20.286414731182802</v>
      </c>
      <c r="L24" s="211">
        <v>80.88833333333335</v>
      </c>
      <c r="M24" s="49">
        <v>58.063333333333304</v>
      </c>
      <c r="N24" s="212">
        <f t="shared" si="15"/>
        <v>22.825000000000045</v>
      </c>
      <c r="O24" s="211">
        <v>6.378333333333333</v>
      </c>
      <c r="P24" s="49">
        <v>5.6774999999999958</v>
      </c>
      <c r="Q24" s="212">
        <f t="shared" si="16"/>
        <v>0.70083333333333719</v>
      </c>
      <c r="R24" s="211">
        <v>0</v>
      </c>
      <c r="S24" s="49">
        <v>0</v>
      </c>
      <c r="T24" s="212">
        <f t="shared" si="17"/>
        <v>0</v>
      </c>
      <c r="U24" s="211">
        <v>6.7075000000000005</v>
      </c>
      <c r="V24" s="49">
        <v>25.971666666666668</v>
      </c>
      <c r="W24" s="212">
        <f t="shared" si="18"/>
        <v>-19.264166666666668</v>
      </c>
      <c r="X24" s="211">
        <v>56.324999999999982</v>
      </c>
      <c r="Y24" s="49">
        <v>82.032500000000013</v>
      </c>
      <c r="Z24" s="212">
        <f t="shared" si="19"/>
        <v>-25.707500000000032</v>
      </c>
      <c r="AA24" s="51">
        <v>150.29916666666665</v>
      </c>
      <c r="AB24" s="224">
        <v>7.8802432564044358E-2</v>
      </c>
      <c r="AC24" s="223">
        <f t="shared" si="8"/>
        <v>0.25541791759768023</v>
      </c>
      <c r="AD24" s="222">
        <v>171.74499999999998</v>
      </c>
      <c r="AE24" s="221">
        <v>9.0047034136798154E-2</v>
      </c>
      <c r="AF24" s="220">
        <f t="shared" si="9"/>
        <v>0.29665793181752015</v>
      </c>
      <c r="AG24" s="219">
        <f t="shared" si="20"/>
        <v>-21.445833333333326</v>
      </c>
    </row>
    <row r="25" spans="1:33" ht="15">
      <c r="A25" s="377"/>
      <c r="B25" s="270" t="s">
        <v>22</v>
      </c>
      <c r="C25" s="269">
        <f t="shared" si="0"/>
        <v>0.53065636346531952</v>
      </c>
      <c r="D25" s="251">
        <v>121.84814975</v>
      </c>
      <c r="E25" s="268">
        <v>6.3885454701309866E-2</v>
      </c>
      <c r="F25" s="262">
        <v>117.00470600000001</v>
      </c>
      <c r="G25" s="267">
        <v>6.1346337624664675E-2</v>
      </c>
      <c r="H25" s="266">
        <f t="shared" si="1"/>
        <v>3.9749834198856936E-2</v>
      </c>
      <c r="I25" s="251">
        <v>229.61780568181814</v>
      </c>
      <c r="J25" s="61">
        <v>221.96415920070265</v>
      </c>
      <c r="K25" s="265">
        <f t="shared" si="14"/>
        <v>7.6536464811154872</v>
      </c>
      <c r="L25" s="251">
        <v>164.61000000000004</v>
      </c>
      <c r="M25" s="61">
        <v>90.115833333333342</v>
      </c>
      <c r="N25" s="252">
        <f t="shared" si="15"/>
        <v>74.4941666666667</v>
      </c>
      <c r="O25" s="251">
        <v>9.1933333333333298</v>
      </c>
      <c r="P25" s="61">
        <v>8.9125000000000032</v>
      </c>
      <c r="Q25" s="252">
        <f t="shared" si="16"/>
        <v>0.28083333333332661</v>
      </c>
      <c r="R25" s="251">
        <v>0</v>
      </c>
      <c r="S25" s="61">
        <v>0</v>
      </c>
      <c r="T25" s="252">
        <f t="shared" si="17"/>
        <v>0</v>
      </c>
      <c r="U25" s="251">
        <v>213.46999999999994</v>
      </c>
      <c r="V25" s="61">
        <v>189.27166666666665</v>
      </c>
      <c r="W25" s="252">
        <f t="shared" si="18"/>
        <v>24.198333333333295</v>
      </c>
      <c r="X25" s="251">
        <v>2.5675000000000097</v>
      </c>
      <c r="Y25" s="61">
        <v>62.451666666666689</v>
      </c>
      <c r="Z25" s="252">
        <f t="shared" si="19"/>
        <v>-59.88416666666668</v>
      </c>
      <c r="AA25" s="63">
        <v>389.84083333333331</v>
      </c>
      <c r="AB25" s="264">
        <v>0.20439505195389768</v>
      </c>
      <c r="AC25" s="263">
        <f t="shared" si="8"/>
        <v>0.31255871456085715</v>
      </c>
      <c r="AD25" s="262">
        <v>350.75166666666672</v>
      </c>
      <c r="AE25" s="261">
        <v>0.18390140791214993</v>
      </c>
      <c r="AF25" s="260">
        <f t="shared" si="9"/>
        <v>0.33358275132928805</v>
      </c>
      <c r="AG25" s="259">
        <f t="shared" si="20"/>
        <v>39.089166666666586</v>
      </c>
    </row>
    <row r="26" spans="1:33" ht="15">
      <c r="A26" s="377"/>
      <c r="B26" s="270" t="s">
        <v>21</v>
      </c>
      <c r="C26" s="269">
        <f t="shared" si="0"/>
        <v>0.59013744740107787</v>
      </c>
      <c r="D26" s="251">
        <v>240.52162808333333</v>
      </c>
      <c r="E26" s="268">
        <v>0.1261064169388677</v>
      </c>
      <c r="F26" s="262">
        <v>233.270625</v>
      </c>
      <c r="G26" s="267">
        <v>0.12230532436162475</v>
      </c>
      <c r="H26" s="266">
        <f t="shared" si="1"/>
        <v>3.0146989861639724E-2</v>
      </c>
      <c r="I26" s="251">
        <v>407.56882848660592</v>
      </c>
      <c r="J26" s="61">
        <v>397.48884127543033</v>
      </c>
      <c r="K26" s="265">
        <f t="shared" si="14"/>
        <v>10.079987211175592</v>
      </c>
      <c r="L26" s="251">
        <v>58.639166666666654</v>
      </c>
      <c r="M26" s="61">
        <v>97.833333333333314</v>
      </c>
      <c r="N26" s="252">
        <f t="shared" si="15"/>
        <v>-39.194166666666661</v>
      </c>
      <c r="O26" s="251">
        <v>13.554999999999993</v>
      </c>
      <c r="P26" s="61">
        <v>14.634166666666665</v>
      </c>
      <c r="Q26" s="252">
        <f t="shared" si="16"/>
        <v>-1.0791666666666728</v>
      </c>
      <c r="R26" s="251">
        <v>0</v>
      </c>
      <c r="S26" s="61">
        <v>0</v>
      </c>
      <c r="T26" s="252">
        <f t="shared" si="17"/>
        <v>0</v>
      </c>
      <c r="U26" s="251">
        <v>533.50583333333327</v>
      </c>
      <c r="V26" s="61">
        <v>438.96583333333342</v>
      </c>
      <c r="W26" s="252">
        <f t="shared" si="18"/>
        <v>94.53999999999985</v>
      </c>
      <c r="X26" s="251">
        <v>8.2683333333333309</v>
      </c>
      <c r="Y26" s="61">
        <v>33.919166666666662</v>
      </c>
      <c r="Z26" s="252">
        <f t="shared" si="19"/>
        <v>-25.650833333333331</v>
      </c>
      <c r="AA26" s="63">
        <v>613.96833333333325</v>
      </c>
      <c r="AB26" s="264">
        <v>0.32190596433086482</v>
      </c>
      <c r="AC26" s="263">
        <f t="shared" si="8"/>
        <v>0.39174924018882629</v>
      </c>
      <c r="AD26" s="262">
        <v>585.35250000000008</v>
      </c>
      <c r="AE26" s="261">
        <v>0.30690416926000846</v>
      </c>
      <c r="AF26" s="260">
        <f t="shared" si="9"/>
        <v>0.39851307545453374</v>
      </c>
      <c r="AG26" s="259">
        <f t="shared" si="20"/>
        <v>28.615833333333171</v>
      </c>
    </row>
    <row r="27" spans="1:33" ht="15">
      <c r="A27" s="377"/>
      <c r="B27" s="270" t="s">
        <v>20</v>
      </c>
      <c r="C27" s="269">
        <f t="shared" si="0"/>
        <v>0.59090400317526304</v>
      </c>
      <c r="D27" s="251">
        <v>540.96951708333336</v>
      </c>
      <c r="E27" s="268">
        <v>0.28363240352294944</v>
      </c>
      <c r="F27" s="262">
        <v>541.96920458333318</v>
      </c>
      <c r="G27" s="267">
        <v>0.28415802187084777</v>
      </c>
      <c r="H27" s="266">
        <f t="shared" si="1"/>
        <v>-1.8479553254491905E-3</v>
      </c>
      <c r="I27" s="251">
        <v>915.49475748412044</v>
      </c>
      <c r="J27" s="61">
        <v>917.04801690140846</v>
      </c>
      <c r="K27" s="265">
        <f t="shared" si="14"/>
        <v>-1.5532594172880181</v>
      </c>
      <c r="L27" s="251">
        <v>86.686666666666682</v>
      </c>
      <c r="M27" s="61">
        <v>92.889166666666696</v>
      </c>
      <c r="N27" s="252">
        <f t="shared" si="15"/>
        <v>-6.2025000000000148</v>
      </c>
      <c r="O27" s="251">
        <v>29.228333333333353</v>
      </c>
      <c r="P27" s="61">
        <v>29.629166666666652</v>
      </c>
      <c r="Q27" s="252">
        <f t="shared" si="16"/>
        <v>-0.40083333333329918</v>
      </c>
      <c r="R27" s="251">
        <v>0</v>
      </c>
      <c r="S27" s="61">
        <v>0</v>
      </c>
      <c r="T27" s="252">
        <f t="shared" si="17"/>
        <v>0</v>
      </c>
      <c r="U27" s="251">
        <v>935.84416666666675</v>
      </c>
      <c r="V27" s="61">
        <v>847.41416666666646</v>
      </c>
      <c r="W27" s="252">
        <f t="shared" si="18"/>
        <v>88.430000000000291</v>
      </c>
      <c r="X27" s="251">
        <v>230.22666666666666</v>
      </c>
      <c r="Y27" s="61">
        <v>331.27000000000004</v>
      </c>
      <c r="Z27" s="252">
        <f t="shared" si="19"/>
        <v>-101.04333333333338</v>
      </c>
      <c r="AA27" s="63">
        <v>1281.9858333333334</v>
      </c>
      <c r="AB27" s="264">
        <v>0.67215011513244294</v>
      </c>
      <c r="AC27" s="263">
        <f t="shared" si="8"/>
        <v>0.42197776528991804</v>
      </c>
      <c r="AD27" s="262">
        <v>1301.2024999999999</v>
      </c>
      <c r="AE27" s="261">
        <v>0.68222903686504477</v>
      </c>
      <c r="AF27" s="260">
        <f t="shared" si="9"/>
        <v>0.4165141125868827</v>
      </c>
      <c r="AG27" s="259">
        <f t="shared" si="20"/>
        <v>-19.21666666666647</v>
      </c>
    </row>
    <row r="28" spans="1:33" ht="15">
      <c r="A28" s="377"/>
      <c r="B28" s="270" t="s">
        <v>19</v>
      </c>
      <c r="C28" s="269">
        <f t="shared" si="0"/>
        <v>0.64209419489956099</v>
      </c>
      <c r="D28" s="251">
        <v>386.18848416666668</v>
      </c>
      <c r="E28" s="268">
        <v>0.2024801112041269</v>
      </c>
      <c r="F28" s="262">
        <v>374.2795518333333</v>
      </c>
      <c r="G28" s="267">
        <v>0.19623723299450746</v>
      </c>
      <c r="H28" s="266">
        <f t="shared" si="1"/>
        <v>3.0837098519472854E-2</v>
      </c>
      <c r="I28" s="251">
        <v>601.45144938909766</v>
      </c>
      <c r="J28" s="61">
        <v>586.02283032581454</v>
      </c>
      <c r="K28" s="265">
        <f t="shared" si="14"/>
        <v>15.428619063283122</v>
      </c>
      <c r="L28" s="251">
        <v>13.75</v>
      </c>
      <c r="M28" s="61">
        <v>221.22750000000033</v>
      </c>
      <c r="N28" s="252">
        <f t="shared" si="15"/>
        <v>-207.47750000000033</v>
      </c>
      <c r="O28" s="251">
        <v>19.652500000000007</v>
      </c>
      <c r="P28" s="61">
        <v>29.774166666666655</v>
      </c>
      <c r="Q28" s="252">
        <f t="shared" si="16"/>
        <v>-10.121666666666648</v>
      </c>
      <c r="R28" s="251">
        <v>0</v>
      </c>
      <c r="S28" s="61">
        <v>0</v>
      </c>
      <c r="T28" s="252">
        <f t="shared" si="17"/>
        <v>0</v>
      </c>
      <c r="U28" s="251">
        <v>102.32916666666667</v>
      </c>
      <c r="V28" s="61">
        <v>103.85499999999983</v>
      </c>
      <c r="W28" s="252">
        <f t="shared" si="18"/>
        <v>-1.5258333333331677</v>
      </c>
      <c r="X28" s="251">
        <v>1079.0783333333331</v>
      </c>
      <c r="Y28" s="61">
        <v>491.02499999999981</v>
      </c>
      <c r="Z28" s="252">
        <f t="shared" si="19"/>
        <v>588.05333333333328</v>
      </c>
      <c r="AA28" s="63">
        <v>1214.81</v>
      </c>
      <c r="AB28" s="264">
        <v>0.63692956671833445</v>
      </c>
      <c r="AC28" s="263">
        <f t="shared" si="8"/>
        <v>0.31790031705918348</v>
      </c>
      <c r="AD28" s="262">
        <v>845.88166666666666</v>
      </c>
      <c r="AE28" s="261">
        <v>0.4435013264667097</v>
      </c>
      <c r="AF28" s="260">
        <f t="shared" si="9"/>
        <v>0.44247270816051887</v>
      </c>
      <c r="AG28" s="259">
        <f t="shared" si="20"/>
        <v>368.92833333333328</v>
      </c>
    </row>
    <row r="29" spans="1:33" ht="15">
      <c r="A29" s="377"/>
      <c r="B29" s="258" t="s">
        <v>18</v>
      </c>
      <c r="C29" s="269">
        <f t="shared" si="0"/>
        <v>0.63479314195327219</v>
      </c>
      <c r="D29" s="251">
        <v>173.00131716666667</v>
      </c>
      <c r="E29" s="268">
        <v>9.0705257599679096E-2</v>
      </c>
      <c r="F29" s="262">
        <v>163.30472383333333</v>
      </c>
      <c r="G29" s="267">
        <v>8.5621741778337437E-2</v>
      </c>
      <c r="H29" s="266">
        <f t="shared" si="1"/>
        <v>5.6049245705983838E-2</v>
      </c>
      <c r="I29" s="251">
        <v>272.53179931077688</v>
      </c>
      <c r="J29" s="61">
        <v>256.69173565162902</v>
      </c>
      <c r="K29" s="265">
        <f t="shared" si="14"/>
        <v>15.840063659147859</v>
      </c>
      <c r="L29" s="251">
        <v>32.747499999999995</v>
      </c>
      <c r="M29" s="61">
        <v>102.9550000000001</v>
      </c>
      <c r="N29" s="252">
        <f t="shared" si="15"/>
        <v>-70.207500000000095</v>
      </c>
      <c r="O29" s="251">
        <v>18.788333333333334</v>
      </c>
      <c r="P29" s="61">
        <v>20.468333333333334</v>
      </c>
      <c r="Q29" s="252">
        <f t="shared" si="16"/>
        <v>-1.6799999999999997</v>
      </c>
      <c r="R29" s="251">
        <v>0</v>
      </c>
      <c r="S29" s="61">
        <v>0</v>
      </c>
      <c r="T29" s="252">
        <f t="shared" si="17"/>
        <v>0</v>
      </c>
      <c r="U29" s="251">
        <v>55.549166666666672</v>
      </c>
      <c r="V29" s="61">
        <v>48.426666666666669</v>
      </c>
      <c r="W29" s="252">
        <f t="shared" si="18"/>
        <v>7.1225000000000023</v>
      </c>
      <c r="X29" s="251">
        <v>311.72416666666669</v>
      </c>
      <c r="Y29" s="61">
        <v>219.32083333333321</v>
      </c>
      <c r="Z29" s="252">
        <f t="shared" si="19"/>
        <v>92.403333333333478</v>
      </c>
      <c r="AA29" s="63">
        <v>418.80916666666667</v>
      </c>
      <c r="AB29" s="264">
        <v>0.21958326080841181</v>
      </c>
      <c r="AC29" s="263">
        <f t="shared" si="8"/>
        <v>0.41307910842448131</v>
      </c>
      <c r="AD29" s="262">
        <v>391.17083333333335</v>
      </c>
      <c r="AE29" s="261">
        <v>0.20509344308414484</v>
      </c>
      <c r="AF29" s="260">
        <f t="shared" si="9"/>
        <v>0.41747673885024655</v>
      </c>
      <c r="AG29" s="259">
        <f t="shared" si="20"/>
        <v>27.638333333333321</v>
      </c>
    </row>
    <row r="30" spans="1:33" ht="15">
      <c r="A30" s="377"/>
      <c r="B30" s="238" t="s">
        <v>17</v>
      </c>
      <c r="C30" s="249">
        <f t="shared" si="0"/>
        <v>0.59244777627625911</v>
      </c>
      <c r="D30" s="231">
        <v>29.881341000000006</v>
      </c>
      <c r="E30" s="248">
        <v>1.5666902294262319E-2</v>
      </c>
      <c r="F30" s="242">
        <v>28.28012716666667</v>
      </c>
      <c r="G30" s="247">
        <v>1.4827456848058616E-2</v>
      </c>
      <c r="H30" s="246">
        <f t="shared" si="1"/>
        <v>5.358574213029247E-2</v>
      </c>
      <c r="I30" s="231">
        <v>50.437088628831816</v>
      </c>
      <c r="J30" s="72">
        <v>47.628192762128329</v>
      </c>
      <c r="K30" s="245">
        <f t="shared" si="14"/>
        <v>2.8088958667034873</v>
      </c>
      <c r="L30" s="231">
        <v>31.169166666666655</v>
      </c>
      <c r="M30" s="72">
        <v>33.41333333333332</v>
      </c>
      <c r="N30" s="232">
        <f t="shared" si="15"/>
        <v>-2.2441666666666649</v>
      </c>
      <c r="O30" s="231">
        <v>17.34</v>
      </c>
      <c r="P30" s="72">
        <v>17.954166666666666</v>
      </c>
      <c r="Q30" s="232">
        <f t="shared" si="16"/>
        <v>-0.61416666666666586</v>
      </c>
      <c r="R30" s="231">
        <v>0</v>
      </c>
      <c r="S30" s="72">
        <v>0</v>
      </c>
      <c r="T30" s="232">
        <f t="shared" si="17"/>
        <v>0</v>
      </c>
      <c r="U30" s="231">
        <v>13.495833333333335</v>
      </c>
      <c r="V30" s="72">
        <v>30.266666666666666</v>
      </c>
      <c r="W30" s="232">
        <f t="shared" si="18"/>
        <v>-16.770833333333329</v>
      </c>
      <c r="X30" s="231">
        <v>49.414999999999999</v>
      </c>
      <c r="Y30" s="72">
        <v>27.386666666666656</v>
      </c>
      <c r="Z30" s="232">
        <f t="shared" si="19"/>
        <v>22.028333333333343</v>
      </c>
      <c r="AA30" s="74">
        <v>111.41999999999999</v>
      </c>
      <c r="AB30" s="244">
        <v>5.8417935581495724E-2</v>
      </c>
      <c r="AC30" s="243">
        <f t="shared" si="8"/>
        <v>0.26818651050080783</v>
      </c>
      <c r="AD30" s="242">
        <v>109.02083333333331</v>
      </c>
      <c r="AE30" s="241">
        <v>5.7160340625863046E-2</v>
      </c>
      <c r="AF30" s="240">
        <f t="shared" si="9"/>
        <v>0.25940112822472777</v>
      </c>
      <c r="AG30" s="239">
        <f t="shared" si="20"/>
        <v>2.3991666666666731</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26.239166666666652</v>
      </c>
      <c r="M31" s="49">
        <v>0</v>
      </c>
      <c r="N31" s="212">
        <f t="shared" si="15"/>
        <v>26.239166666666652</v>
      </c>
      <c r="O31" s="211">
        <v>15.393333333333333</v>
      </c>
      <c r="P31" s="49">
        <v>0</v>
      </c>
      <c r="Q31" s="212">
        <f t="shared" si="16"/>
        <v>15.393333333333333</v>
      </c>
      <c r="R31" s="211">
        <v>0</v>
      </c>
      <c r="S31" s="49">
        <v>0</v>
      </c>
      <c r="T31" s="212">
        <f t="shared" si="17"/>
        <v>0</v>
      </c>
      <c r="U31" s="211">
        <v>3.8783333333333334</v>
      </c>
      <c r="V31" s="49">
        <v>0</v>
      </c>
      <c r="W31" s="212">
        <f t="shared" si="18"/>
        <v>3.8783333333333334</v>
      </c>
      <c r="X31" s="211">
        <v>6.1174999999999926</v>
      </c>
      <c r="Y31" s="49">
        <v>0</v>
      </c>
      <c r="Z31" s="212">
        <f t="shared" si="19"/>
        <v>6.1174999999999926</v>
      </c>
      <c r="AA31" s="51">
        <v>51.628333333333309</v>
      </c>
      <c r="AB31" s="224">
        <v>2.7068934220486934E-2</v>
      </c>
      <c r="AC31" s="223">
        <f t="shared" si="8"/>
        <v>0</v>
      </c>
      <c r="AD31" s="222">
        <v>0</v>
      </c>
      <c r="AE31" s="221">
        <v>0</v>
      </c>
      <c r="AF31" s="220">
        <f t="shared" si="9"/>
        <v>1</v>
      </c>
      <c r="AG31" s="219">
        <f t="shared" si="20"/>
        <v>51.628333333333309</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0</v>
      </c>
      <c r="P32" s="38">
        <v>0</v>
      </c>
      <c r="Q32" s="192">
        <f t="shared" si="16"/>
        <v>0</v>
      </c>
      <c r="R32" s="191">
        <v>0</v>
      </c>
      <c r="S32" s="38">
        <v>0</v>
      </c>
      <c r="T32" s="192">
        <f t="shared" si="17"/>
        <v>0</v>
      </c>
      <c r="U32" s="191">
        <v>0</v>
      </c>
      <c r="V32" s="38">
        <v>0</v>
      </c>
      <c r="W32" s="192">
        <f t="shared" si="18"/>
        <v>0</v>
      </c>
      <c r="X32" s="191">
        <v>0</v>
      </c>
      <c r="Y32" s="38">
        <v>0</v>
      </c>
      <c r="Z32" s="192">
        <f t="shared" si="19"/>
        <v>0</v>
      </c>
      <c r="AA32" s="40">
        <v>0</v>
      </c>
      <c r="AB32" s="204">
        <v>0</v>
      </c>
      <c r="AC32" s="203">
        <f t="shared" si="8"/>
        <v>1</v>
      </c>
      <c r="AD32" s="202">
        <v>0</v>
      </c>
      <c r="AE32" s="201">
        <v>0</v>
      </c>
      <c r="AF32" s="200">
        <f t="shared" si="9"/>
        <v>1</v>
      </c>
      <c r="AG32" s="199">
        <f t="shared" si="20"/>
        <v>0</v>
      </c>
    </row>
    <row r="33" spans="1:33" ht="15">
      <c r="A33" s="377"/>
      <c r="B33" s="178" t="s">
        <v>14</v>
      </c>
      <c r="C33" s="189">
        <f t="shared" si="0"/>
        <v>0.59917058934424927</v>
      </c>
      <c r="D33" s="171">
        <f>SUM(D21:D32)</f>
        <v>1531.1971386666669</v>
      </c>
      <c r="E33" s="188">
        <v>0.80281256335666784</v>
      </c>
      <c r="F33" s="182">
        <f>SUM(F21:F32)</f>
        <v>1509.0584549166665</v>
      </c>
      <c r="G33" s="187">
        <v>0.7912092823913649</v>
      </c>
      <c r="H33" s="186">
        <f t="shared" si="1"/>
        <v>1.4458415047247453E-2</v>
      </c>
      <c r="I33" s="171">
        <f t="shared" ref="I33:AA33" si="21">SUM(I21:I32)</f>
        <v>2555.5278678522191</v>
      </c>
      <c r="J33" s="27">
        <f t="shared" si="21"/>
        <v>2524.7390672640672</v>
      </c>
      <c r="K33" s="185">
        <f t="shared" si="21"/>
        <v>30.788800588151858</v>
      </c>
      <c r="L33" s="171">
        <f t="shared" si="21"/>
        <v>512.255</v>
      </c>
      <c r="M33" s="27">
        <f t="shared" si="21"/>
        <v>696.49750000000029</v>
      </c>
      <c r="N33" s="172">
        <f t="shared" si="21"/>
        <v>-184.24250000000038</v>
      </c>
      <c r="O33" s="171">
        <f t="shared" si="21"/>
        <v>135.70750000000001</v>
      </c>
      <c r="P33" s="27">
        <f t="shared" si="21"/>
        <v>127.04999999999997</v>
      </c>
      <c r="Q33" s="172">
        <f t="shared" si="21"/>
        <v>8.6575000000000415</v>
      </c>
      <c r="R33" s="171">
        <f t="shared" si="21"/>
        <v>0</v>
      </c>
      <c r="S33" s="27">
        <f t="shared" si="21"/>
        <v>0</v>
      </c>
      <c r="T33" s="172">
        <f t="shared" si="21"/>
        <v>0</v>
      </c>
      <c r="U33" s="171">
        <f t="shared" si="21"/>
        <v>1864.8633333333332</v>
      </c>
      <c r="V33" s="27">
        <f t="shared" si="21"/>
        <v>1684.1716666666664</v>
      </c>
      <c r="W33" s="172">
        <f t="shared" si="21"/>
        <v>180.69166666666695</v>
      </c>
      <c r="X33" s="171">
        <f t="shared" si="21"/>
        <v>1771.813333333333</v>
      </c>
      <c r="Y33" s="27">
        <f t="shared" si="21"/>
        <v>1247.4058333333332</v>
      </c>
      <c r="Z33" s="172">
        <f t="shared" si="21"/>
        <v>524.40749999999991</v>
      </c>
      <c r="AA33" s="29">
        <f t="shared" si="21"/>
        <v>4284.6391666666659</v>
      </c>
      <c r="AB33" s="184">
        <v>2.2464528345744648</v>
      </c>
      <c r="AC33" s="183">
        <f t="shared" si="8"/>
        <v>0.35736898233554099</v>
      </c>
      <c r="AD33" s="182">
        <f>SUM(AD21:AD32)</f>
        <v>3755.1250000000005</v>
      </c>
      <c r="AE33" s="181">
        <v>1.9688367583507191</v>
      </c>
      <c r="AF33" s="180">
        <f t="shared" si="9"/>
        <v>0.40186637060461805</v>
      </c>
      <c r="AG33" s="179">
        <f>SUM(AG21:AG32)</f>
        <v>529.5141666666666</v>
      </c>
    </row>
    <row r="34" spans="1:33" ht="15">
      <c r="A34" s="377"/>
      <c r="B34" s="158" t="s">
        <v>87</v>
      </c>
      <c r="C34" s="169">
        <f t="shared" si="0"/>
        <v>0.59920663193033896</v>
      </c>
      <c r="D34" s="151">
        <f>SUM(D24:D30)</f>
        <v>1530.7995374166667</v>
      </c>
      <c r="E34" s="168">
        <v>0.80260409948833511</v>
      </c>
      <c r="F34" s="162">
        <f>SUM(F24:F30)</f>
        <v>1509.0584549166665</v>
      </c>
      <c r="G34" s="167">
        <v>0.7912092823913649</v>
      </c>
      <c r="H34" s="166">
        <f t="shared" si="1"/>
        <v>1.4202436026790157E-2</v>
      </c>
      <c r="I34" s="151">
        <f t="shared" ref="I34:AA34" si="22">SUM(I24:I30)</f>
        <v>2554.7106053970219</v>
      </c>
      <c r="J34" s="16">
        <f t="shared" si="22"/>
        <v>2524.7390672640672</v>
      </c>
      <c r="K34" s="165">
        <f t="shared" si="22"/>
        <v>29.971538132954727</v>
      </c>
      <c r="L34" s="151">
        <f t="shared" si="22"/>
        <v>468.4908333333334</v>
      </c>
      <c r="M34" s="16">
        <f t="shared" si="22"/>
        <v>696.49750000000029</v>
      </c>
      <c r="N34" s="152">
        <f t="shared" si="22"/>
        <v>-228.00666666666703</v>
      </c>
      <c r="O34" s="151">
        <f t="shared" si="22"/>
        <v>114.13583333333335</v>
      </c>
      <c r="P34" s="16">
        <f t="shared" si="22"/>
        <v>127.04999999999997</v>
      </c>
      <c r="Q34" s="152">
        <f t="shared" si="22"/>
        <v>-12.914166666666622</v>
      </c>
      <c r="R34" s="151">
        <f t="shared" si="22"/>
        <v>0</v>
      </c>
      <c r="S34" s="16">
        <f t="shared" si="22"/>
        <v>0</v>
      </c>
      <c r="T34" s="152">
        <f t="shared" si="22"/>
        <v>0</v>
      </c>
      <c r="U34" s="151">
        <f t="shared" si="22"/>
        <v>1860.9016666666666</v>
      </c>
      <c r="V34" s="16">
        <f t="shared" si="22"/>
        <v>1684.1716666666664</v>
      </c>
      <c r="W34" s="152">
        <f t="shared" si="22"/>
        <v>176.73000000000025</v>
      </c>
      <c r="X34" s="151">
        <f t="shared" si="22"/>
        <v>1737.6049999999998</v>
      </c>
      <c r="Y34" s="16">
        <f t="shared" si="22"/>
        <v>1247.4058333333332</v>
      </c>
      <c r="Z34" s="152">
        <f t="shared" si="22"/>
        <v>490.19916666666671</v>
      </c>
      <c r="AA34" s="18">
        <f t="shared" si="22"/>
        <v>4181.1333333333332</v>
      </c>
      <c r="AB34" s="164">
        <v>2.1921843270894921</v>
      </c>
      <c r="AC34" s="163">
        <f t="shared" si="8"/>
        <v>0.36612071784763306</v>
      </c>
      <c r="AD34" s="162">
        <f>SUM(AD24:AD30)</f>
        <v>3755.1250000000005</v>
      </c>
      <c r="AE34" s="161">
        <v>1.9688367583507191</v>
      </c>
      <c r="AF34" s="160">
        <f t="shared" si="9"/>
        <v>0.40186637060461805</v>
      </c>
      <c r="AG34" s="159">
        <f>SUM(AG24:AG30)</f>
        <v>426.00833333333321</v>
      </c>
    </row>
    <row r="35" spans="1:33" ht="15.75" thickBot="1">
      <c r="A35" s="379"/>
      <c r="B35" s="301" t="s">
        <v>86</v>
      </c>
      <c r="C35" s="313">
        <f t="shared" si="0"/>
        <v>0.48650375099403548</v>
      </c>
      <c r="D35" s="294">
        <f>SUM(D21:D23,D31:D32)</f>
        <v>0.39760124999999996</v>
      </c>
      <c r="E35" s="312">
        <v>2.0846386833263487E-4</v>
      </c>
      <c r="F35" s="305">
        <f>SUM(F21:F23,F31:F32)</f>
        <v>0</v>
      </c>
      <c r="G35" s="311">
        <v>0</v>
      </c>
      <c r="H35" s="310">
        <f t="shared" si="1"/>
        <v>1</v>
      </c>
      <c r="I35" s="294">
        <f t="shared" ref="I35:AA35" si="23">SUM(I21:I23,I31:I32)</f>
        <v>0.81726245519713281</v>
      </c>
      <c r="J35" s="293">
        <f t="shared" si="23"/>
        <v>0</v>
      </c>
      <c r="K35" s="309">
        <f t="shared" si="23"/>
        <v>0.81726245519713281</v>
      </c>
      <c r="L35" s="294">
        <f t="shared" si="23"/>
        <v>43.764166666666654</v>
      </c>
      <c r="M35" s="293">
        <f t="shared" si="23"/>
        <v>0</v>
      </c>
      <c r="N35" s="295">
        <f t="shared" si="23"/>
        <v>43.764166666666654</v>
      </c>
      <c r="O35" s="294">
        <f t="shared" si="23"/>
        <v>21.571666666666665</v>
      </c>
      <c r="P35" s="293">
        <f t="shared" si="23"/>
        <v>0</v>
      </c>
      <c r="Q35" s="295">
        <f t="shared" si="23"/>
        <v>21.571666666666665</v>
      </c>
      <c r="R35" s="294">
        <f t="shared" si="23"/>
        <v>0</v>
      </c>
      <c r="S35" s="293">
        <f t="shared" si="23"/>
        <v>0</v>
      </c>
      <c r="T35" s="295">
        <f t="shared" si="23"/>
        <v>0</v>
      </c>
      <c r="U35" s="294">
        <f t="shared" si="23"/>
        <v>3.9616666666666669</v>
      </c>
      <c r="V35" s="293">
        <f t="shared" si="23"/>
        <v>0</v>
      </c>
      <c r="W35" s="295">
        <f t="shared" si="23"/>
        <v>3.9616666666666669</v>
      </c>
      <c r="X35" s="294">
        <f t="shared" si="23"/>
        <v>34.208333333333321</v>
      </c>
      <c r="Y35" s="293">
        <f t="shared" si="23"/>
        <v>0</v>
      </c>
      <c r="Z35" s="295">
        <f t="shared" si="23"/>
        <v>34.208333333333321</v>
      </c>
      <c r="AA35" s="308">
        <f t="shared" si="23"/>
        <v>103.5058333333333</v>
      </c>
      <c r="AB35" s="307">
        <v>5.4268507484973062E-2</v>
      </c>
      <c r="AC35" s="306">
        <f t="shared" si="8"/>
        <v>3.841341470287505E-3</v>
      </c>
      <c r="AD35" s="305">
        <f>SUM(AD21:AD23,AD31:AD32)</f>
        <v>0</v>
      </c>
      <c r="AE35" s="304">
        <v>0</v>
      </c>
      <c r="AF35" s="303">
        <f t="shared" si="9"/>
        <v>1</v>
      </c>
      <c r="AG35" s="302">
        <f>SUM(AG21:AG23,AG31:AG32)</f>
        <v>103.5058333333333</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0</v>
      </c>
      <c r="S36" s="83">
        <v>0</v>
      </c>
      <c r="T36" s="274">
        <f t="shared" ref="T36:T47" si="27">R36-S36</f>
        <v>0</v>
      </c>
      <c r="U36" s="273">
        <v>0</v>
      </c>
      <c r="V36" s="83">
        <v>0</v>
      </c>
      <c r="W36" s="274">
        <f t="shared" ref="W36:W47" si="28">U36-V36</f>
        <v>0</v>
      </c>
      <c r="X36" s="273">
        <v>0</v>
      </c>
      <c r="Y36" s="83">
        <v>0</v>
      </c>
      <c r="Z36" s="274">
        <f t="shared" ref="Z36:Z47" si="29">X36-Y36</f>
        <v>0</v>
      </c>
      <c r="AA36" s="85">
        <v>0</v>
      </c>
      <c r="AB36" s="286">
        <v>0</v>
      </c>
      <c r="AC36" s="285">
        <f t="shared" si="8"/>
        <v>1</v>
      </c>
      <c r="AD36" s="284">
        <v>0</v>
      </c>
      <c r="AE36" s="283">
        <v>0</v>
      </c>
      <c r="AF36" s="282">
        <f t="shared" si="9"/>
        <v>1</v>
      </c>
      <c r="AG36" s="281">
        <f t="shared" ref="AG36:AG47" si="30">AA36-AD36</f>
        <v>0</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0</v>
      </c>
      <c r="S37" s="61">
        <v>0</v>
      </c>
      <c r="T37" s="252">
        <f t="shared" si="27"/>
        <v>0</v>
      </c>
      <c r="U37" s="251">
        <v>0</v>
      </c>
      <c r="V37" s="61">
        <v>0</v>
      </c>
      <c r="W37" s="252">
        <f t="shared" si="28"/>
        <v>0</v>
      </c>
      <c r="X37" s="251">
        <v>0</v>
      </c>
      <c r="Y37" s="61">
        <v>0</v>
      </c>
      <c r="Z37" s="252">
        <f t="shared" si="29"/>
        <v>0</v>
      </c>
      <c r="AA37" s="63">
        <v>0</v>
      </c>
      <c r="AB37" s="264">
        <v>0</v>
      </c>
      <c r="AC37" s="263">
        <f t="shared" si="8"/>
        <v>1</v>
      </c>
      <c r="AD37" s="262">
        <v>0</v>
      </c>
      <c r="AE37" s="261">
        <v>0</v>
      </c>
      <c r="AF37" s="260">
        <f t="shared" si="9"/>
        <v>1</v>
      </c>
      <c r="AG37" s="259">
        <f t="shared" si="30"/>
        <v>0</v>
      </c>
    </row>
    <row r="38" spans="1:33" ht="15">
      <c r="A38" s="377"/>
      <c r="B38" s="271" t="s">
        <v>24</v>
      </c>
      <c r="C38" s="249">
        <f t="shared" si="0"/>
        <v>0.55751742804513371</v>
      </c>
      <c r="D38" s="231">
        <v>1.9812312500000002</v>
      </c>
      <c r="E38" s="248">
        <v>1.0387671830420595E-3</v>
      </c>
      <c r="F38" s="242">
        <v>0</v>
      </c>
      <c r="G38" s="247">
        <v>0</v>
      </c>
      <c r="H38" s="246">
        <f t="shared" si="1"/>
        <v>1</v>
      </c>
      <c r="I38" s="231">
        <v>3.5536669354838715</v>
      </c>
      <c r="J38" s="72">
        <v>0</v>
      </c>
      <c r="K38" s="245">
        <f t="shared" si="24"/>
        <v>3.5536669354838715</v>
      </c>
      <c r="L38" s="231">
        <v>17.5</v>
      </c>
      <c r="M38" s="72">
        <v>0</v>
      </c>
      <c r="N38" s="232">
        <f t="shared" si="25"/>
        <v>17.5</v>
      </c>
      <c r="O38" s="231">
        <v>6.3000000000000007</v>
      </c>
      <c r="P38" s="72">
        <v>0</v>
      </c>
      <c r="Q38" s="232">
        <f t="shared" si="26"/>
        <v>6.3000000000000007</v>
      </c>
      <c r="R38" s="231">
        <v>0</v>
      </c>
      <c r="S38" s="72">
        <v>0</v>
      </c>
      <c r="T38" s="232">
        <f t="shared" si="27"/>
        <v>0</v>
      </c>
      <c r="U38" s="231">
        <v>0</v>
      </c>
      <c r="V38" s="72">
        <v>0</v>
      </c>
      <c r="W38" s="232">
        <f t="shared" si="28"/>
        <v>0</v>
      </c>
      <c r="X38" s="231">
        <v>28.434999999999977</v>
      </c>
      <c r="Y38" s="72">
        <v>0</v>
      </c>
      <c r="Z38" s="232">
        <f t="shared" si="29"/>
        <v>28.434999999999977</v>
      </c>
      <c r="AA38" s="74">
        <v>52.234999999999978</v>
      </c>
      <c r="AB38" s="244">
        <v>2.7387011892832779E-2</v>
      </c>
      <c r="AC38" s="243">
        <f t="shared" si="8"/>
        <v>3.7929190198143024E-2</v>
      </c>
      <c r="AD38" s="242">
        <v>0</v>
      </c>
      <c r="AE38" s="241">
        <v>0</v>
      </c>
      <c r="AF38" s="240">
        <f t="shared" si="9"/>
        <v>1</v>
      </c>
      <c r="AG38" s="239">
        <f t="shared" si="30"/>
        <v>52.234999999999978</v>
      </c>
    </row>
    <row r="39" spans="1:33" ht="15">
      <c r="A39" s="377"/>
      <c r="B39" s="218" t="s">
        <v>23</v>
      </c>
      <c r="C39" s="229">
        <f t="shared" si="0"/>
        <v>0.4859082058438966</v>
      </c>
      <c r="D39" s="211">
        <v>35.235041000000002</v>
      </c>
      <c r="E39" s="228">
        <v>1.8473867845533665E-2</v>
      </c>
      <c r="F39" s="222">
        <v>38.049416000000001</v>
      </c>
      <c r="G39" s="227">
        <v>1.9949559296848433E-2</v>
      </c>
      <c r="H39" s="226">
        <f t="shared" si="1"/>
        <v>-7.9874321701512943E-2</v>
      </c>
      <c r="I39" s="211">
        <v>72.513780537634403</v>
      </c>
      <c r="J39" s="49">
        <v>72.259629641577078</v>
      </c>
      <c r="K39" s="225">
        <f t="shared" si="24"/>
        <v>0.25415089605732533</v>
      </c>
      <c r="L39" s="211">
        <v>64.439999999999984</v>
      </c>
      <c r="M39" s="49">
        <v>39.282500000000034</v>
      </c>
      <c r="N39" s="212">
        <f t="shared" si="25"/>
        <v>25.157499999999949</v>
      </c>
      <c r="O39" s="211">
        <v>6.3174999999999999</v>
      </c>
      <c r="P39" s="49">
        <v>5.5</v>
      </c>
      <c r="Q39" s="212">
        <f t="shared" si="26"/>
        <v>0.81749999999999989</v>
      </c>
      <c r="R39" s="211">
        <v>0</v>
      </c>
      <c r="S39" s="49">
        <v>0</v>
      </c>
      <c r="T39" s="212">
        <f t="shared" si="27"/>
        <v>0</v>
      </c>
      <c r="U39" s="211">
        <v>1.2525000000000002</v>
      </c>
      <c r="V39" s="49">
        <v>21.385000000000002</v>
      </c>
      <c r="W39" s="212">
        <f t="shared" si="28"/>
        <v>-20.1325</v>
      </c>
      <c r="X39" s="211">
        <v>72.862499999999983</v>
      </c>
      <c r="Y39" s="49">
        <v>69.152499999999989</v>
      </c>
      <c r="Z39" s="212">
        <f t="shared" si="29"/>
        <v>3.7099999999999937</v>
      </c>
      <c r="AA39" s="51">
        <v>144.87249999999995</v>
      </c>
      <c r="AB39" s="224">
        <v>7.5957210308115572E-2</v>
      </c>
      <c r="AC39" s="223">
        <f t="shared" si="8"/>
        <v>0.24321414347098322</v>
      </c>
      <c r="AD39" s="222">
        <v>135.32000000000002</v>
      </c>
      <c r="AE39" s="221">
        <v>7.0949166842653524E-2</v>
      </c>
      <c r="AF39" s="220">
        <f t="shared" si="9"/>
        <v>0.2811810227608631</v>
      </c>
      <c r="AG39" s="219">
        <f t="shared" si="30"/>
        <v>9.5524999999999238</v>
      </c>
    </row>
    <row r="40" spans="1:33" ht="15">
      <c r="A40" s="377"/>
      <c r="B40" s="270" t="s">
        <v>22</v>
      </c>
      <c r="C40" s="269">
        <f t="shared" si="0"/>
        <v>0.53731885226403786</v>
      </c>
      <c r="D40" s="251">
        <v>188.70383150000001</v>
      </c>
      <c r="E40" s="268">
        <v>9.8938146405927352E-2</v>
      </c>
      <c r="F40" s="262">
        <v>151.03202950000002</v>
      </c>
      <c r="G40" s="267">
        <v>7.9187087345404E-2</v>
      </c>
      <c r="H40" s="266">
        <f t="shared" si="1"/>
        <v>0.19963453683239063</v>
      </c>
      <c r="I40" s="251">
        <v>351.19525530303031</v>
      </c>
      <c r="J40" s="61">
        <v>280.08037704216076</v>
      </c>
      <c r="K40" s="265">
        <f t="shared" si="24"/>
        <v>71.114878260869546</v>
      </c>
      <c r="L40" s="251">
        <v>201.3599999999999</v>
      </c>
      <c r="M40" s="61">
        <v>68.542500000000018</v>
      </c>
      <c r="N40" s="252">
        <f t="shared" si="25"/>
        <v>132.81749999999988</v>
      </c>
      <c r="O40" s="251">
        <v>12.145000000000001</v>
      </c>
      <c r="P40" s="61">
        <v>9.2800000000000011</v>
      </c>
      <c r="Q40" s="252">
        <f t="shared" si="26"/>
        <v>2.8650000000000002</v>
      </c>
      <c r="R40" s="251">
        <v>0</v>
      </c>
      <c r="S40" s="61">
        <v>0</v>
      </c>
      <c r="T40" s="252">
        <f t="shared" si="27"/>
        <v>0</v>
      </c>
      <c r="U40" s="251">
        <v>316.29750000000001</v>
      </c>
      <c r="V40" s="61">
        <v>224.72750000000002</v>
      </c>
      <c r="W40" s="252">
        <f t="shared" si="28"/>
        <v>91.57</v>
      </c>
      <c r="X40" s="251">
        <v>14.599999999999994</v>
      </c>
      <c r="Y40" s="61">
        <v>120.2475</v>
      </c>
      <c r="Z40" s="252">
        <f t="shared" si="29"/>
        <v>-105.64750000000001</v>
      </c>
      <c r="AA40" s="63">
        <v>544.40249999999992</v>
      </c>
      <c r="AB40" s="264">
        <v>0.28543232970207527</v>
      </c>
      <c r="AC40" s="263">
        <f t="shared" si="8"/>
        <v>0.3466255785012009</v>
      </c>
      <c r="AD40" s="262">
        <v>422.79750000000007</v>
      </c>
      <c r="AE40" s="261">
        <v>0.22167551262309196</v>
      </c>
      <c r="AF40" s="260">
        <f t="shared" si="9"/>
        <v>0.35722072505159086</v>
      </c>
      <c r="AG40" s="259">
        <f t="shared" si="30"/>
        <v>121.60499999999985</v>
      </c>
    </row>
    <row r="41" spans="1:33" ht="15">
      <c r="A41" s="377"/>
      <c r="B41" s="270" t="s">
        <v>21</v>
      </c>
      <c r="C41" s="269">
        <f t="shared" si="0"/>
        <v>0.59404888661413324</v>
      </c>
      <c r="D41" s="251">
        <v>315.46739524999998</v>
      </c>
      <c r="E41" s="268">
        <v>0.16540077161889025</v>
      </c>
      <c r="F41" s="262">
        <v>266.80939599999999</v>
      </c>
      <c r="G41" s="267">
        <v>0.13988992279036072</v>
      </c>
      <c r="H41" s="266">
        <f t="shared" si="1"/>
        <v>0.15424097698413411</v>
      </c>
      <c r="I41" s="251">
        <v>531.04618552195529</v>
      </c>
      <c r="J41" s="61">
        <v>453.11030657276996</v>
      </c>
      <c r="K41" s="265">
        <f t="shared" si="24"/>
        <v>77.935878949185337</v>
      </c>
      <c r="L41" s="251">
        <v>45.797500000000021</v>
      </c>
      <c r="M41" s="61">
        <v>70.692500000000052</v>
      </c>
      <c r="N41" s="252">
        <f t="shared" si="25"/>
        <v>-24.895000000000032</v>
      </c>
      <c r="O41" s="251">
        <v>18.8125</v>
      </c>
      <c r="P41" s="61">
        <v>16.355</v>
      </c>
      <c r="Q41" s="252">
        <f t="shared" si="26"/>
        <v>2.4574999999999996</v>
      </c>
      <c r="R41" s="251">
        <v>0</v>
      </c>
      <c r="S41" s="61">
        <v>0</v>
      </c>
      <c r="T41" s="252">
        <f t="shared" si="27"/>
        <v>0</v>
      </c>
      <c r="U41" s="251">
        <v>624.44749999999999</v>
      </c>
      <c r="V41" s="61">
        <v>578.50250000000005</v>
      </c>
      <c r="W41" s="252">
        <f t="shared" si="28"/>
        <v>45.944999999999936</v>
      </c>
      <c r="X41" s="251">
        <v>63.739999999999959</v>
      </c>
      <c r="Y41" s="61">
        <v>0.4024999999998613</v>
      </c>
      <c r="Z41" s="252">
        <f t="shared" si="29"/>
        <v>63.337500000000098</v>
      </c>
      <c r="AA41" s="63">
        <v>752.79750000000001</v>
      </c>
      <c r="AB41" s="264">
        <v>0.39469463167215074</v>
      </c>
      <c r="AC41" s="263">
        <f t="shared" si="8"/>
        <v>0.41906009949554823</v>
      </c>
      <c r="AD41" s="262">
        <v>665.95249999999987</v>
      </c>
      <c r="AE41" s="261">
        <v>0.34916327986832846</v>
      </c>
      <c r="AF41" s="260">
        <f t="shared" si="9"/>
        <v>0.40064328311703917</v>
      </c>
      <c r="AG41" s="259">
        <f t="shared" si="30"/>
        <v>86.845000000000141</v>
      </c>
    </row>
    <row r="42" spans="1:33" ht="15">
      <c r="A42" s="377"/>
      <c r="B42" s="270" t="s">
        <v>20</v>
      </c>
      <c r="C42" s="269">
        <f t="shared" si="0"/>
        <v>0.58923972896416821</v>
      </c>
      <c r="D42" s="251">
        <v>521.92245000000003</v>
      </c>
      <c r="E42" s="268">
        <v>0.27364595281490245</v>
      </c>
      <c r="F42" s="262">
        <v>427.53055099999995</v>
      </c>
      <c r="G42" s="267">
        <v>0.22415708242115417</v>
      </c>
      <c r="H42" s="266">
        <f t="shared" si="1"/>
        <v>0.18085426101138219</v>
      </c>
      <c r="I42" s="251">
        <v>885.7557023819387</v>
      </c>
      <c r="J42" s="61">
        <v>726.34999730046957</v>
      </c>
      <c r="K42" s="265">
        <f t="shared" si="24"/>
        <v>159.40570508146914</v>
      </c>
      <c r="L42" s="251">
        <v>41.15749999999997</v>
      </c>
      <c r="M42" s="61">
        <v>190.21750000000014</v>
      </c>
      <c r="N42" s="252">
        <f t="shared" si="25"/>
        <v>-149.06000000000017</v>
      </c>
      <c r="O42" s="251">
        <v>30.289999999999985</v>
      </c>
      <c r="P42" s="61">
        <v>27.177500000000002</v>
      </c>
      <c r="Q42" s="252">
        <f t="shared" si="26"/>
        <v>3.1124999999999829</v>
      </c>
      <c r="R42" s="251">
        <v>0</v>
      </c>
      <c r="S42" s="61">
        <v>0</v>
      </c>
      <c r="T42" s="252">
        <f t="shared" si="27"/>
        <v>0</v>
      </c>
      <c r="U42" s="251">
        <v>683.64750000000004</v>
      </c>
      <c r="V42" s="61">
        <v>65.47999999999999</v>
      </c>
      <c r="W42" s="252">
        <f t="shared" si="28"/>
        <v>618.16750000000002</v>
      </c>
      <c r="X42" s="251">
        <v>547.38749999999993</v>
      </c>
      <c r="Y42" s="61">
        <v>754.13749999999993</v>
      </c>
      <c r="Z42" s="252">
        <f t="shared" si="29"/>
        <v>-206.75</v>
      </c>
      <c r="AA42" s="63">
        <v>1302.4825000000001</v>
      </c>
      <c r="AB42" s="264">
        <v>0.68289659649098478</v>
      </c>
      <c r="AC42" s="263">
        <f t="shared" si="8"/>
        <v>0.40071359883913987</v>
      </c>
      <c r="AD42" s="262">
        <v>1037.0125</v>
      </c>
      <c r="AE42" s="261">
        <v>0.54371248064156985</v>
      </c>
      <c r="AF42" s="260">
        <f t="shared" si="9"/>
        <v>0.4122713573847952</v>
      </c>
      <c r="AG42" s="259">
        <f t="shared" si="30"/>
        <v>265.47000000000003</v>
      </c>
    </row>
    <row r="43" spans="1:33" ht="15">
      <c r="A43" s="377"/>
      <c r="B43" s="270" t="s">
        <v>19</v>
      </c>
      <c r="C43" s="269">
        <f t="shared" si="0"/>
        <v>0.64618658328013601</v>
      </c>
      <c r="D43" s="251">
        <v>380.77216800000002</v>
      </c>
      <c r="E43" s="268">
        <v>0.19964031575525465</v>
      </c>
      <c r="F43" s="262">
        <v>346.222847</v>
      </c>
      <c r="G43" s="267">
        <v>0.1815269179466561</v>
      </c>
      <c r="H43" s="266">
        <f t="shared" si="1"/>
        <v>9.0734890581603694E-2</v>
      </c>
      <c r="I43" s="251">
        <v>589.26040535714276</v>
      </c>
      <c r="J43" s="61">
        <v>541.79903571428576</v>
      </c>
      <c r="K43" s="265">
        <f t="shared" si="24"/>
        <v>47.461369642856994</v>
      </c>
      <c r="L43" s="251">
        <v>20.747499999999896</v>
      </c>
      <c r="M43" s="61">
        <v>27.374999999999993</v>
      </c>
      <c r="N43" s="252">
        <f t="shared" si="25"/>
        <v>-6.6275000000000972</v>
      </c>
      <c r="O43" s="251">
        <v>18.082500000000056</v>
      </c>
      <c r="P43" s="61">
        <v>24.115000000000002</v>
      </c>
      <c r="Q43" s="252">
        <f t="shared" si="26"/>
        <v>-6.0324999999999456</v>
      </c>
      <c r="R43" s="251">
        <v>0</v>
      </c>
      <c r="S43" s="61">
        <v>0</v>
      </c>
      <c r="T43" s="252">
        <f t="shared" si="27"/>
        <v>0</v>
      </c>
      <c r="U43" s="251">
        <v>107.25750000000009</v>
      </c>
      <c r="V43" s="61">
        <v>30.555</v>
      </c>
      <c r="W43" s="252">
        <f t="shared" si="28"/>
        <v>76.7025000000001</v>
      </c>
      <c r="X43" s="251">
        <v>966.6724999999999</v>
      </c>
      <c r="Y43" s="61">
        <v>699.79000000000008</v>
      </c>
      <c r="Z43" s="252">
        <f t="shared" si="29"/>
        <v>266.88249999999982</v>
      </c>
      <c r="AA43" s="63">
        <v>1112.76</v>
      </c>
      <c r="AB43" s="264">
        <v>0.58342435826301553</v>
      </c>
      <c r="AC43" s="263">
        <f t="shared" si="8"/>
        <v>0.34218714547611345</v>
      </c>
      <c r="AD43" s="262">
        <v>781.83500000000004</v>
      </c>
      <c r="AE43" s="261">
        <v>0.40992123749945325</v>
      </c>
      <c r="AF43" s="260">
        <f t="shared" si="9"/>
        <v>0.44283365032263838</v>
      </c>
      <c r="AG43" s="259">
        <f t="shared" si="30"/>
        <v>330.92499999999995</v>
      </c>
    </row>
    <row r="44" spans="1:33" ht="15">
      <c r="A44" s="377"/>
      <c r="B44" s="258" t="s">
        <v>18</v>
      </c>
      <c r="C44" s="269">
        <f t="shared" si="0"/>
        <v>0.6265580340980158</v>
      </c>
      <c r="D44" s="251">
        <v>190.57096949999999</v>
      </c>
      <c r="E44" s="268">
        <v>9.9917094058106157E-2</v>
      </c>
      <c r="F44" s="262">
        <v>187.20555250000001</v>
      </c>
      <c r="G44" s="267">
        <v>9.8153103592917776E-2</v>
      </c>
      <c r="H44" s="266">
        <f t="shared" si="1"/>
        <v>1.7659651985975647E-2</v>
      </c>
      <c r="I44" s="251">
        <v>304.15533618421046</v>
      </c>
      <c r="J44" s="61">
        <v>294.98111578947368</v>
      </c>
      <c r="K44" s="265">
        <f t="shared" si="24"/>
        <v>9.1742203947367784</v>
      </c>
      <c r="L44" s="251">
        <v>11.234999999999999</v>
      </c>
      <c r="M44" s="61">
        <v>11.230000000000011</v>
      </c>
      <c r="N44" s="252">
        <f t="shared" si="25"/>
        <v>4.9999999999883471E-3</v>
      </c>
      <c r="O44" s="251">
        <v>15.170000000000002</v>
      </c>
      <c r="P44" s="61">
        <v>16.767499999999998</v>
      </c>
      <c r="Q44" s="252">
        <f t="shared" si="26"/>
        <v>-1.5974999999999966</v>
      </c>
      <c r="R44" s="251">
        <v>0</v>
      </c>
      <c r="S44" s="61">
        <v>0</v>
      </c>
      <c r="T44" s="252">
        <f t="shared" si="27"/>
        <v>0</v>
      </c>
      <c r="U44" s="251">
        <v>32.092500000000001</v>
      </c>
      <c r="V44" s="61">
        <v>53.662499999999994</v>
      </c>
      <c r="W44" s="252">
        <f t="shared" si="28"/>
        <v>-21.569999999999993</v>
      </c>
      <c r="X44" s="251">
        <v>466.78749999999997</v>
      </c>
      <c r="Y44" s="61">
        <v>366.55499999999995</v>
      </c>
      <c r="Z44" s="252">
        <f t="shared" si="29"/>
        <v>100.23250000000002</v>
      </c>
      <c r="AA44" s="63">
        <v>525.28499999999997</v>
      </c>
      <c r="AB44" s="264">
        <v>0.2754089507442648</v>
      </c>
      <c r="AC44" s="263">
        <f t="shared" si="8"/>
        <v>0.36279537679545387</v>
      </c>
      <c r="AD44" s="262">
        <v>448.21499999999992</v>
      </c>
      <c r="AE44" s="261">
        <v>0.23500207520233476</v>
      </c>
      <c r="AF44" s="260">
        <f t="shared" si="9"/>
        <v>0.41766909295762089</v>
      </c>
      <c r="AG44" s="259">
        <f t="shared" si="30"/>
        <v>77.07000000000005</v>
      </c>
    </row>
    <row r="45" spans="1:33" ht="15">
      <c r="A45" s="377"/>
      <c r="B45" s="238" t="s">
        <v>17</v>
      </c>
      <c r="C45" s="249">
        <f t="shared" si="0"/>
        <v>0.57707953811423562</v>
      </c>
      <c r="D45" s="231">
        <v>47.243833000000002</v>
      </c>
      <c r="E45" s="248">
        <v>2.4770123791212909E-2</v>
      </c>
      <c r="F45" s="242">
        <v>46.887618750000001</v>
      </c>
      <c r="G45" s="247">
        <v>2.4583487182592959E-2</v>
      </c>
      <c r="H45" s="246">
        <f t="shared" si="1"/>
        <v>7.5399100238120118E-3</v>
      </c>
      <c r="I45" s="231">
        <v>81.867108222866605</v>
      </c>
      <c r="J45" s="72">
        <v>79.158012676056345</v>
      </c>
      <c r="K45" s="245">
        <f t="shared" si="24"/>
        <v>2.7090955468102607</v>
      </c>
      <c r="L45" s="231">
        <v>18.547500000000003</v>
      </c>
      <c r="M45" s="72">
        <v>21.602499999999985</v>
      </c>
      <c r="N45" s="232">
        <f t="shared" si="25"/>
        <v>-3.054999999999982</v>
      </c>
      <c r="O45" s="231">
        <v>15.272500000000001</v>
      </c>
      <c r="P45" s="72">
        <v>15.265000000000001</v>
      </c>
      <c r="Q45" s="232">
        <f t="shared" si="26"/>
        <v>7.5000000000002842E-3</v>
      </c>
      <c r="R45" s="231">
        <v>0</v>
      </c>
      <c r="S45" s="72">
        <v>0</v>
      </c>
      <c r="T45" s="232">
        <f t="shared" si="27"/>
        <v>0</v>
      </c>
      <c r="U45" s="231">
        <v>16.75</v>
      </c>
      <c r="V45" s="72">
        <v>60.55</v>
      </c>
      <c r="W45" s="232">
        <f t="shared" si="28"/>
        <v>-43.8</v>
      </c>
      <c r="X45" s="231">
        <v>134.77999999999997</v>
      </c>
      <c r="Y45" s="72">
        <v>57.620000000000033</v>
      </c>
      <c r="Z45" s="232">
        <f t="shared" si="29"/>
        <v>77.15999999999994</v>
      </c>
      <c r="AA45" s="74">
        <v>185.34999999999997</v>
      </c>
      <c r="AB45" s="244">
        <v>9.7179719619729238E-2</v>
      </c>
      <c r="AC45" s="243">
        <f t="shared" si="8"/>
        <v>0.25488984623684924</v>
      </c>
      <c r="AD45" s="242">
        <v>155.03750000000002</v>
      </c>
      <c r="AE45" s="241">
        <v>8.1287181897486668E-2</v>
      </c>
      <c r="AF45" s="240">
        <f t="shared" si="9"/>
        <v>0.30242759816173503</v>
      </c>
      <c r="AG45" s="239">
        <f t="shared" si="30"/>
        <v>30.312499999999943</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36.457499999999996</v>
      </c>
      <c r="M46" s="49">
        <v>0</v>
      </c>
      <c r="N46" s="212">
        <f t="shared" si="25"/>
        <v>36.457499999999996</v>
      </c>
      <c r="O46" s="211">
        <v>11.7225</v>
      </c>
      <c r="P46" s="49">
        <v>0</v>
      </c>
      <c r="Q46" s="212">
        <f t="shared" si="26"/>
        <v>11.7225</v>
      </c>
      <c r="R46" s="211">
        <v>0</v>
      </c>
      <c r="S46" s="49">
        <v>0</v>
      </c>
      <c r="T46" s="212">
        <f t="shared" si="27"/>
        <v>0</v>
      </c>
      <c r="U46" s="211">
        <v>16.5</v>
      </c>
      <c r="V46" s="49">
        <v>0</v>
      </c>
      <c r="W46" s="212">
        <f t="shared" si="28"/>
        <v>16.5</v>
      </c>
      <c r="X46" s="211">
        <v>37.924999999999997</v>
      </c>
      <c r="Y46" s="49">
        <v>0</v>
      </c>
      <c r="Z46" s="212">
        <f t="shared" si="29"/>
        <v>37.924999999999997</v>
      </c>
      <c r="AA46" s="51">
        <v>102.60499999999999</v>
      </c>
      <c r="AB46" s="224">
        <v>5.3796197095129859E-2</v>
      </c>
      <c r="AC46" s="223">
        <f t="shared" si="8"/>
        <v>0</v>
      </c>
      <c r="AD46" s="222">
        <v>0</v>
      </c>
      <c r="AE46" s="221">
        <v>0</v>
      </c>
      <c r="AF46" s="220">
        <f t="shared" si="9"/>
        <v>1</v>
      </c>
      <c r="AG46" s="219">
        <f t="shared" si="30"/>
        <v>102.60499999999999</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2.7650000000000006</v>
      </c>
      <c r="M47" s="38">
        <v>0</v>
      </c>
      <c r="N47" s="192">
        <f t="shared" si="25"/>
        <v>2.7650000000000006</v>
      </c>
      <c r="O47" s="191">
        <v>0.54249999999999998</v>
      </c>
      <c r="P47" s="38">
        <v>0</v>
      </c>
      <c r="Q47" s="192">
        <f t="shared" si="26"/>
        <v>0.54249999999999998</v>
      </c>
      <c r="R47" s="191">
        <v>0</v>
      </c>
      <c r="S47" s="38">
        <v>0</v>
      </c>
      <c r="T47" s="192">
        <f t="shared" si="27"/>
        <v>0</v>
      </c>
      <c r="U47" s="191">
        <v>3.5</v>
      </c>
      <c r="V47" s="38">
        <v>0</v>
      </c>
      <c r="W47" s="192">
        <f t="shared" si="28"/>
        <v>3.5</v>
      </c>
      <c r="X47" s="191">
        <v>1.67</v>
      </c>
      <c r="Y47" s="38">
        <v>0</v>
      </c>
      <c r="Z47" s="192">
        <f t="shared" si="29"/>
        <v>1.67</v>
      </c>
      <c r="AA47" s="40">
        <v>8.4775000000000009</v>
      </c>
      <c r="AB47" s="204">
        <v>4.4447859351295109E-3</v>
      </c>
      <c r="AC47" s="203">
        <f t="shared" si="8"/>
        <v>0</v>
      </c>
      <c r="AD47" s="202">
        <v>0</v>
      </c>
      <c r="AE47" s="201">
        <v>0</v>
      </c>
      <c r="AF47" s="200">
        <f t="shared" si="9"/>
        <v>1</v>
      </c>
      <c r="AG47" s="199">
        <f t="shared" si="30"/>
        <v>8.4775000000000009</v>
      </c>
    </row>
    <row r="48" spans="1:33" ht="15">
      <c r="A48" s="377"/>
      <c r="B48" s="178" t="s">
        <v>14</v>
      </c>
      <c r="C48" s="189">
        <f t="shared" si="0"/>
        <v>0.5965553927028493</v>
      </c>
      <c r="D48" s="171">
        <f>SUM(D36:D47)</f>
        <v>1681.8969195</v>
      </c>
      <c r="E48" s="188">
        <v>0.88182503947286939</v>
      </c>
      <c r="F48" s="182">
        <f>SUM(F36:F47)</f>
        <v>1463.73741075</v>
      </c>
      <c r="G48" s="187">
        <v>0.7674471605759341</v>
      </c>
      <c r="H48" s="186">
        <f t="shared" si="1"/>
        <v>0.12971039201073939</v>
      </c>
      <c r="I48" s="171">
        <f t="shared" ref="I48:AA48" si="31">SUM(I36:I47)</f>
        <v>2819.3474404442622</v>
      </c>
      <c r="J48" s="27">
        <f t="shared" si="31"/>
        <v>2447.7384747367933</v>
      </c>
      <c r="K48" s="185">
        <f t="shared" si="31"/>
        <v>371.60896570746922</v>
      </c>
      <c r="L48" s="171">
        <f t="shared" si="31"/>
        <v>460.00749999999977</v>
      </c>
      <c r="M48" s="27">
        <f t="shared" si="31"/>
        <v>428.94250000000022</v>
      </c>
      <c r="N48" s="172">
        <f t="shared" si="31"/>
        <v>31.064999999999518</v>
      </c>
      <c r="O48" s="171">
        <f t="shared" si="31"/>
        <v>134.65500000000003</v>
      </c>
      <c r="P48" s="27">
        <f t="shared" si="31"/>
        <v>114.46000000000001</v>
      </c>
      <c r="Q48" s="172">
        <f t="shared" si="31"/>
        <v>20.195000000000043</v>
      </c>
      <c r="R48" s="171">
        <f t="shared" si="31"/>
        <v>0</v>
      </c>
      <c r="S48" s="27">
        <f t="shared" si="31"/>
        <v>0</v>
      </c>
      <c r="T48" s="172">
        <f t="shared" si="31"/>
        <v>0</v>
      </c>
      <c r="U48" s="171">
        <f t="shared" si="31"/>
        <v>1801.7450000000001</v>
      </c>
      <c r="V48" s="27">
        <f t="shared" si="31"/>
        <v>1034.8625</v>
      </c>
      <c r="W48" s="172">
        <f t="shared" si="31"/>
        <v>766.88250000000016</v>
      </c>
      <c r="X48" s="171">
        <f t="shared" si="31"/>
        <v>2334.8599999999997</v>
      </c>
      <c r="Y48" s="27">
        <f t="shared" si="31"/>
        <v>2067.9049999999997</v>
      </c>
      <c r="Z48" s="172">
        <f t="shared" si="31"/>
        <v>266.95499999999987</v>
      </c>
      <c r="AA48" s="29">
        <f t="shared" si="31"/>
        <v>4731.2674999999999</v>
      </c>
      <c r="AB48" s="184">
        <v>2.4806217917234279</v>
      </c>
      <c r="AC48" s="183">
        <f t="shared" si="8"/>
        <v>0.35548548449226341</v>
      </c>
      <c r="AD48" s="182">
        <f>SUM(AD36:AD47)</f>
        <v>3646.1699999999996</v>
      </c>
      <c r="AE48" s="181">
        <v>1.9117109345749184</v>
      </c>
      <c r="AF48" s="180">
        <f t="shared" si="9"/>
        <v>0.40144519063839595</v>
      </c>
      <c r="AG48" s="179">
        <f>SUM(AG36:AG47)</f>
        <v>1085.0974999999999</v>
      </c>
    </row>
    <row r="49" spans="1:33" ht="15">
      <c r="A49" s="377"/>
      <c r="B49" s="158" t="s">
        <v>87</v>
      </c>
      <c r="C49" s="169">
        <f t="shared" si="0"/>
        <v>0.59660466048855798</v>
      </c>
      <c r="D49" s="151">
        <f>SUM(D39:D45)</f>
        <v>1679.9156882500001</v>
      </c>
      <c r="E49" s="168">
        <v>0.88078627228982742</v>
      </c>
      <c r="F49" s="162">
        <f>SUM(F39:F45)</f>
        <v>1463.73741075</v>
      </c>
      <c r="G49" s="167">
        <v>0.7674471605759341</v>
      </c>
      <c r="H49" s="166">
        <f t="shared" si="1"/>
        <v>0.12868400421047149</v>
      </c>
      <c r="I49" s="151">
        <f t="shared" ref="I49:AA49" si="32">SUM(I39:I45)</f>
        <v>2815.793773508778</v>
      </c>
      <c r="J49" s="16">
        <f t="shared" si="32"/>
        <v>2447.7384747367933</v>
      </c>
      <c r="K49" s="165">
        <f t="shared" si="32"/>
        <v>368.05529877198535</v>
      </c>
      <c r="L49" s="151">
        <f t="shared" si="32"/>
        <v>403.2849999999998</v>
      </c>
      <c r="M49" s="16">
        <f t="shared" si="32"/>
        <v>428.94250000000022</v>
      </c>
      <c r="N49" s="152">
        <f t="shared" si="32"/>
        <v>-25.657500000000478</v>
      </c>
      <c r="O49" s="151">
        <f t="shared" si="32"/>
        <v>116.09000000000006</v>
      </c>
      <c r="P49" s="16">
        <f t="shared" si="32"/>
        <v>114.46000000000001</v>
      </c>
      <c r="Q49" s="152">
        <f t="shared" si="32"/>
        <v>1.6300000000000416</v>
      </c>
      <c r="R49" s="151">
        <f t="shared" si="32"/>
        <v>0</v>
      </c>
      <c r="S49" s="16">
        <f t="shared" si="32"/>
        <v>0</v>
      </c>
      <c r="T49" s="152">
        <f t="shared" si="32"/>
        <v>0</v>
      </c>
      <c r="U49" s="151">
        <f t="shared" si="32"/>
        <v>1781.7450000000001</v>
      </c>
      <c r="V49" s="16">
        <f t="shared" si="32"/>
        <v>1034.8625</v>
      </c>
      <c r="W49" s="152">
        <f t="shared" si="32"/>
        <v>746.88250000000016</v>
      </c>
      <c r="X49" s="151">
        <f t="shared" si="32"/>
        <v>2266.83</v>
      </c>
      <c r="Y49" s="16">
        <f t="shared" si="32"/>
        <v>2067.9049999999997</v>
      </c>
      <c r="Z49" s="152">
        <f t="shared" si="32"/>
        <v>198.92499999999987</v>
      </c>
      <c r="AA49" s="18">
        <f t="shared" si="32"/>
        <v>4567.95</v>
      </c>
      <c r="AB49" s="164">
        <v>2.3949937968003359</v>
      </c>
      <c r="AC49" s="163">
        <f t="shared" si="8"/>
        <v>0.36776140024518661</v>
      </c>
      <c r="AD49" s="162">
        <f>SUM(AD39:AD45)</f>
        <v>3646.1699999999996</v>
      </c>
      <c r="AE49" s="161">
        <v>1.9117109345749184</v>
      </c>
      <c r="AF49" s="160">
        <f t="shared" si="9"/>
        <v>0.40144519063839595</v>
      </c>
      <c r="AG49" s="159">
        <f>SUM(AG39:AG45)</f>
        <v>921.78</v>
      </c>
    </row>
    <row r="50" spans="1:33" ht="15.75" thickBot="1">
      <c r="A50" s="378"/>
      <c r="B50" s="138" t="s">
        <v>86</v>
      </c>
      <c r="C50" s="149">
        <f t="shared" si="0"/>
        <v>0.55751742804513371</v>
      </c>
      <c r="D50" s="131">
        <f>SUM(D36:D38,D46:D47)</f>
        <v>1.9812312500000002</v>
      </c>
      <c r="E50" s="148">
        <v>1.0387671830420595E-3</v>
      </c>
      <c r="F50" s="142">
        <f>SUM(F36:F38,F46:F47)</f>
        <v>0</v>
      </c>
      <c r="G50" s="147">
        <v>0</v>
      </c>
      <c r="H50" s="146">
        <f t="shared" si="1"/>
        <v>1</v>
      </c>
      <c r="I50" s="131">
        <f t="shared" ref="I50:AA50" si="33">SUM(I36:I38,I46:I47)</f>
        <v>3.5536669354838715</v>
      </c>
      <c r="J50" s="5">
        <f t="shared" si="33"/>
        <v>0</v>
      </c>
      <c r="K50" s="145">
        <f t="shared" si="33"/>
        <v>3.5536669354838715</v>
      </c>
      <c r="L50" s="131">
        <f t="shared" si="33"/>
        <v>56.722499999999997</v>
      </c>
      <c r="M50" s="5">
        <f t="shared" si="33"/>
        <v>0</v>
      </c>
      <c r="N50" s="132">
        <f t="shared" si="33"/>
        <v>56.722499999999997</v>
      </c>
      <c r="O50" s="131">
        <f t="shared" si="33"/>
        <v>18.565000000000001</v>
      </c>
      <c r="P50" s="5">
        <f t="shared" si="33"/>
        <v>0</v>
      </c>
      <c r="Q50" s="132">
        <f t="shared" si="33"/>
        <v>18.565000000000001</v>
      </c>
      <c r="R50" s="131">
        <f t="shared" si="33"/>
        <v>0</v>
      </c>
      <c r="S50" s="5">
        <f t="shared" si="33"/>
        <v>0</v>
      </c>
      <c r="T50" s="132">
        <f t="shared" si="33"/>
        <v>0</v>
      </c>
      <c r="U50" s="131">
        <f t="shared" si="33"/>
        <v>20</v>
      </c>
      <c r="V50" s="5">
        <f t="shared" si="33"/>
        <v>0</v>
      </c>
      <c r="W50" s="132">
        <f t="shared" si="33"/>
        <v>20</v>
      </c>
      <c r="X50" s="131">
        <f t="shared" si="33"/>
        <v>68.029999999999973</v>
      </c>
      <c r="Y50" s="5">
        <f t="shared" si="33"/>
        <v>0</v>
      </c>
      <c r="Z50" s="132">
        <f t="shared" si="33"/>
        <v>68.029999999999973</v>
      </c>
      <c r="AA50" s="7">
        <f t="shared" si="33"/>
        <v>163.31749999999997</v>
      </c>
      <c r="AB50" s="144">
        <v>8.5627994923092157E-2</v>
      </c>
      <c r="AC50" s="143">
        <f t="shared" si="8"/>
        <v>1.213116322500651E-2</v>
      </c>
      <c r="AD50" s="142">
        <f>SUM(AD36:AD38,AD46:AD47)</f>
        <v>0</v>
      </c>
      <c r="AE50" s="141">
        <v>0</v>
      </c>
      <c r="AF50" s="140">
        <f t="shared" si="9"/>
        <v>1</v>
      </c>
      <c r="AG50" s="139">
        <f>SUM(AG36:AG38,AG46:AG47)</f>
        <v>163.31749999999997</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B52:AG52"/>
    <mergeCell ref="B53:AG53"/>
    <mergeCell ref="A60:AG60"/>
    <mergeCell ref="A61:AG61"/>
    <mergeCell ref="A62:AG62"/>
    <mergeCell ref="A70:AG70"/>
    <mergeCell ref="A55:AG55"/>
    <mergeCell ref="A66:AG66"/>
    <mergeCell ref="A67:AG67"/>
    <mergeCell ref="A68:AG68"/>
    <mergeCell ref="A69:AG69"/>
    <mergeCell ref="A65:AG65"/>
    <mergeCell ref="A56:AG56"/>
    <mergeCell ref="A57:AG57"/>
    <mergeCell ref="A58:AG58"/>
    <mergeCell ref="A63:AG63"/>
    <mergeCell ref="A64:AG64"/>
    <mergeCell ref="A59:AG59"/>
    <mergeCell ref="AF3:AF4"/>
    <mergeCell ref="AG3:AG4"/>
    <mergeCell ref="AD3:AE4"/>
    <mergeCell ref="AA3:AB4"/>
    <mergeCell ref="D4:E4"/>
    <mergeCell ref="F4:G4"/>
    <mergeCell ref="AC3:AC4"/>
    <mergeCell ref="A21:A35"/>
    <mergeCell ref="A36:A50"/>
    <mergeCell ref="A3:A5"/>
    <mergeCell ref="B3:B5"/>
    <mergeCell ref="C3:C4"/>
    <mergeCell ref="A6:A20"/>
  </mergeCells>
  <pageMargins left="0.7" right="0.3" top="0.7" bottom="0.7" header="0.3" footer="0.3"/>
  <pageSetup paperSize="3" scale="61" orientation="landscape" r:id="rId1"/>
  <headerFooter>
    <oddFooter>&amp;L&amp;Z&amp;F
Tab: &amp;A&amp;R&amp;D &amp;T
Page &amp;P of &amp;N</oddFooter>
  </headerFooter>
</worksheet>
</file>

<file path=xl/worksheets/sheet4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MissionF!A1</f>
        <v>FIIP DIVERSION: Mission F Canal</v>
      </c>
      <c r="C1" s="124"/>
      <c r="D1" s="124"/>
      <c r="E1" s="124"/>
      <c r="F1" s="124"/>
      <c r="G1" s="124"/>
      <c r="H1" s="124"/>
      <c r="I1" s="124"/>
      <c r="J1" s="124"/>
      <c r="K1" s="124"/>
      <c r="L1" s="124"/>
      <c r="M1" s="124"/>
      <c r="N1" s="124"/>
      <c r="O1" s="124"/>
    </row>
    <row r="2" spans="2:15" ht="46.5">
      <c r="B2" s="128" t="str">
        <f>MissionF!A2</f>
        <v>1,907 Acres (50% Sprinkler / 50% Flood) [includes 101 acres of Private (Secretarial) Irrigation on upper Sabine Creek @ #485000]</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49.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5703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132</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191</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540.26499999999976</v>
      </c>
      <c r="M6" s="83">
        <v>0</v>
      </c>
      <c r="N6" s="274">
        <f t="shared" ref="N6:N17" si="3">L6-M6</f>
        <v>540.26499999999976</v>
      </c>
      <c r="O6" s="273">
        <v>2.9549999999999956</v>
      </c>
      <c r="P6" s="83">
        <v>0</v>
      </c>
      <c r="Q6" s="274">
        <f t="shared" ref="Q6:Q17" si="4">O6-P6</f>
        <v>2.9549999999999956</v>
      </c>
      <c r="R6" s="273">
        <v>0</v>
      </c>
      <c r="S6" s="83">
        <v>0</v>
      </c>
      <c r="T6" s="274">
        <f t="shared" ref="T6:T17" si="5">R6-S6</f>
        <v>0</v>
      </c>
      <c r="U6" s="273">
        <v>0</v>
      </c>
      <c r="V6" s="83">
        <v>0</v>
      </c>
      <c r="W6" s="274">
        <f t="shared" ref="W6:W17" si="6">U6-V6</f>
        <v>0</v>
      </c>
      <c r="X6" s="273">
        <v>0</v>
      </c>
      <c r="Y6" s="83">
        <v>0</v>
      </c>
      <c r="Z6" s="274">
        <f t="shared" ref="Z6:Z17" si="7">X6-Y6</f>
        <v>0</v>
      </c>
      <c r="AA6" s="85">
        <v>543.2199999999998</v>
      </c>
      <c r="AB6" s="286">
        <v>6.9698946850305504E-2</v>
      </c>
      <c r="AC6" s="285">
        <f t="shared" ref="AC6:AC50" si="8">IFERROR(D6/AA6,1)</f>
        <v>0</v>
      </c>
      <c r="AD6" s="284">
        <v>0</v>
      </c>
      <c r="AE6" s="283">
        <v>0</v>
      </c>
      <c r="AF6" s="282">
        <f t="shared" ref="AF6:AF50" si="9">IFERROR(F6/AD6,1)</f>
        <v>1</v>
      </c>
      <c r="AG6" s="281">
        <f t="shared" ref="AG6:AG17" si="10">AA6-AD6</f>
        <v>543.2199999999998</v>
      </c>
    </row>
    <row r="7" spans="1:34" ht="15">
      <c r="A7" s="377"/>
      <c r="B7" s="270" t="s">
        <v>25</v>
      </c>
      <c r="C7" s="269">
        <f t="shared" si="0"/>
        <v>1</v>
      </c>
      <c r="D7" s="251">
        <v>0</v>
      </c>
      <c r="E7" s="268">
        <v>0</v>
      </c>
      <c r="F7" s="262">
        <v>0</v>
      </c>
      <c r="G7" s="267">
        <v>0</v>
      </c>
      <c r="H7" s="266">
        <f t="shared" si="1"/>
        <v>1</v>
      </c>
      <c r="I7" s="251">
        <v>0</v>
      </c>
      <c r="J7" s="61">
        <v>0</v>
      </c>
      <c r="K7" s="265">
        <f t="shared" si="2"/>
        <v>0</v>
      </c>
      <c r="L7" s="251">
        <v>632.4124999999998</v>
      </c>
      <c r="M7" s="61">
        <v>0</v>
      </c>
      <c r="N7" s="252">
        <f t="shared" si="3"/>
        <v>632.4124999999998</v>
      </c>
      <c r="O7" s="251">
        <v>17.839999999999993</v>
      </c>
      <c r="P7" s="61">
        <v>0</v>
      </c>
      <c r="Q7" s="252">
        <f t="shared" si="4"/>
        <v>17.839999999999993</v>
      </c>
      <c r="R7" s="251">
        <v>0</v>
      </c>
      <c r="S7" s="61">
        <v>0</v>
      </c>
      <c r="T7" s="252">
        <f t="shared" si="5"/>
        <v>0</v>
      </c>
      <c r="U7" s="251">
        <v>0.75</v>
      </c>
      <c r="V7" s="61">
        <v>0</v>
      </c>
      <c r="W7" s="252">
        <f t="shared" si="6"/>
        <v>0.75</v>
      </c>
      <c r="X7" s="251">
        <v>1806.0400000000002</v>
      </c>
      <c r="Y7" s="61">
        <v>0</v>
      </c>
      <c r="Z7" s="252">
        <f t="shared" si="7"/>
        <v>1806.0400000000002</v>
      </c>
      <c r="AA7" s="63">
        <v>2457.0425</v>
      </c>
      <c r="AB7" s="264">
        <v>0.31525583486698172</v>
      </c>
      <c r="AC7" s="263">
        <f t="shared" si="8"/>
        <v>0</v>
      </c>
      <c r="AD7" s="262">
        <v>0</v>
      </c>
      <c r="AE7" s="261">
        <v>0</v>
      </c>
      <c r="AF7" s="260">
        <f t="shared" si="9"/>
        <v>1</v>
      </c>
      <c r="AG7" s="259">
        <f t="shared" si="10"/>
        <v>2457.0425</v>
      </c>
    </row>
    <row r="8" spans="1:34" ht="15">
      <c r="A8" s="377"/>
      <c r="B8" s="271" t="s">
        <v>24</v>
      </c>
      <c r="C8" s="249">
        <f t="shared" si="0"/>
        <v>1</v>
      </c>
      <c r="D8" s="231">
        <v>0</v>
      </c>
      <c r="E8" s="248">
        <v>0</v>
      </c>
      <c r="F8" s="242">
        <v>0</v>
      </c>
      <c r="G8" s="247">
        <v>0</v>
      </c>
      <c r="H8" s="246">
        <f t="shared" si="1"/>
        <v>1</v>
      </c>
      <c r="I8" s="231">
        <v>0</v>
      </c>
      <c r="J8" s="72">
        <v>0</v>
      </c>
      <c r="K8" s="245">
        <f t="shared" si="2"/>
        <v>0</v>
      </c>
      <c r="L8" s="231">
        <v>1098.1350000000002</v>
      </c>
      <c r="M8" s="72">
        <v>0</v>
      </c>
      <c r="N8" s="232">
        <f t="shared" si="3"/>
        <v>1098.1350000000002</v>
      </c>
      <c r="O8" s="231">
        <v>40.884999999999778</v>
      </c>
      <c r="P8" s="72">
        <v>0</v>
      </c>
      <c r="Q8" s="232">
        <f t="shared" si="4"/>
        <v>40.884999999999778</v>
      </c>
      <c r="R8" s="231">
        <v>0</v>
      </c>
      <c r="S8" s="72">
        <v>0</v>
      </c>
      <c r="T8" s="232">
        <f t="shared" si="5"/>
        <v>0</v>
      </c>
      <c r="U8" s="231">
        <v>0</v>
      </c>
      <c r="V8" s="72">
        <v>0</v>
      </c>
      <c r="W8" s="232">
        <f t="shared" si="6"/>
        <v>0</v>
      </c>
      <c r="X8" s="231">
        <v>594.83750000000009</v>
      </c>
      <c r="Y8" s="72">
        <v>0</v>
      </c>
      <c r="Z8" s="232">
        <f t="shared" si="7"/>
        <v>594.83750000000009</v>
      </c>
      <c r="AA8" s="74">
        <v>1733.8575000000001</v>
      </c>
      <c r="AB8" s="244">
        <v>0.2224661126955996</v>
      </c>
      <c r="AC8" s="243">
        <f t="shared" si="8"/>
        <v>0</v>
      </c>
      <c r="AD8" s="242">
        <v>0</v>
      </c>
      <c r="AE8" s="241">
        <v>0</v>
      </c>
      <c r="AF8" s="240">
        <f t="shared" si="9"/>
        <v>1</v>
      </c>
      <c r="AG8" s="239">
        <f t="shared" si="10"/>
        <v>1733.8575000000001</v>
      </c>
    </row>
    <row r="9" spans="1:34" ht="15">
      <c r="A9" s="377"/>
      <c r="B9" s="218" t="s">
        <v>23</v>
      </c>
      <c r="C9" s="229">
        <f t="shared" si="0"/>
        <v>0.59147291221532283</v>
      </c>
      <c r="D9" s="211">
        <v>133.02247775000001</v>
      </c>
      <c r="E9" s="228">
        <v>1.7067719536455212E-2</v>
      </c>
      <c r="F9" s="222">
        <v>112.05034325</v>
      </c>
      <c r="G9" s="227">
        <v>1.4376847179284906E-2</v>
      </c>
      <c r="H9" s="226">
        <f t="shared" si="1"/>
        <v>0.15765857661601113</v>
      </c>
      <c r="I9" s="211">
        <v>224.90037160243412</v>
      </c>
      <c r="J9" s="49">
        <v>189.96562398580119</v>
      </c>
      <c r="K9" s="225">
        <f t="shared" si="2"/>
        <v>34.934747616632933</v>
      </c>
      <c r="L9" s="211">
        <v>2372.585</v>
      </c>
      <c r="M9" s="49">
        <v>1131.994999999999</v>
      </c>
      <c r="N9" s="212">
        <f t="shared" si="3"/>
        <v>1240.5900000000011</v>
      </c>
      <c r="O9" s="211">
        <v>73.779999999999845</v>
      </c>
      <c r="P9" s="49">
        <v>277.30999999999995</v>
      </c>
      <c r="Q9" s="212">
        <f t="shared" si="4"/>
        <v>-203.53000000000009</v>
      </c>
      <c r="R9" s="211">
        <v>0</v>
      </c>
      <c r="S9" s="49">
        <v>0</v>
      </c>
      <c r="T9" s="212">
        <f t="shared" si="5"/>
        <v>0</v>
      </c>
      <c r="U9" s="211">
        <v>254.5</v>
      </c>
      <c r="V9" s="49">
        <v>1030.1324999999999</v>
      </c>
      <c r="W9" s="212">
        <f t="shared" si="6"/>
        <v>-775.63249999999994</v>
      </c>
      <c r="X9" s="211">
        <v>1103.095</v>
      </c>
      <c r="Y9" s="49">
        <v>7259.7875000000004</v>
      </c>
      <c r="Z9" s="212">
        <f t="shared" si="7"/>
        <v>-6156.6925000000001</v>
      </c>
      <c r="AA9" s="51">
        <v>3803.96</v>
      </c>
      <c r="AB9" s="224">
        <v>0.48807482394000262</v>
      </c>
      <c r="AC9" s="223">
        <f t="shared" si="8"/>
        <v>3.4969473325166409E-2</v>
      </c>
      <c r="AD9" s="222">
        <v>9699.2249999999985</v>
      </c>
      <c r="AE9" s="221">
        <v>1.2444787899612224</v>
      </c>
      <c r="AF9" s="220">
        <f t="shared" si="9"/>
        <v>1.1552504787753663E-2</v>
      </c>
      <c r="AG9" s="219">
        <f t="shared" si="10"/>
        <v>-5895.2649999999985</v>
      </c>
    </row>
    <row r="10" spans="1:34" ht="15">
      <c r="A10" s="377"/>
      <c r="B10" s="270" t="s">
        <v>22</v>
      </c>
      <c r="C10" s="269">
        <f t="shared" si="0"/>
        <v>0.61690443956507246</v>
      </c>
      <c r="D10" s="251">
        <v>416.43997925000002</v>
      </c>
      <c r="E10" s="268">
        <v>5.3432178454563689E-2</v>
      </c>
      <c r="F10" s="262">
        <v>403.36065925000003</v>
      </c>
      <c r="G10" s="267">
        <v>5.175400974215992E-2</v>
      </c>
      <c r="H10" s="266">
        <f t="shared" si="1"/>
        <v>3.140745521973079E-2</v>
      </c>
      <c r="I10" s="251">
        <v>675.04779110294112</v>
      </c>
      <c r="J10" s="61">
        <v>650.16339838235297</v>
      </c>
      <c r="K10" s="265">
        <f t="shared" si="2"/>
        <v>24.884392720588153</v>
      </c>
      <c r="L10" s="251">
        <v>6530.744999999999</v>
      </c>
      <c r="M10" s="61">
        <v>4034.3275000000012</v>
      </c>
      <c r="N10" s="252">
        <f t="shared" si="3"/>
        <v>2496.4174999999977</v>
      </c>
      <c r="O10" s="251">
        <v>36.6</v>
      </c>
      <c r="P10" s="61">
        <v>130.05499999999989</v>
      </c>
      <c r="Q10" s="252">
        <f t="shared" si="4"/>
        <v>-93.454999999999899</v>
      </c>
      <c r="R10" s="251">
        <v>0</v>
      </c>
      <c r="S10" s="61">
        <v>0</v>
      </c>
      <c r="T10" s="252">
        <f t="shared" si="5"/>
        <v>0</v>
      </c>
      <c r="U10" s="251">
        <v>22.652500000000146</v>
      </c>
      <c r="V10" s="61">
        <v>3924.7849999999999</v>
      </c>
      <c r="W10" s="252">
        <f t="shared" si="6"/>
        <v>-3902.1324999999997</v>
      </c>
      <c r="X10" s="251">
        <v>3.8275000000000432</v>
      </c>
      <c r="Y10" s="61">
        <v>353.59999999999945</v>
      </c>
      <c r="Z10" s="252">
        <f t="shared" si="7"/>
        <v>-349.77249999999941</v>
      </c>
      <c r="AA10" s="63">
        <v>6593.8249999999998</v>
      </c>
      <c r="AB10" s="264">
        <v>0.84603412653292553</v>
      </c>
      <c r="AC10" s="263">
        <f t="shared" si="8"/>
        <v>6.3156055741546077E-2</v>
      </c>
      <c r="AD10" s="262">
        <v>8442.7675000000017</v>
      </c>
      <c r="AE10" s="261">
        <v>1.083266455033669</v>
      </c>
      <c r="AF10" s="260">
        <f t="shared" si="9"/>
        <v>4.7775881457116989E-2</v>
      </c>
      <c r="AG10" s="259">
        <f t="shared" si="10"/>
        <v>-1848.9425000000019</v>
      </c>
    </row>
    <row r="11" spans="1:34" ht="15">
      <c r="A11" s="377"/>
      <c r="B11" s="270" t="s">
        <v>21</v>
      </c>
      <c r="C11" s="269">
        <f t="shared" si="0"/>
        <v>0.66797816009740851</v>
      </c>
      <c r="D11" s="251">
        <v>1071.8287049999999</v>
      </c>
      <c r="E11" s="268">
        <v>0.13752316178054341</v>
      </c>
      <c r="F11" s="262">
        <v>1029.8242042500001</v>
      </c>
      <c r="G11" s="267">
        <v>0.13213368898832836</v>
      </c>
      <c r="H11" s="266">
        <f t="shared" si="1"/>
        <v>3.9189565043417841E-2</v>
      </c>
      <c r="I11" s="251">
        <v>1604.5864506164385</v>
      </c>
      <c r="J11" s="61">
        <v>1542.0189195047419</v>
      </c>
      <c r="K11" s="265">
        <f t="shared" si="2"/>
        <v>62.567531111696553</v>
      </c>
      <c r="L11" s="251">
        <v>11930.214999999998</v>
      </c>
      <c r="M11" s="61">
        <v>8969.8174999999992</v>
      </c>
      <c r="N11" s="252">
        <f t="shared" si="3"/>
        <v>2960.3974999999991</v>
      </c>
      <c r="O11" s="251">
        <v>12.1525</v>
      </c>
      <c r="P11" s="61">
        <v>206.75500000000073</v>
      </c>
      <c r="Q11" s="252">
        <f t="shared" si="4"/>
        <v>-194.60250000000073</v>
      </c>
      <c r="R11" s="251">
        <v>0</v>
      </c>
      <c r="S11" s="61">
        <v>0</v>
      </c>
      <c r="T11" s="252">
        <f t="shared" si="5"/>
        <v>0</v>
      </c>
      <c r="U11" s="251">
        <v>5823.5325000000003</v>
      </c>
      <c r="V11" s="61">
        <v>7305.4549999999999</v>
      </c>
      <c r="W11" s="252">
        <f t="shared" si="6"/>
        <v>-1481.9224999999997</v>
      </c>
      <c r="X11" s="251">
        <v>6.3349999999999795</v>
      </c>
      <c r="Y11" s="61">
        <v>2.4999999999977263E-3</v>
      </c>
      <c r="Z11" s="252">
        <f t="shared" si="7"/>
        <v>6.3324999999999818</v>
      </c>
      <c r="AA11" s="63">
        <v>17772.234999999997</v>
      </c>
      <c r="AB11" s="264">
        <v>2.2803027551933646</v>
      </c>
      <c r="AC11" s="263">
        <f t="shared" si="8"/>
        <v>6.0309167924011815E-2</v>
      </c>
      <c r="AD11" s="262">
        <v>16482.03</v>
      </c>
      <c r="AE11" s="261">
        <v>2.1147603803916879</v>
      </c>
      <c r="AF11" s="260">
        <f t="shared" si="9"/>
        <v>6.2481636318463207E-2</v>
      </c>
      <c r="AG11" s="259">
        <f t="shared" si="10"/>
        <v>1290.2049999999981</v>
      </c>
    </row>
    <row r="12" spans="1:34" ht="15">
      <c r="A12" s="377"/>
      <c r="B12" s="270" t="s">
        <v>20</v>
      </c>
      <c r="C12" s="269">
        <f t="shared" si="0"/>
        <v>0.66884601287715673</v>
      </c>
      <c r="D12" s="251">
        <v>1994.3808764999999</v>
      </c>
      <c r="E12" s="268">
        <v>0.25589309434564128</v>
      </c>
      <c r="F12" s="262">
        <v>1970.382122</v>
      </c>
      <c r="G12" s="267">
        <v>0.25281388553701828</v>
      </c>
      <c r="H12" s="266">
        <f t="shared" si="1"/>
        <v>1.2033185226944241E-2</v>
      </c>
      <c r="I12" s="251">
        <v>2981.823675558483</v>
      </c>
      <c r="J12" s="61">
        <v>2946.8093577133823</v>
      </c>
      <c r="K12" s="265">
        <f t="shared" si="2"/>
        <v>35.014317845100777</v>
      </c>
      <c r="L12" s="251">
        <v>15790.294999999998</v>
      </c>
      <c r="M12" s="61">
        <v>11973.460000000001</v>
      </c>
      <c r="N12" s="252">
        <f t="shared" si="3"/>
        <v>3816.8349999999973</v>
      </c>
      <c r="O12" s="251">
        <v>38.370000000000005</v>
      </c>
      <c r="P12" s="61">
        <v>109.40249999999938</v>
      </c>
      <c r="Q12" s="252">
        <f t="shared" si="4"/>
        <v>-71.032499999999374</v>
      </c>
      <c r="R12" s="251">
        <v>0</v>
      </c>
      <c r="S12" s="61">
        <v>0</v>
      </c>
      <c r="T12" s="252">
        <f t="shared" si="5"/>
        <v>0</v>
      </c>
      <c r="U12" s="251">
        <v>2828.5424999999996</v>
      </c>
      <c r="V12" s="61">
        <v>1497.5050000000003</v>
      </c>
      <c r="W12" s="252">
        <f t="shared" si="6"/>
        <v>1331.0374999999992</v>
      </c>
      <c r="X12" s="251">
        <v>2908.17</v>
      </c>
      <c r="Y12" s="61">
        <v>145.28500000000014</v>
      </c>
      <c r="Z12" s="252">
        <f t="shared" si="7"/>
        <v>2762.8849999999998</v>
      </c>
      <c r="AA12" s="63">
        <v>21565.377499999995</v>
      </c>
      <c r="AB12" s="264">
        <v>2.7669896177962414</v>
      </c>
      <c r="AC12" s="263">
        <f t="shared" si="8"/>
        <v>9.2480684676166713E-2</v>
      </c>
      <c r="AD12" s="262">
        <v>13725.652500000002</v>
      </c>
      <c r="AE12" s="261">
        <v>1.7610977593187325</v>
      </c>
      <c r="AF12" s="260">
        <f t="shared" si="9"/>
        <v>0.14355471421121871</v>
      </c>
      <c r="AG12" s="259">
        <f t="shared" si="10"/>
        <v>7839.7249999999931</v>
      </c>
    </row>
    <row r="13" spans="1:34" ht="15">
      <c r="A13" s="377"/>
      <c r="B13" s="270" t="s">
        <v>19</v>
      </c>
      <c r="C13" s="269">
        <f t="shared" si="0"/>
        <v>0.71467165082529616</v>
      </c>
      <c r="D13" s="251">
        <v>1773.0756655</v>
      </c>
      <c r="E13" s="268">
        <v>0.22749807917833401</v>
      </c>
      <c r="F13" s="262">
        <v>1647.2619594999999</v>
      </c>
      <c r="G13" s="267">
        <v>0.21135529592392302</v>
      </c>
      <c r="H13" s="266">
        <f t="shared" si="1"/>
        <v>7.0957888852713563E-2</v>
      </c>
      <c r="I13" s="251">
        <v>2480.9654383974357</v>
      </c>
      <c r="J13" s="61">
        <v>2311.5090436538462</v>
      </c>
      <c r="K13" s="265">
        <f t="shared" si="2"/>
        <v>169.4563947435895</v>
      </c>
      <c r="L13" s="251">
        <v>4822.6349999999957</v>
      </c>
      <c r="M13" s="61">
        <v>5357.5050000000001</v>
      </c>
      <c r="N13" s="252">
        <f t="shared" si="3"/>
        <v>-534.87000000000444</v>
      </c>
      <c r="O13" s="251">
        <v>85.32</v>
      </c>
      <c r="P13" s="61">
        <v>102.22750000000001</v>
      </c>
      <c r="Q13" s="252">
        <f t="shared" si="4"/>
        <v>-16.907500000000013</v>
      </c>
      <c r="R13" s="251">
        <v>0</v>
      </c>
      <c r="S13" s="61">
        <v>0</v>
      </c>
      <c r="T13" s="252">
        <f t="shared" si="5"/>
        <v>0</v>
      </c>
      <c r="U13" s="251">
        <v>0</v>
      </c>
      <c r="V13" s="61">
        <v>0</v>
      </c>
      <c r="W13" s="252">
        <f t="shared" si="6"/>
        <v>0</v>
      </c>
      <c r="X13" s="251">
        <v>13881.174999999999</v>
      </c>
      <c r="Y13" s="61">
        <v>1550.0025000000001</v>
      </c>
      <c r="Z13" s="252">
        <f t="shared" si="7"/>
        <v>12331.172499999999</v>
      </c>
      <c r="AA13" s="63">
        <v>18789.129999999994</v>
      </c>
      <c r="AB13" s="264">
        <v>2.4107775362348232</v>
      </c>
      <c r="AC13" s="263">
        <f t="shared" si="8"/>
        <v>9.436709765167417E-2</v>
      </c>
      <c r="AD13" s="262">
        <v>7009.7350000000006</v>
      </c>
      <c r="AE13" s="261">
        <v>0.89939830561192591</v>
      </c>
      <c r="AF13" s="260">
        <f t="shared" si="9"/>
        <v>0.23499632432609788</v>
      </c>
      <c r="AG13" s="259">
        <f t="shared" si="10"/>
        <v>11779.394999999993</v>
      </c>
    </row>
    <row r="14" spans="1:34" ht="15">
      <c r="A14" s="377"/>
      <c r="B14" s="258" t="s">
        <v>18</v>
      </c>
      <c r="C14" s="269">
        <f t="shared" si="0"/>
        <v>0.71163802498263551</v>
      </c>
      <c r="D14" s="251">
        <v>806.94424874999993</v>
      </c>
      <c r="E14" s="268">
        <v>0.10353662292401968</v>
      </c>
      <c r="F14" s="262">
        <v>858.49995599999988</v>
      </c>
      <c r="G14" s="267">
        <v>0.11015158287643009</v>
      </c>
      <c r="H14" s="266">
        <f t="shared" si="1"/>
        <v>-6.3890048575056479E-2</v>
      </c>
      <c r="I14" s="251">
        <v>1133.9251423076921</v>
      </c>
      <c r="J14" s="61">
        <v>1201.7117198076924</v>
      </c>
      <c r="K14" s="265">
        <f t="shared" si="2"/>
        <v>-67.786577500000249</v>
      </c>
      <c r="L14" s="251">
        <v>1416.1674999999991</v>
      </c>
      <c r="M14" s="61">
        <v>2692.6724999999992</v>
      </c>
      <c r="N14" s="252">
        <f t="shared" si="3"/>
        <v>-1276.5050000000001</v>
      </c>
      <c r="O14" s="251">
        <v>30.060000000000002</v>
      </c>
      <c r="P14" s="61">
        <v>175.00249999999991</v>
      </c>
      <c r="Q14" s="252">
        <f t="shared" si="4"/>
        <v>-144.94249999999991</v>
      </c>
      <c r="R14" s="251">
        <v>0</v>
      </c>
      <c r="S14" s="61">
        <v>0</v>
      </c>
      <c r="T14" s="252">
        <f t="shared" si="5"/>
        <v>0</v>
      </c>
      <c r="U14" s="251">
        <v>0</v>
      </c>
      <c r="V14" s="61">
        <v>0</v>
      </c>
      <c r="W14" s="252">
        <f t="shared" si="6"/>
        <v>0</v>
      </c>
      <c r="X14" s="251">
        <v>7728.7699999999986</v>
      </c>
      <c r="Y14" s="61">
        <v>3857.1275000000005</v>
      </c>
      <c r="Z14" s="252">
        <f t="shared" si="7"/>
        <v>3871.6424999999981</v>
      </c>
      <c r="AA14" s="63">
        <v>9174.9974999999977</v>
      </c>
      <c r="AB14" s="264">
        <v>1.1772167134939544</v>
      </c>
      <c r="AC14" s="263">
        <f t="shared" si="8"/>
        <v>8.795035080391031E-2</v>
      </c>
      <c r="AD14" s="262">
        <v>6724.8024999999998</v>
      </c>
      <c r="AE14" s="261">
        <v>0.86283946170216741</v>
      </c>
      <c r="AF14" s="260">
        <f t="shared" si="9"/>
        <v>0.12766173519594068</v>
      </c>
      <c r="AG14" s="259">
        <f t="shared" si="10"/>
        <v>2450.1949999999979</v>
      </c>
    </row>
    <row r="15" spans="1:34" ht="15">
      <c r="A15" s="377"/>
      <c r="B15" s="238" t="s">
        <v>17</v>
      </c>
      <c r="C15" s="249">
        <f t="shared" si="0"/>
        <v>0.66754670531773774</v>
      </c>
      <c r="D15" s="231">
        <v>63.664262749999992</v>
      </c>
      <c r="E15" s="248">
        <v>8.1685727065942629E-3</v>
      </c>
      <c r="F15" s="242">
        <v>59.244690500000011</v>
      </c>
      <c r="G15" s="247">
        <v>7.6015105067742169E-3</v>
      </c>
      <c r="H15" s="246">
        <f t="shared" si="1"/>
        <v>6.9419986332912978E-2</v>
      </c>
      <c r="I15" s="231">
        <v>95.37049953635406</v>
      </c>
      <c r="J15" s="72">
        <v>88.216415763962075</v>
      </c>
      <c r="K15" s="245">
        <f t="shared" si="2"/>
        <v>7.154083772391985</v>
      </c>
      <c r="L15" s="231">
        <v>1707.9299999999998</v>
      </c>
      <c r="M15" s="72">
        <v>1227.5924999999997</v>
      </c>
      <c r="N15" s="232">
        <f t="shared" si="3"/>
        <v>480.33750000000009</v>
      </c>
      <c r="O15" s="231">
        <v>52.044999999999888</v>
      </c>
      <c r="P15" s="72">
        <v>119.9074999999996</v>
      </c>
      <c r="Q15" s="232">
        <f t="shared" si="4"/>
        <v>-67.862499999999713</v>
      </c>
      <c r="R15" s="231">
        <v>0</v>
      </c>
      <c r="S15" s="72">
        <v>0</v>
      </c>
      <c r="T15" s="232">
        <f t="shared" si="5"/>
        <v>0</v>
      </c>
      <c r="U15" s="231">
        <v>16.75</v>
      </c>
      <c r="V15" s="72">
        <v>7.07</v>
      </c>
      <c r="W15" s="232">
        <f t="shared" si="6"/>
        <v>9.68</v>
      </c>
      <c r="X15" s="231">
        <v>1714.6525000000001</v>
      </c>
      <c r="Y15" s="72">
        <v>3325.2674999999999</v>
      </c>
      <c r="Z15" s="232">
        <f t="shared" si="7"/>
        <v>-1610.6149999999998</v>
      </c>
      <c r="AA15" s="74">
        <v>3491.3774999999996</v>
      </c>
      <c r="AB15" s="244">
        <v>0.44796829057629056</v>
      </c>
      <c r="AC15" s="243">
        <f t="shared" si="8"/>
        <v>1.8234711872319734E-2</v>
      </c>
      <c r="AD15" s="242">
        <v>4679.8374999999996</v>
      </c>
      <c r="AE15" s="241">
        <v>0.60045606831629872</v>
      </c>
      <c r="AF15" s="240">
        <f t="shared" si="9"/>
        <v>1.2659561469815997E-2</v>
      </c>
      <c r="AG15" s="239">
        <f t="shared" si="10"/>
        <v>-1188.46</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1655.0975000000001</v>
      </c>
      <c r="M16" s="49">
        <v>0</v>
      </c>
      <c r="N16" s="212">
        <f t="shared" si="3"/>
        <v>1655.0975000000001</v>
      </c>
      <c r="O16" s="211">
        <v>37.164999999999928</v>
      </c>
      <c r="P16" s="49">
        <v>0</v>
      </c>
      <c r="Q16" s="212">
        <f t="shared" si="4"/>
        <v>37.164999999999928</v>
      </c>
      <c r="R16" s="211">
        <v>0</v>
      </c>
      <c r="S16" s="49">
        <v>0</v>
      </c>
      <c r="T16" s="212">
        <f t="shared" si="5"/>
        <v>0</v>
      </c>
      <c r="U16" s="211">
        <v>0</v>
      </c>
      <c r="V16" s="49">
        <v>0</v>
      </c>
      <c r="W16" s="212">
        <f t="shared" si="6"/>
        <v>0</v>
      </c>
      <c r="X16" s="211">
        <v>320.43</v>
      </c>
      <c r="Y16" s="49">
        <v>0</v>
      </c>
      <c r="Z16" s="212">
        <f t="shared" si="7"/>
        <v>320.43</v>
      </c>
      <c r="AA16" s="51">
        <v>2012.6925000000001</v>
      </c>
      <c r="AB16" s="224">
        <v>0.25824260443928532</v>
      </c>
      <c r="AC16" s="223">
        <f t="shared" si="8"/>
        <v>0</v>
      </c>
      <c r="AD16" s="222">
        <v>0</v>
      </c>
      <c r="AE16" s="221">
        <v>0</v>
      </c>
      <c r="AF16" s="220">
        <f t="shared" si="9"/>
        <v>1</v>
      </c>
      <c r="AG16" s="219">
        <f t="shared" si="10"/>
        <v>2012.6925000000001</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624.00249999999994</v>
      </c>
      <c r="M17" s="38">
        <v>0</v>
      </c>
      <c r="N17" s="192">
        <f t="shared" si="3"/>
        <v>624.00249999999994</v>
      </c>
      <c r="O17" s="191">
        <v>4.6999999999999957</v>
      </c>
      <c r="P17" s="38">
        <v>0</v>
      </c>
      <c r="Q17" s="192">
        <f t="shared" si="4"/>
        <v>4.6999999999999957</v>
      </c>
      <c r="R17" s="191">
        <v>0</v>
      </c>
      <c r="S17" s="38">
        <v>0</v>
      </c>
      <c r="T17" s="192">
        <f t="shared" si="5"/>
        <v>0</v>
      </c>
      <c r="U17" s="191">
        <v>10.75</v>
      </c>
      <c r="V17" s="38">
        <v>0</v>
      </c>
      <c r="W17" s="192">
        <f t="shared" si="6"/>
        <v>10.75</v>
      </c>
      <c r="X17" s="191">
        <v>189.14999999999998</v>
      </c>
      <c r="Y17" s="38">
        <v>0</v>
      </c>
      <c r="Z17" s="192">
        <f t="shared" si="7"/>
        <v>189.14999999999998</v>
      </c>
      <c r="AA17" s="40">
        <v>828.60249999999996</v>
      </c>
      <c r="AB17" s="204">
        <v>0.10631552889718766</v>
      </c>
      <c r="AC17" s="203">
        <f t="shared" si="8"/>
        <v>0</v>
      </c>
      <c r="AD17" s="202">
        <v>0</v>
      </c>
      <c r="AE17" s="201">
        <v>0</v>
      </c>
      <c r="AF17" s="200">
        <f t="shared" si="9"/>
        <v>1</v>
      </c>
      <c r="AG17" s="199">
        <f t="shared" si="10"/>
        <v>828.60249999999996</v>
      </c>
    </row>
    <row r="18" spans="1:33" ht="15">
      <c r="A18" s="377"/>
      <c r="B18" s="178" t="s">
        <v>14</v>
      </c>
      <c r="C18" s="189">
        <f t="shared" si="0"/>
        <v>0.68061490470250163</v>
      </c>
      <c r="D18" s="171">
        <f>SUM(D6:D17)</f>
        <v>6259.3562154999991</v>
      </c>
      <c r="E18" s="188">
        <v>0.8031194289261514</v>
      </c>
      <c r="F18" s="182">
        <f>SUM(F6:F17)</f>
        <v>6080.6239347499995</v>
      </c>
      <c r="G18" s="187">
        <v>0.78018682075391876</v>
      </c>
      <c r="H18" s="186">
        <f t="shared" si="1"/>
        <v>2.8554419112209344E-2</v>
      </c>
      <c r="I18" s="171">
        <f t="shared" ref="I18:AA18" si="11">SUM(I6:I17)</f>
        <v>9196.6193691217777</v>
      </c>
      <c r="J18" s="27">
        <f t="shared" si="11"/>
        <v>8930.3944788117788</v>
      </c>
      <c r="K18" s="185">
        <f t="shared" si="11"/>
        <v>266.22489030999964</v>
      </c>
      <c r="L18" s="171">
        <f t="shared" si="11"/>
        <v>49120.484999999993</v>
      </c>
      <c r="M18" s="27">
        <f t="shared" si="11"/>
        <v>35387.369999999995</v>
      </c>
      <c r="N18" s="172">
        <f t="shared" si="11"/>
        <v>13733.114999999991</v>
      </c>
      <c r="O18" s="171">
        <f t="shared" si="11"/>
        <v>431.87249999999938</v>
      </c>
      <c r="P18" s="27">
        <f t="shared" si="11"/>
        <v>1120.6599999999994</v>
      </c>
      <c r="Q18" s="172">
        <f t="shared" si="11"/>
        <v>-688.78749999999991</v>
      </c>
      <c r="R18" s="171">
        <f t="shared" si="11"/>
        <v>0</v>
      </c>
      <c r="S18" s="27">
        <f t="shared" si="11"/>
        <v>0</v>
      </c>
      <c r="T18" s="172">
        <f t="shared" si="11"/>
        <v>0</v>
      </c>
      <c r="U18" s="171">
        <f t="shared" si="11"/>
        <v>8957.4775000000009</v>
      </c>
      <c r="V18" s="27">
        <f t="shared" si="11"/>
        <v>13764.9475</v>
      </c>
      <c r="W18" s="172">
        <f t="shared" si="11"/>
        <v>-4807.4699999999993</v>
      </c>
      <c r="X18" s="171">
        <f t="shared" si="11"/>
        <v>30256.482500000002</v>
      </c>
      <c r="Y18" s="27">
        <f t="shared" si="11"/>
        <v>16491.072500000002</v>
      </c>
      <c r="Z18" s="172">
        <f t="shared" si="11"/>
        <v>13765.409999999998</v>
      </c>
      <c r="AA18" s="29">
        <f t="shared" si="11"/>
        <v>88766.31749999999</v>
      </c>
      <c r="AB18" s="184">
        <v>11.389342891516963</v>
      </c>
      <c r="AC18" s="183">
        <f t="shared" si="8"/>
        <v>7.0514992530809895E-2</v>
      </c>
      <c r="AD18" s="182">
        <f>SUM(AD6:AD17)</f>
        <v>66764.05</v>
      </c>
      <c r="AE18" s="181">
        <v>8.566297220335704</v>
      </c>
      <c r="AF18" s="180">
        <f t="shared" si="9"/>
        <v>9.107631928785026E-2</v>
      </c>
      <c r="AG18" s="179">
        <f>SUM(AG6:AG17)</f>
        <v>22002.267499999984</v>
      </c>
    </row>
    <row r="19" spans="1:33" ht="15">
      <c r="A19" s="377"/>
      <c r="B19" s="158" t="s">
        <v>87</v>
      </c>
      <c r="C19" s="169">
        <f t="shared" si="0"/>
        <v>0.68061490470250163</v>
      </c>
      <c r="D19" s="151">
        <f>SUM(D9:D15)</f>
        <v>6259.3562154999991</v>
      </c>
      <c r="E19" s="168">
        <v>0.8031194289261514</v>
      </c>
      <c r="F19" s="162">
        <f>SUM(F9:F15)</f>
        <v>6080.6239347499995</v>
      </c>
      <c r="G19" s="167">
        <v>0.78018682075391876</v>
      </c>
      <c r="H19" s="166">
        <f t="shared" si="1"/>
        <v>2.8554419112209344E-2</v>
      </c>
      <c r="I19" s="151">
        <f t="shared" ref="I19:AA19" si="12">SUM(I9:I15)</f>
        <v>9196.6193691217777</v>
      </c>
      <c r="J19" s="16">
        <f t="shared" si="12"/>
        <v>8930.3944788117788</v>
      </c>
      <c r="K19" s="165">
        <f t="shared" si="12"/>
        <v>266.22489030999964</v>
      </c>
      <c r="L19" s="151">
        <f t="shared" si="12"/>
        <v>44570.572499999987</v>
      </c>
      <c r="M19" s="16">
        <f t="shared" si="12"/>
        <v>35387.369999999995</v>
      </c>
      <c r="N19" s="152">
        <f t="shared" si="12"/>
        <v>9183.2024999999903</v>
      </c>
      <c r="O19" s="151">
        <f t="shared" si="12"/>
        <v>328.32749999999976</v>
      </c>
      <c r="P19" s="16">
        <f t="shared" si="12"/>
        <v>1120.6599999999994</v>
      </c>
      <c r="Q19" s="152">
        <f t="shared" si="12"/>
        <v>-792.33249999999975</v>
      </c>
      <c r="R19" s="151">
        <f t="shared" si="12"/>
        <v>0</v>
      </c>
      <c r="S19" s="16">
        <f t="shared" si="12"/>
        <v>0</v>
      </c>
      <c r="T19" s="152">
        <f t="shared" si="12"/>
        <v>0</v>
      </c>
      <c r="U19" s="151">
        <f t="shared" si="12"/>
        <v>8945.9775000000009</v>
      </c>
      <c r="V19" s="16">
        <f t="shared" si="12"/>
        <v>13764.9475</v>
      </c>
      <c r="W19" s="152">
        <f t="shared" si="12"/>
        <v>-4818.9699999999993</v>
      </c>
      <c r="X19" s="151">
        <f t="shared" si="12"/>
        <v>27346.024999999998</v>
      </c>
      <c r="Y19" s="16">
        <f t="shared" si="12"/>
        <v>16491.072500000002</v>
      </c>
      <c r="Z19" s="152">
        <f t="shared" si="12"/>
        <v>10854.952499999998</v>
      </c>
      <c r="AA19" s="18">
        <f t="shared" si="12"/>
        <v>81190.902499999982</v>
      </c>
      <c r="AB19" s="164">
        <v>10.417363863767603</v>
      </c>
      <c r="AC19" s="163">
        <f t="shared" si="8"/>
        <v>7.7094305184007533E-2</v>
      </c>
      <c r="AD19" s="162">
        <f>SUM(AD9:AD15)</f>
        <v>66764.05</v>
      </c>
      <c r="AE19" s="161">
        <v>8.566297220335704</v>
      </c>
      <c r="AF19" s="160">
        <f t="shared" si="9"/>
        <v>9.107631928785026E-2</v>
      </c>
      <c r="AG19" s="159">
        <f>SUM(AG9:AG15)</f>
        <v>14426.852499999983</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4549.9124999999995</v>
      </c>
      <c r="M20" s="293">
        <f t="shared" si="13"/>
        <v>0</v>
      </c>
      <c r="N20" s="295">
        <f t="shared" si="13"/>
        <v>4549.9124999999995</v>
      </c>
      <c r="O20" s="294">
        <f t="shared" si="13"/>
        <v>103.54499999999967</v>
      </c>
      <c r="P20" s="293">
        <f t="shared" si="13"/>
        <v>0</v>
      </c>
      <c r="Q20" s="295">
        <f t="shared" si="13"/>
        <v>103.54499999999967</v>
      </c>
      <c r="R20" s="294">
        <f t="shared" si="13"/>
        <v>0</v>
      </c>
      <c r="S20" s="293">
        <f t="shared" si="13"/>
        <v>0</v>
      </c>
      <c r="T20" s="295">
        <f t="shared" si="13"/>
        <v>0</v>
      </c>
      <c r="U20" s="294">
        <f t="shared" si="13"/>
        <v>11.5</v>
      </c>
      <c r="V20" s="293">
        <f t="shared" si="13"/>
        <v>0</v>
      </c>
      <c r="W20" s="295">
        <f t="shared" si="13"/>
        <v>11.5</v>
      </c>
      <c r="X20" s="294">
        <f t="shared" si="13"/>
        <v>2910.4575000000004</v>
      </c>
      <c r="Y20" s="293">
        <f t="shared" si="13"/>
        <v>0</v>
      </c>
      <c r="Z20" s="295">
        <f t="shared" si="13"/>
        <v>2910.4575000000004</v>
      </c>
      <c r="AA20" s="308">
        <f t="shared" si="13"/>
        <v>7575.415</v>
      </c>
      <c r="AB20" s="307">
        <v>0.97197902774935985</v>
      </c>
      <c r="AC20" s="306">
        <f t="shared" si="8"/>
        <v>0</v>
      </c>
      <c r="AD20" s="305">
        <f>SUM(AD6:AD8,AD16:AD17)</f>
        <v>0</v>
      </c>
      <c r="AE20" s="304">
        <v>0</v>
      </c>
      <c r="AF20" s="303">
        <f t="shared" si="9"/>
        <v>1</v>
      </c>
      <c r="AG20" s="302">
        <f>SUM(AG6:AG8,AG16:AG17)</f>
        <v>7575.415</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410.0291666666667</v>
      </c>
      <c r="M21" s="83">
        <v>0</v>
      </c>
      <c r="N21" s="274">
        <f t="shared" ref="N21:N32" si="15">L21-M21</f>
        <v>410.0291666666667</v>
      </c>
      <c r="O21" s="273">
        <v>3.3649999999999989</v>
      </c>
      <c r="P21" s="83">
        <v>0</v>
      </c>
      <c r="Q21" s="274">
        <f t="shared" ref="Q21:Q32" si="16">O21-P21</f>
        <v>3.3649999999999989</v>
      </c>
      <c r="R21" s="273">
        <v>0</v>
      </c>
      <c r="S21" s="83">
        <v>0</v>
      </c>
      <c r="T21" s="274">
        <f t="shared" ref="T21:T32" si="17">R21-S21</f>
        <v>0</v>
      </c>
      <c r="U21" s="273">
        <v>2</v>
      </c>
      <c r="V21" s="83">
        <v>0</v>
      </c>
      <c r="W21" s="274">
        <f t="shared" ref="W21:W32" si="18">U21-V21</f>
        <v>2</v>
      </c>
      <c r="X21" s="273">
        <v>48.948333333333345</v>
      </c>
      <c r="Y21" s="83">
        <v>0</v>
      </c>
      <c r="Z21" s="274">
        <f t="shared" ref="Z21:Z32" si="19">X21-Y21</f>
        <v>48.948333333333345</v>
      </c>
      <c r="AA21" s="85">
        <v>464.34250000000003</v>
      </c>
      <c r="AB21" s="286">
        <v>5.9578408799083236E-2</v>
      </c>
      <c r="AC21" s="285">
        <f t="shared" si="8"/>
        <v>0</v>
      </c>
      <c r="AD21" s="284">
        <v>0</v>
      </c>
      <c r="AE21" s="283">
        <v>0</v>
      </c>
      <c r="AF21" s="282">
        <f t="shared" si="9"/>
        <v>1</v>
      </c>
      <c r="AG21" s="281">
        <f t="shared" ref="AG21:AG32" si="20">AA21-AD21</f>
        <v>464.34250000000003</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718.46833333333325</v>
      </c>
      <c r="M22" s="61">
        <v>0</v>
      </c>
      <c r="N22" s="252">
        <f t="shared" si="15"/>
        <v>718.46833333333325</v>
      </c>
      <c r="O22" s="251">
        <v>30.290833333333335</v>
      </c>
      <c r="P22" s="61">
        <v>0</v>
      </c>
      <c r="Q22" s="252">
        <f t="shared" si="16"/>
        <v>30.290833333333335</v>
      </c>
      <c r="R22" s="251">
        <v>0</v>
      </c>
      <c r="S22" s="61">
        <v>0</v>
      </c>
      <c r="T22" s="252">
        <f t="shared" si="17"/>
        <v>0</v>
      </c>
      <c r="U22" s="251">
        <v>0.16666666666666666</v>
      </c>
      <c r="V22" s="61">
        <v>0</v>
      </c>
      <c r="W22" s="252">
        <f t="shared" si="18"/>
        <v>0.16666666666666666</v>
      </c>
      <c r="X22" s="251">
        <v>1407.5558333333331</v>
      </c>
      <c r="Y22" s="61">
        <v>0</v>
      </c>
      <c r="Z22" s="252">
        <f t="shared" si="19"/>
        <v>1407.5558333333331</v>
      </c>
      <c r="AA22" s="63">
        <v>2156.4816666666666</v>
      </c>
      <c r="AB22" s="264">
        <v>0.27669176589348382</v>
      </c>
      <c r="AC22" s="263">
        <f t="shared" si="8"/>
        <v>0</v>
      </c>
      <c r="AD22" s="262">
        <v>0</v>
      </c>
      <c r="AE22" s="261">
        <v>0</v>
      </c>
      <c r="AF22" s="260">
        <f t="shared" si="9"/>
        <v>1</v>
      </c>
      <c r="AG22" s="259">
        <f t="shared" si="20"/>
        <v>2156.4816666666666</v>
      </c>
    </row>
    <row r="23" spans="1:33" ht="15">
      <c r="A23" s="377"/>
      <c r="B23" s="271" t="s">
        <v>24</v>
      </c>
      <c r="C23" s="249">
        <f t="shared" si="0"/>
        <v>0.58175464519006992</v>
      </c>
      <c r="D23" s="231">
        <v>1.8573138333333332</v>
      </c>
      <c r="E23" s="248">
        <v>2.383064286179397E-4</v>
      </c>
      <c r="F23" s="242">
        <v>0</v>
      </c>
      <c r="G23" s="247">
        <v>0</v>
      </c>
      <c r="H23" s="246">
        <f t="shared" si="1"/>
        <v>1</v>
      </c>
      <c r="I23" s="231">
        <v>3.1926067951318458</v>
      </c>
      <c r="J23" s="72">
        <v>0</v>
      </c>
      <c r="K23" s="245">
        <f t="shared" si="14"/>
        <v>3.1926067951318458</v>
      </c>
      <c r="L23" s="231">
        <v>685.69166666666661</v>
      </c>
      <c r="M23" s="72">
        <v>0</v>
      </c>
      <c r="N23" s="232">
        <f t="shared" si="15"/>
        <v>685.69166666666661</v>
      </c>
      <c r="O23" s="231">
        <v>34.153333333333315</v>
      </c>
      <c r="P23" s="72">
        <v>0</v>
      </c>
      <c r="Q23" s="232">
        <f t="shared" si="16"/>
        <v>34.153333333333315</v>
      </c>
      <c r="R23" s="231">
        <v>0</v>
      </c>
      <c r="S23" s="72">
        <v>0</v>
      </c>
      <c r="T23" s="232">
        <f t="shared" si="17"/>
        <v>0</v>
      </c>
      <c r="U23" s="231">
        <v>0</v>
      </c>
      <c r="V23" s="72">
        <v>0</v>
      </c>
      <c r="W23" s="232">
        <f t="shared" si="18"/>
        <v>0</v>
      </c>
      <c r="X23" s="231">
        <v>424.31583333333333</v>
      </c>
      <c r="Y23" s="72">
        <v>0</v>
      </c>
      <c r="Z23" s="232">
        <f t="shared" si="19"/>
        <v>424.31583333333333</v>
      </c>
      <c r="AA23" s="74">
        <v>1144.1608333333334</v>
      </c>
      <c r="AB23" s="244">
        <v>0.14680388260870603</v>
      </c>
      <c r="AC23" s="243">
        <f t="shared" si="8"/>
        <v>1.6232978609504926E-3</v>
      </c>
      <c r="AD23" s="242">
        <v>0</v>
      </c>
      <c r="AE23" s="241">
        <v>0</v>
      </c>
      <c r="AF23" s="240">
        <f t="shared" si="9"/>
        <v>1</v>
      </c>
      <c r="AG23" s="239">
        <f t="shared" si="20"/>
        <v>1144.1608333333334</v>
      </c>
    </row>
    <row r="24" spans="1:33" ht="15">
      <c r="A24" s="377"/>
      <c r="B24" s="218" t="s">
        <v>23</v>
      </c>
      <c r="C24" s="229">
        <f t="shared" si="0"/>
        <v>0.5855405638637502</v>
      </c>
      <c r="D24" s="211">
        <v>173.99565091666668</v>
      </c>
      <c r="E24" s="228">
        <v>2.2324865847032631E-2</v>
      </c>
      <c r="F24" s="222">
        <v>209.84129933333335</v>
      </c>
      <c r="G24" s="227">
        <v>2.6924114687331968E-2</v>
      </c>
      <c r="H24" s="226">
        <f t="shared" si="1"/>
        <v>-0.20601462293925127</v>
      </c>
      <c r="I24" s="211">
        <v>297.15388079783628</v>
      </c>
      <c r="J24" s="49">
        <v>356.47455004789271</v>
      </c>
      <c r="K24" s="225">
        <f t="shared" si="14"/>
        <v>-59.320669250056426</v>
      </c>
      <c r="L24" s="211">
        <v>1624.0974999999999</v>
      </c>
      <c r="M24" s="49">
        <v>638.05833333333385</v>
      </c>
      <c r="N24" s="212">
        <f t="shared" si="15"/>
        <v>986.03916666666601</v>
      </c>
      <c r="O24" s="211">
        <v>43.344166666666659</v>
      </c>
      <c r="P24" s="49">
        <v>146.48583333333283</v>
      </c>
      <c r="Q24" s="212">
        <f t="shared" si="16"/>
        <v>-103.14166666666617</v>
      </c>
      <c r="R24" s="211">
        <v>0</v>
      </c>
      <c r="S24" s="49">
        <v>0</v>
      </c>
      <c r="T24" s="212">
        <f t="shared" si="17"/>
        <v>0</v>
      </c>
      <c r="U24" s="211">
        <v>325.37916666666672</v>
      </c>
      <c r="V24" s="49">
        <v>474.31250000000006</v>
      </c>
      <c r="W24" s="212">
        <f t="shared" si="18"/>
        <v>-148.93333333333334</v>
      </c>
      <c r="X24" s="211">
        <v>430.62666666666661</v>
      </c>
      <c r="Y24" s="49">
        <v>4749.9691666666668</v>
      </c>
      <c r="Z24" s="212">
        <f t="shared" si="19"/>
        <v>-4319.3424999999997</v>
      </c>
      <c r="AA24" s="51">
        <v>2423.4474999999998</v>
      </c>
      <c r="AB24" s="224">
        <v>0.31094536006959572</v>
      </c>
      <c r="AC24" s="223">
        <f t="shared" si="8"/>
        <v>7.1796748605722507E-2</v>
      </c>
      <c r="AD24" s="222">
        <v>6008.8258333333333</v>
      </c>
      <c r="AE24" s="221">
        <v>0.7709746193282867</v>
      </c>
      <c r="AF24" s="220">
        <f t="shared" si="9"/>
        <v>3.4922180331681554E-2</v>
      </c>
      <c r="AG24" s="219">
        <f t="shared" si="20"/>
        <v>-3585.3783333333336</v>
      </c>
    </row>
    <row r="25" spans="1:33" ht="15">
      <c r="A25" s="377"/>
      <c r="B25" s="270" t="s">
        <v>22</v>
      </c>
      <c r="C25" s="269">
        <f t="shared" si="0"/>
        <v>0.61278249249012651</v>
      </c>
      <c r="D25" s="251">
        <v>429.11786908333329</v>
      </c>
      <c r="E25" s="268">
        <v>5.5058840892742558E-2</v>
      </c>
      <c r="F25" s="262">
        <v>455.74600866666668</v>
      </c>
      <c r="G25" s="267">
        <v>5.8475418540672085E-2</v>
      </c>
      <c r="H25" s="266">
        <f t="shared" si="1"/>
        <v>-6.2053206127760427E-2</v>
      </c>
      <c r="I25" s="251">
        <v>700.27762598039214</v>
      </c>
      <c r="J25" s="61">
        <v>737.01006654411765</v>
      </c>
      <c r="K25" s="265">
        <f t="shared" si="14"/>
        <v>-36.732440563725504</v>
      </c>
      <c r="L25" s="251">
        <v>5268.2016666666668</v>
      </c>
      <c r="M25" s="61">
        <v>2406.8675000000007</v>
      </c>
      <c r="N25" s="252">
        <f t="shared" si="15"/>
        <v>2861.3341666666661</v>
      </c>
      <c r="O25" s="251">
        <v>39.250833333333325</v>
      </c>
      <c r="P25" s="61">
        <v>150.16083333333347</v>
      </c>
      <c r="Q25" s="252">
        <f t="shared" si="16"/>
        <v>-110.91000000000014</v>
      </c>
      <c r="R25" s="251">
        <v>0</v>
      </c>
      <c r="S25" s="61">
        <v>0</v>
      </c>
      <c r="T25" s="252">
        <f t="shared" si="17"/>
        <v>0</v>
      </c>
      <c r="U25" s="251">
        <v>398.45333333333315</v>
      </c>
      <c r="V25" s="61">
        <v>6386.1516666666676</v>
      </c>
      <c r="W25" s="252">
        <f t="shared" si="18"/>
        <v>-5987.6983333333346</v>
      </c>
      <c r="X25" s="251">
        <v>0</v>
      </c>
      <c r="Y25" s="61">
        <v>338.67416666666679</v>
      </c>
      <c r="Z25" s="252">
        <f t="shared" si="19"/>
        <v>-338.67416666666679</v>
      </c>
      <c r="AA25" s="63">
        <v>5705.9058333333332</v>
      </c>
      <c r="AB25" s="264">
        <v>0.73210785208635221</v>
      </c>
      <c r="AC25" s="263">
        <f t="shared" si="8"/>
        <v>7.5205914997136733E-2</v>
      </c>
      <c r="AD25" s="262">
        <v>9281.8541666666697</v>
      </c>
      <c r="AE25" s="261">
        <v>1.1909271763393332</v>
      </c>
      <c r="AF25" s="260">
        <f t="shared" si="9"/>
        <v>4.9100750828790028E-2</v>
      </c>
      <c r="AG25" s="259">
        <f t="shared" si="20"/>
        <v>-3575.9483333333364</v>
      </c>
    </row>
    <row r="26" spans="1:33" ht="15">
      <c r="A26" s="377"/>
      <c r="B26" s="270" t="s">
        <v>21</v>
      </c>
      <c r="C26" s="269">
        <f t="shared" si="0"/>
        <v>0.66519951988077464</v>
      </c>
      <c r="D26" s="251">
        <v>951.2985927499999</v>
      </c>
      <c r="E26" s="268">
        <v>0.12205830060537662</v>
      </c>
      <c r="F26" s="262">
        <v>955.29698166666674</v>
      </c>
      <c r="G26" s="267">
        <v>0.12257132212090571</v>
      </c>
      <c r="H26" s="266">
        <f t="shared" si="1"/>
        <v>-4.2030850745908887E-3</v>
      </c>
      <c r="I26" s="251">
        <v>1430.0951283315771</v>
      </c>
      <c r="J26" s="61">
        <v>1431.402207349842</v>
      </c>
      <c r="K26" s="265">
        <f t="shared" si="14"/>
        <v>-1.307079018264858</v>
      </c>
      <c r="L26" s="251">
        <v>11188.013333333331</v>
      </c>
      <c r="M26" s="61">
        <v>8212.8441666666677</v>
      </c>
      <c r="N26" s="252">
        <f t="shared" si="15"/>
        <v>2975.1691666666629</v>
      </c>
      <c r="O26" s="251">
        <v>37.244166666666608</v>
      </c>
      <c r="P26" s="61">
        <v>281.67666666666679</v>
      </c>
      <c r="Q26" s="252">
        <f t="shared" si="16"/>
        <v>-244.43250000000018</v>
      </c>
      <c r="R26" s="251">
        <v>0</v>
      </c>
      <c r="S26" s="61">
        <v>0</v>
      </c>
      <c r="T26" s="252">
        <f t="shared" si="17"/>
        <v>0</v>
      </c>
      <c r="U26" s="251">
        <v>3255.5033333333336</v>
      </c>
      <c r="V26" s="61">
        <v>7430.862500000002</v>
      </c>
      <c r="W26" s="252">
        <f t="shared" si="18"/>
        <v>-4175.3591666666689</v>
      </c>
      <c r="X26" s="251">
        <v>131.66499999999999</v>
      </c>
      <c r="Y26" s="61">
        <v>193.12416666666664</v>
      </c>
      <c r="Z26" s="252">
        <f t="shared" si="19"/>
        <v>-61.459166666666647</v>
      </c>
      <c r="AA26" s="63">
        <v>14612.425833333333</v>
      </c>
      <c r="AB26" s="264">
        <v>1.8748770139382414</v>
      </c>
      <c r="AC26" s="263">
        <f t="shared" si="8"/>
        <v>6.5102030532119604E-2</v>
      </c>
      <c r="AD26" s="262">
        <v>16118.507500000002</v>
      </c>
      <c r="AE26" s="261">
        <v>2.0681178866951631</v>
      </c>
      <c r="AF26" s="260">
        <f t="shared" si="9"/>
        <v>5.9267086711760793E-2</v>
      </c>
      <c r="AG26" s="259">
        <f t="shared" si="20"/>
        <v>-1506.0816666666688</v>
      </c>
    </row>
    <row r="27" spans="1:33" ht="15">
      <c r="A27" s="377"/>
      <c r="B27" s="270" t="s">
        <v>20</v>
      </c>
      <c r="C27" s="269">
        <f t="shared" si="0"/>
        <v>0.66725034336615541</v>
      </c>
      <c r="D27" s="251">
        <v>2223.0538766666668</v>
      </c>
      <c r="E27" s="268">
        <v>0.285233448685902</v>
      </c>
      <c r="F27" s="262">
        <v>2233.106593916667</v>
      </c>
      <c r="G27" s="267">
        <v>0.28652328323673704</v>
      </c>
      <c r="H27" s="266">
        <f t="shared" si="1"/>
        <v>-4.5220304174874741E-3</v>
      </c>
      <c r="I27" s="251">
        <v>3331.6638931225848</v>
      </c>
      <c r="J27" s="61">
        <v>3343.5152191798388</v>
      </c>
      <c r="K27" s="265">
        <f t="shared" si="14"/>
        <v>-11.851326057254028</v>
      </c>
      <c r="L27" s="251">
        <v>11398.119999999997</v>
      </c>
      <c r="M27" s="61">
        <v>8475.7450000000008</v>
      </c>
      <c r="N27" s="252">
        <f t="shared" si="15"/>
        <v>2922.3749999999964</v>
      </c>
      <c r="O27" s="251">
        <v>61.425833333333209</v>
      </c>
      <c r="P27" s="61">
        <v>310.20166666666654</v>
      </c>
      <c r="Q27" s="252">
        <f t="shared" si="16"/>
        <v>-248.77583333333334</v>
      </c>
      <c r="R27" s="251">
        <v>0</v>
      </c>
      <c r="S27" s="61">
        <v>0</v>
      </c>
      <c r="T27" s="252">
        <f t="shared" si="17"/>
        <v>0</v>
      </c>
      <c r="U27" s="251">
        <v>1435.1341666666667</v>
      </c>
      <c r="V27" s="61">
        <v>813.10249999999996</v>
      </c>
      <c r="W27" s="252">
        <f t="shared" si="18"/>
        <v>622.03166666666675</v>
      </c>
      <c r="X27" s="251">
        <v>6231.3433333333342</v>
      </c>
      <c r="Y27" s="61">
        <v>3311.7099999999991</v>
      </c>
      <c r="Z27" s="252">
        <f t="shared" si="19"/>
        <v>2919.633333333335</v>
      </c>
      <c r="AA27" s="63">
        <v>19126.023333333331</v>
      </c>
      <c r="AB27" s="264">
        <v>2.4540033205104805</v>
      </c>
      <c r="AC27" s="263">
        <f t="shared" si="8"/>
        <v>0.11623189190574032</v>
      </c>
      <c r="AD27" s="262">
        <v>12910.759166666667</v>
      </c>
      <c r="AE27" s="261">
        <v>1.6565412128509336</v>
      </c>
      <c r="AF27" s="260">
        <f t="shared" si="9"/>
        <v>0.1729647780652713</v>
      </c>
      <c r="AG27" s="259">
        <f t="shared" si="20"/>
        <v>6215.2641666666641</v>
      </c>
    </row>
    <row r="28" spans="1:33" ht="15">
      <c r="A28" s="377"/>
      <c r="B28" s="270" t="s">
        <v>19</v>
      </c>
      <c r="C28" s="269">
        <f t="shared" si="0"/>
        <v>0.71246210258642262</v>
      </c>
      <c r="D28" s="251">
        <v>1613.9191654166664</v>
      </c>
      <c r="E28" s="268">
        <v>0.20707718075745679</v>
      </c>
      <c r="F28" s="262">
        <v>1553.7086660833329</v>
      </c>
      <c r="G28" s="267">
        <v>0.19935175034290384</v>
      </c>
      <c r="H28" s="266">
        <f t="shared" si="1"/>
        <v>3.7307010551416865E-2</v>
      </c>
      <c r="I28" s="251">
        <v>2265.2701941025639</v>
      </c>
      <c r="J28" s="61">
        <v>2181.3524832875455</v>
      </c>
      <c r="K28" s="265">
        <f t="shared" si="14"/>
        <v>83.917710815018381</v>
      </c>
      <c r="L28" s="251">
        <v>3269.6966666666654</v>
      </c>
      <c r="M28" s="61">
        <v>2533.2441666666659</v>
      </c>
      <c r="N28" s="252">
        <f t="shared" si="15"/>
        <v>736.45249999999942</v>
      </c>
      <c r="O28" s="251">
        <v>74.74000000000045</v>
      </c>
      <c r="P28" s="61">
        <v>46.29499999999998</v>
      </c>
      <c r="Q28" s="252">
        <f t="shared" si="16"/>
        <v>28.445000000000469</v>
      </c>
      <c r="R28" s="251">
        <v>0</v>
      </c>
      <c r="S28" s="61">
        <v>0</v>
      </c>
      <c r="T28" s="252">
        <f t="shared" si="17"/>
        <v>0</v>
      </c>
      <c r="U28" s="251">
        <v>0</v>
      </c>
      <c r="V28" s="61">
        <v>5.1641666666666595</v>
      </c>
      <c r="W28" s="252">
        <f t="shared" si="18"/>
        <v>-5.1641666666666595</v>
      </c>
      <c r="X28" s="251">
        <v>15350.493333333332</v>
      </c>
      <c r="Y28" s="61">
        <v>1823.0525</v>
      </c>
      <c r="Z28" s="252">
        <f t="shared" si="19"/>
        <v>13527.440833333332</v>
      </c>
      <c r="AA28" s="63">
        <v>18694.929999999997</v>
      </c>
      <c r="AB28" s="264">
        <v>2.3986910136596262</v>
      </c>
      <c r="AC28" s="263">
        <f t="shared" si="8"/>
        <v>8.6329243565858055E-2</v>
      </c>
      <c r="AD28" s="262">
        <v>4407.7558333333327</v>
      </c>
      <c r="AE28" s="261">
        <v>0.56554607671346802</v>
      </c>
      <c r="AF28" s="260">
        <f t="shared" si="9"/>
        <v>0.35249426802036632</v>
      </c>
      <c r="AG28" s="259">
        <f t="shared" si="20"/>
        <v>14287.174166666664</v>
      </c>
    </row>
    <row r="29" spans="1:33" ht="15">
      <c r="A29" s="377"/>
      <c r="B29" s="258" t="s">
        <v>18</v>
      </c>
      <c r="C29" s="269">
        <f t="shared" si="0"/>
        <v>0.71171801511096255</v>
      </c>
      <c r="D29" s="251">
        <v>689.53718475000005</v>
      </c>
      <c r="E29" s="268">
        <v>8.8472470805934164E-2</v>
      </c>
      <c r="F29" s="262">
        <v>675.04070674999991</v>
      </c>
      <c r="G29" s="267">
        <v>8.6612470780996251E-2</v>
      </c>
      <c r="H29" s="266">
        <f t="shared" si="1"/>
        <v>2.1023489843054671E-2</v>
      </c>
      <c r="I29" s="251">
        <v>968.83480551282048</v>
      </c>
      <c r="J29" s="61">
        <v>946.05525264651999</v>
      </c>
      <c r="K29" s="265">
        <f t="shared" si="14"/>
        <v>22.779552866300492</v>
      </c>
      <c r="L29" s="251">
        <v>2937.2541666666657</v>
      </c>
      <c r="M29" s="61">
        <v>1144.0091666666665</v>
      </c>
      <c r="N29" s="252">
        <f t="shared" si="15"/>
        <v>1793.2449999999992</v>
      </c>
      <c r="O29" s="251">
        <v>31.447499999999962</v>
      </c>
      <c r="P29" s="61">
        <v>93.212500000000162</v>
      </c>
      <c r="Q29" s="252">
        <f t="shared" si="16"/>
        <v>-61.7650000000002</v>
      </c>
      <c r="R29" s="251">
        <v>0</v>
      </c>
      <c r="S29" s="61">
        <v>0</v>
      </c>
      <c r="T29" s="252">
        <f t="shared" si="17"/>
        <v>0</v>
      </c>
      <c r="U29" s="251">
        <v>0.38250000000000028</v>
      </c>
      <c r="V29" s="61">
        <v>0</v>
      </c>
      <c r="W29" s="252">
        <f t="shared" si="18"/>
        <v>0.38250000000000028</v>
      </c>
      <c r="X29" s="251">
        <v>5124.2324999999992</v>
      </c>
      <c r="Y29" s="61">
        <v>2262.0066666666667</v>
      </c>
      <c r="Z29" s="252">
        <f t="shared" si="19"/>
        <v>2862.2258333333325</v>
      </c>
      <c r="AA29" s="63">
        <v>8093.3166666666648</v>
      </c>
      <c r="AB29" s="264">
        <v>1.0384294543512607</v>
      </c>
      <c r="AC29" s="263">
        <f t="shared" si="8"/>
        <v>8.5198344899804185E-2</v>
      </c>
      <c r="AD29" s="262">
        <v>3499.2283333333335</v>
      </c>
      <c r="AE29" s="261">
        <v>0.4489756080578286</v>
      </c>
      <c r="AF29" s="260">
        <f t="shared" si="9"/>
        <v>0.19291130570692488</v>
      </c>
      <c r="AG29" s="259">
        <f t="shared" si="20"/>
        <v>4594.0883333333313</v>
      </c>
    </row>
    <row r="30" spans="1:33" ht="15">
      <c r="A30" s="377"/>
      <c r="B30" s="238" t="s">
        <v>17</v>
      </c>
      <c r="C30" s="249">
        <f t="shared" si="0"/>
        <v>0.66467362271407759</v>
      </c>
      <c r="D30" s="231">
        <v>105.31068066666667</v>
      </c>
      <c r="E30" s="248">
        <v>1.3512101054002979E-2</v>
      </c>
      <c r="F30" s="242">
        <v>118.79474999999998</v>
      </c>
      <c r="G30" s="247">
        <v>1.5242202004154552E-2</v>
      </c>
      <c r="H30" s="246">
        <f t="shared" si="1"/>
        <v>-0.12804085253245673</v>
      </c>
      <c r="I30" s="231">
        <v>158.43968688970847</v>
      </c>
      <c r="J30" s="72">
        <v>176.78663312785389</v>
      </c>
      <c r="K30" s="245">
        <f t="shared" si="14"/>
        <v>-18.346946238145421</v>
      </c>
      <c r="L30" s="231">
        <v>1527.4441666666671</v>
      </c>
      <c r="M30" s="72">
        <v>903.77833333333319</v>
      </c>
      <c r="N30" s="232">
        <f t="shared" si="15"/>
        <v>623.66583333333392</v>
      </c>
      <c r="O30" s="231">
        <v>46.85499999999999</v>
      </c>
      <c r="P30" s="72">
        <v>58.609166666666738</v>
      </c>
      <c r="Q30" s="232">
        <f t="shared" si="16"/>
        <v>-11.754166666666748</v>
      </c>
      <c r="R30" s="231">
        <v>0</v>
      </c>
      <c r="S30" s="72">
        <v>0</v>
      </c>
      <c r="T30" s="232">
        <f t="shared" si="17"/>
        <v>0</v>
      </c>
      <c r="U30" s="231">
        <v>11.577500000000008</v>
      </c>
      <c r="V30" s="72">
        <v>0.79249999999994358</v>
      </c>
      <c r="W30" s="232">
        <f t="shared" si="18"/>
        <v>10.785000000000064</v>
      </c>
      <c r="X30" s="231">
        <v>1287.5416666666667</v>
      </c>
      <c r="Y30" s="72">
        <v>1316.8141666666666</v>
      </c>
      <c r="Z30" s="232">
        <f t="shared" si="19"/>
        <v>-29.272499999999809</v>
      </c>
      <c r="AA30" s="74">
        <v>2873.418333333334</v>
      </c>
      <c r="AB30" s="244">
        <v>0.36867978294925358</v>
      </c>
      <c r="AC30" s="243">
        <f t="shared" si="8"/>
        <v>3.6649964763223353E-2</v>
      </c>
      <c r="AD30" s="242">
        <v>2279.9941666666664</v>
      </c>
      <c r="AE30" s="241">
        <v>0.2925392886186246</v>
      </c>
      <c r="AF30" s="240">
        <f t="shared" si="9"/>
        <v>5.2103093831014913E-2</v>
      </c>
      <c r="AG30" s="239">
        <f t="shared" si="20"/>
        <v>593.42416666666759</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1326.9083333333331</v>
      </c>
      <c r="M31" s="49">
        <v>0</v>
      </c>
      <c r="N31" s="212">
        <f t="shared" si="15"/>
        <v>1326.9083333333331</v>
      </c>
      <c r="O31" s="211">
        <v>36.099166666666648</v>
      </c>
      <c r="P31" s="49">
        <v>0</v>
      </c>
      <c r="Q31" s="212">
        <f t="shared" si="16"/>
        <v>36.099166666666648</v>
      </c>
      <c r="R31" s="211">
        <v>0</v>
      </c>
      <c r="S31" s="49">
        <v>0</v>
      </c>
      <c r="T31" s="212">
        <f t="shared" si="17"/>
        <v>0</v>
      </c>
      <c r="U31" s="211">
        <v>14.368333333333338</v>
      </c>
      <c r="V31" s="49">
        <v>0</v>
      </c>
      <c r="W31" s="212">
        <f t="shared" si="18"/>
        <v>14.368333333333338</v>
      </c>
      <c r="X31" s="211">
        <v>1037.7858333333331</v>
      </c>
      <c r="Y31" s="49">
        <v>0</v>
      </c>
      <c r="Z31" s="212">
        <f t="shared" si="19"/>
        <v>1037.7858333333331</v>
      </c>
      <c r="AA31" s="51">
        <v>2415.161666666666</v>
      </c>
      <c r="AB31" s="224">
        <v>0.30988222937280524</v>
      </c>
      <c r="AC31" s="223">
        <f t="shared" si="8"/>
        <v>0</v>
      </c>
      <c r="AD31" s="222">
        <v>0</v>
      </c>
      <c r="AE31" s="221">
        <v>0</v>
      </c>
      <c r="AF31" s="220">
        <f t="shared" si="9"/>
        <v>1</v>
      </c>
      <c r="AG31" s="219">
        <f t="shared" si="20"/>
        <v>2415.161666666666</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488.26333333333332</v>
      </c>
      <c r="M32" s="38">
        <v>0</v>
      </c>
      <c r="N32" s="192">
        <f t="shared" si="15"/>
        <v>488.26333333333332</v>
      </c>
      <c r="O32" s="191">
        <v>4.3733333333333322</v>
      </c>
      <c r="P32" s="38">
        <v>0</v>
      </c>
      <c r="Q32" s="192">
        <f t="shared" si="16"/>
        <v>4.3733333333333322</v>
      </c>
      <c r="R32" s="191">
        <v>0</v>
      </c>
      <c r="S32" s="38">
        <v>0</v>
      </c>
      <c r="T32" s="192">
        <f t="shared" si="17"/>
        <v>0</v>
      </c>
      <c r="U32" s="191">
        <v>10.153333333333334</v>
      </c>
      <c r="V32" s="38">
        <v>0</v>
      </c>
      <c r="W32" s="192">
        <f t="shared" si="18"/>
        <v>10.153333333333334</v>
      </c>
      <c r="X32" s="191">
        <v>187.26416666666663</v>
      </c>
      <c r="Y32" s="38">
        <v>0</v>
      </c>
      <c r="Z32" s="192">
        <f t="shared" si="19"/>
        <v>187.26416666666663</v>
      </c>
      <c r="AA32" s="40">
        <v>690.05416666666656</v>
      </c>
      <c r="AB32" s="204">
        <v>8.853880322214179E-2</v>
      </c>
      <c r="AC32" s="203">
        <f t="shared" si="8"/>
        <v>0</v>
      </c>
      <c r="AD32" s="202">
        <v>0</v>
      </c>
      <c r="AE32" s="201">
        <v>0</v>
      </c>
      <c r="AF32" s="200">
        <f t="shared" si="9"/>
        <v>1</v>
      </c>
      <c r="AG32" s="199">
        <f t="shared" si="20"/>
        <v>690.05416666666656</v>
      </c>
    </row>
    <row r="33" spans="1:33" ht="15">
      <c r="A33" s="377"/>
      <c r="B33" s="178" t="s">
        <v>14</v>
      </c>
      <c r="C33" s="189">
        <f t="shared" si="0"/>
        <v>0.67592999690601518</v>
      </c>
      <c r="D33" s="171">
        <f>SUM(D21:D32)</f>
        <v>6188.0903340833329</v>
      </c>
      <c r="E33" s="188">
        <v>0.79397551507706565</v>
      </c>
      <c r="F33" s="182">
        <f>SUM(F21:F32)</f>
        <v>6201.5350064166669</v>
      </c>
      <c r="G33" s="187">
        <v>0.79570056171370152</v>
      </c>
      <c r="H33" s="186">
        <f t="shared" si="1"/>
        <v>-2.172669047716091E-3</v>
      </c>
      <c r="I33" s="171">
        <f t="shared" ref="I33:AA33" si="21">SUM(I21:I32)</f>
        <v>9154.9278215326158</v>
      </c>
      <c r="J33" s="27">
        <f t="shared" si="21"/>
        <v>9172.5964121836114</v>
      </c>
      <c r="K33" s="185">
        <f t="shared" si="21"/>
        <v>-17.668590650995526</v>
      </c>
      <c r="L33" s="171">
        <f t="shared" si="21"/>
        <v>40842.188333333324</v>
      </c>
      <c r="M33" s="27">
        <f t="shared" si="21"/>
        <v>24314.546666666669</v>
      </c>
      <c r="N33" s="172">
        <f t="shared" si="21"/>
        <v>16527.641666666656</v>
      </c>
      <c r="O33" s="171">
        <f t="shared" si="21"/>
        <v>442.58916666666687</v>
      </c>
      <c r="P33" s="27">
        <f t="shared" si="21"/>
        <v>1086.6416666666664</v>
      </c>
      <c r="Q33" s="172">
        <f t="shared" si="21"/>
        <v>-644.05249999999967</v>
      </c>
      <c r="R33" s="171">
        <f t="shared" si="21"/>
        <v>0</v>
      </c>
      <c r="S33" s="27">
        <f t="shared" si="21"/>
        <v>0</v>
      </c>
      <c r="T33" s="172">
        <f t="shared" si="21"/>
        <v>0</v>
      </c>
      <c r="U33" s="171">
        <f t="shared" si="21"/>
        <v>5453.1183333333338</v>
      </c>
      <c r="V33" s="27">
        <f t="shared" si="21"/>
        <v>15110.385833333336</v>
      </c>
      <c r="W33" s="172">
        <f t="shared" si="21"/>
        <v>-9657.2675000000036</v>
      </c>
      <c r="X33" s="171">
        <f t="shared" si="21"/>
        <v>31661.772499999999</v>
      </c>
      <c r="Y33" s="27">
        <f t="shared" si="21"/>
        <v>13995.350833333332</v>
      </c>
      <c r="Z33" s="172">
        <f t="shared" si="21"/>
        <v>17666.421666666669</v>
      </c>
      <c r="AA33" s="29">
        <f t="shared" si="21"/>
        <v>78399.668333333335</v>
      </c>
      <c r="AB33" s="184">
        <v>10.059228887461032</v>
      </c>
      <c r="AC33" s="183">
        <f t="shared" si="8"/>
        <v>7.8930057558066619E-2</v>
      </c>
      <c r="AD33" s="182">
        <f>SUM(AD21:AD32)</f>
        <v>54506.924999999996</v>
      </c>
      <c r="AE33" s="181">
        <v>6.9936218686036371</v>
      </c>
      <c r="AF33" s="180">
        <f t="shared" si="9"/>
        <v>0.11377517639119557</v>
      </c>
      <c r="AG33" s="179">
        <f>SUM(AG21:AG32)</f>
        <v>23892.743333333317</v>
      </c>
    </row>
    <row r="34" spans="1:33" ht="15">
      <c r="A34" s="377"/>
      <c r="B34" s="158" t="s">
        <v>87</v>
      </c>
      <c r="C34" s="169">
        <f t="shared" si="0"/>
        <v>0.67596285022407643</v>
      </c>
      <c r="D34" s="151">
        <f>SUM(D24:D30)</f>
        <v>6186.2330202499998</v>
      </c>
      <c r="E34" s="168">
        <v>0.79373720864844777</v>
      </c>
      <c r="F34" s="162">
        <f>SUM(F24:F30)</f>
        <v>6201.5350064166669</v>
      </c>
      <c r="G34" s="167">
        <v>0.79570056171370152</v>
      </c>
      <c r="H34" s="166">
        <f t="shared" si="1"/>
        <v>-2.4735547653277263E-3</v>
      </c>
      <c r="I34" s="151">
        <f t="shared" ref="I34:AA34" si="22">SUM(I24:I30)</f>
        <v>9151.7352147374841</v>
      </c>
      <c r="J34" s="16">
        <f t="shared" si="22"/>
        <v>9172.5964121836114</v>
      </c>
      <c r="K34" s="165">
        <f t="shared" si="22"/>
        <v>-20.861197446127363</v>
      </c>
      <c r="L34" s="151">
        <f t="shared" si="22"/>
        <v>37212.827499999999</v>
      </c>
      <c r="M34" s="16">
        <f t="shared" si="22"/>
        <v>24314.546666666669</v>
      </c>
      <c r="N34" s="152">
        <f t="shared" si="22"/>
        <v>12898.280833333325</v>
      </c>
      <c r="O34" s="151">
        <f t="shared" si="22"/>
        <v>334.30750000000023</v>
      </c>
      <c r="P34" s="16">
        <f t="shared" si="22"/>
        <v>1086.6416666666664</v>
      </c>
      <c r="Q34" s="152">
        <f t="shared" si="22"/>
        <v>-752.33416666666631</v>
      </c>
      <c r="R34" s="151">
        <f t="shared" si="22"/>
        <v>0</v>
      </c>
      <c r="S34" s="16">
        <f t="shared" si="22"/>
        <v>0</v>
      </c>
      <c r="T34" s="152">
        <f t="shared" si="22"/>
        <v>0</v>
      </c>
      <c r="U34" s="151">
        <f t="shared" si="22"/>
        <v>5426.43</v>
      </c>
      <c r="V34" s="16">
        <f t="shared" si="22"/>
        <v>15110.385833333336</v>
      </c>
      <c r="W34" s="152">
        <f t="shared" si="22"/>
        <v>-9683.9558333333389</v>
      </c>
      <c r="X34" s="151">
        <f t="shared" si="22"/>
        <v>28555.9025</v>
      </c>
      <c r="Y34" s="16">
        <f t="shared" si="22"/>
        <v>13995.350833333332</v>
      </c>
      <c r="Z34" s="152">
        <f t="shared" si="22"/>
        <v>14560.551666666668</v>
      </c>
      <c r="AA34" s="18">
        <f t="shared" si="22"/>
        <v>71529.467499999999</v>
      </c>
      <c r="AB34" s="164">
        <v>9.1777337975648106</v>
      </c>
      <c r="AC34" s="163">
        <f t="shared" si="8"/>
        <v>8.6485098190476534E-2</v>
      </c>
      <c r="AD34" s="162">
        <f>SUM(AD24:AD30)</f>
        <v>54506.924999999996</v>
      </c>
      <c r="AE34" s="161">
        <v>6.9936218686036371</v>
      </c>
      <c r="AF34" s="160">
        <f t="shared" si="9"/>
        <v>0.11377517639119557</v>
      </c>
      <c r="AG34" s="159">
        <f>SUM(AG24:AG30)</f>
        <v>17022.542499999989</v>
      </c>
    </row>
    <row r="35" spans="1:33" ht="15.75" thickBot="1">
      <c r="A35" s="379"/>
      <c r="B35" s="301" t="s">
        <v>86</v>
      </c>
      <c r="C35" s="313">
        <f t="shared" si="0"/>
        <v>0.58175464519006992</v>
      </c>
      <c r="D35" s="294">
        <f>SUM(D21:D23,D31:D32)</f>
        <v>1.8573138333333332</v>
      </c>
      <c r="E35" s="312">
        <v>2.383064286179397E-4</v>
      </c>
      <c r="F35" s="305">
        <f>SUM(F21:F23,F31:F32)</f>
        <v>0</v>
      </c>
      <c r="G35" s="311">
        <v>0</v>
      </c>
      <c r="H35" s="310">
        <f t="shared" si="1"/>
        <v>1</v>
      </c>
      <c r="I35" s="294">
        <f t="shared" ref="I35:AA35" si="23">SUM(I21:I23,I31:I32)</f>
        <v>3.1926067951318458</v>
      </c>
      <c r="J35" s="293">
        <f t="shared" si="23"/>
        <v>0</v>
      </c>
      <c r="K35" s="309">
        <f t="shared" si="23"/>
        <v>3.1926067951318458</v>
      </c>
      <c r="L35" s="294">
        <f t="shared" si="23"/>
        <v>3629.3608333333332</v>
      </c>
      <c r="M35" s="293">
        <f t="shared" si="23"/>
        <v>0</v>
      </c>
      <c r="N35" s="295">
        <f t="shared" si="23"/>
        <v>3629.3608333333332</v>
      </c>
      <c r="O35" s="294">
        <f t="shared" si="23"/>
        <v>108.28166666666662</v>
      </c>
      <c r="P35" s="293">
        <f t="shared" si="23"/>
        <v>0</v>
      </c>
      <c r="Q35" s="295">
        <f t="shared" si="23"/>
        <v>108.28166666666662</v>
      </c>
      <c r="R35" s="294">
        <f t="shared" si="23"/>
        <v>0</v>
      </c>
      <c r="S35" s="293">
        <f t="shared" si="23"/>
        <v>0</v>
      </c>
      <c r="T35" s="295">
        <f t="shared" si="23"/>
        <v>0</v>
      </c>
      <c r="U35" s="294">
        <f t="shared" si="23"/>
        <v>26.68833333333334</v>
      </c>
      <c r="V35" s="293">
        <f t="shared" si="23"/>
        <v>0</v>
      </c>
      <c r="W35" s="295">
        <f t="shared" si="23"/>
        <v>26.68833333333334</v>
      </c>
      <c r="X35" s="294">
        <f t="shared" si="23"/>
        <v>3105.87</v>
      </c>
      <c r="Y35" s="293">
        <f t="shared" si="23"/>
        <v>0</v>
      </c>
      <c r="Z35" s="295">
        <f t="shared" si="23"/>
        <v>3105.87</v>
      </c>
      <c r="AA35" s="308">
        <f t="shared" si="23"/>
        <v>6870.2008333333324</v>
      </c>
      <c r="AB35" s="307">
        <v>0.88149508989622005</v>
      </c>
      <c r="AC35" s="306">
        <f t="shared" si="8"/>
        <v>2.7034345551033749E-4</v>
      </c>
      <c r="AD35" s="305">
        <f>SUM(AD21:AD23,AD31:AD32)</f>
        <v>0</v>
      </c>
      <c r="AE35" s="304">
        <v>0</v>
      </c>
      <c r="AF35" s="303">
        <f t="shared" si="9"/>
        <v>1</v>
      </c>
      <c r="AG35" s="302">
        <f>SUM(AG21:AG23,AG31:AG32)</f>
        <v>6870.2008333333324</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317.53250000000003</v>
      </c>
      <c r="M36" s="83">
        <v>0</v>
      </c>
      <c r="N36" s="274">
        <f t="shared" ref="N36:N47" si="25">L36-M36</f>
        <v>317.53250000000003</v>
      </c>
      <c r="O36" s="273">
        <v>3.3149999999999995</v>
      </c>
      <c r="P36" s="83">
        <v>0</v>
      </c>
      <c r="Q36" s="274">
        <f t="shared" ref="Q36:Q47" si="26">O36-P36</f>
        <v>3.3149999999999995</v>
      </c>
      <c r="R36" s="273">
        <v>0</v>
      </c>
      <c r="S36" s="83">
        <v>0</v>
      </c>
      <c r="T36" s="274">
        <f t="shared" ref="T36:T47" si="27">R36-S36</f>
        <v>0</v>
      </c>
      <c r="U36" s="273">
        <v>4.5</v>
      </c>
      <c r="V36" s="83">
        <v>0</v>
      </c>
      <c r="W36" s="274">
        <f t="shared" ref="W36:W47" si="28">U36-V36</f>
        <v>4.5</v>
      </c>
      <c r="X36" s="273">
        <v>107.86749999999999</v>
      </c>
      <c r="Y36" s="83">
        <v>0</v>
      </c>
      <c r="Z36" s="274">
        <f t="shared" ref="Z36:Z47" si="29">X36-Y36</f>
        <v>107.86749999999999</v>
      </c>
      <c r="AA36" s="85">
        <v>433.21500000000003</v>
      </c>
      <c r="AB36" s="286">
        <v>5.5584531607369224E-2</v>
      </c>
      <c r="AC36" s="285">
        <f t="shared" si="8"/>
        <v>0</v>
      </c>
      <c r="AD36" s="284">
        <v>0</v>
      </c>
      <c r="AE36" s="283">
        <v>0</v>
      </c>
      <c r="AF36" s="282">
        <f t="shared" si="9"/>
        <v>1</v>
      </c>
      <c r="AG36" s="281">
        <f t="shared" ref="AG36:AG47" si="30">AA36-AD36</f>
        <v>433.21500000000003</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525.98749999999995</v>
      </c>
      <c r="M37" s="61">
        <v>0</v>
      </c>
      <c r="N37" s="252">
        <f t="shared" si="25"/>
        <v>525.98749999999995</v>
      </c>
      <c r="O37" s="251">
        <v>27.944999999999972</v>
      </c>
      <c r="P37" s="61">
        <v>0</v>
      </c>
      <c r="Q37" s="252">
        <f t="shared" si="26"/>
        <v>27.944999999999972</v>
      </c>
      <c r="R37" s="251">
        <v>0</v>
      </c>
      <c r="S37" s="61">
        <v>0</v>
      </c>
      <c r="T37" s="252">
        <f t="shared" si="27"/>
        <v>0</v>
      </c>
      <c r="U37" s="251">
        <v>1</v>
      </c>
      <c r="V37" s="61">
        <v>0</v>
      </c>
      <c r="W37" s="252">
        <f t="shared" si="28"/>
        <v>1</v>
      </c>
      <c r="X37" s="251">
        <v>1484.9275000000002</v>
      </c>
      <c r="Y37" s="61">
        <v>0</v>
      </c>
      <c r="Z37" s="252">
        <f t="shared" si="29"/>
        <v>1484.9275000000002</v>
      </c>
      <c r="AA37" s="63">
        <v>2039.8600000000001</v>
      </c>
      <c r="AB37" s="264">
        <v>0.26172838577751967</v>
      </c>
      <c r="AC37" s="263">
        <f t="shared" si="8"/>
        <v>0</v>
      </c>
      <c r="AD37" s="262">
        <v>0</v>
      </c>
      <c r="AE37" s="261">
        <v>0</v>
      </c>
      <c r="AF37" s="260">
        <f t="shared" si="9"/>
        <v>1</v>
      </c>
      <c r="AG37" s="259">
        <f t="shared" si="30"/>
        <v>2039.8600000000001</v>
      </c>
    </row>
    <row r="38" spans="1:33" ht="15">
      <c r="A38" s="377"/>
      <c r="B38" s="271" t="s">
        <v>24</v>
      </c>
      <c r="C38" s="249">
        <f t="shared" si="0"/>
        <v>0.59112050706710828</v>
      </c>
      <c r="D38" s="231">
        <v>5.8995312499999999</v>
      </c>
      <c r="E38" s="248">
        <v>7.5695135494913027E-4</v>
      </c>
      <c r="F38" s="242">
        <v>0</v>
      </c>
      <c r="G38" s="247">
        <v>0</v>
      </c>
      <c r="H38" s="246">
        <f t="shared" si="1"/>
        <v>1</v>
      </c>
      <c r="I38" s="231">
        <v>9.9802513691683554</v>
      </c>
      <c r="J38" s="72">
        <v>0</v>
      </c>
      <c r="K38" s="245">
        <f t="shared" si="24"/>
        <v>9.9802513691683554</v>
      </c>
      <c r="L38" s="231">
        <v>444.01749999999998</v>
      </c>
      <c r="M38" s="72">
        <v>0</v>
      </c>
      <c r="N38" s="232">
        <f t="shared" si="25"/>
        <v>444.01749999999998</v>
      </c>
      <c r="O38" s="231">
        <v>37.512499999999882</v>
      </c>
      <c r="P38" s="72">
        <v>0</v>
      </c>
      <c r="Q38" s="232">
        <f t="shared" si="26"/>
        <v>37.512499999999882</v>
      </c>
      <c r="R38" s="231">
        <v>0</v>
      </c>
      <c r="S38" s="72">
        <v>0</v>
      </c>
      <c r="T38" s="232">
        <f t="shared" si="27"/>
        <v>0</v>
      </c>
      <c r="U38" s="231">
        <v>0</v>
      </c>
      <c r="V38" s="72">
        <v>0</v>
      </c>
      <c r="W38" s="232">
        <f t="shared" si="28"/>
        <v>0</v>
      </c>
      <c r="X38" s="231">
        <v>1257.02</v>
      </c>
      <c r="Y38" s="72">
        <v>0</v>
      </c>
      <c r="Z38" s="232">
        <f t="shared" si="29"/>
        <v>1257.02</v>
      </c>
      <c r="AA38" s="74">
        <v>1738.5499999999997</v>
      </c>
      <c r="AB38" s="244">
        <v>0.22306819345126958</v>
      </c>
      <c r="AC38" s="243">
        <f t="shared" si="8"/>
        <v>3.3933630036524693E-3</v>
      </c>
      <c r="AD38" s="242">
        <v>0</v>
      </c>
      <c r="AE38" s="241">
        <v>0</v>
      </c>
      <c r="AF38" s="240">
        <f t="shared" si="9"/>
        <v>1</v>
      </c>
      <c r="AG38" s="239">
        <f t="shared" si="30"/>
        <v>1738.5499999999997</v>
      </c>
    </row>
    <row r="39" spans="1:33" ht="15">
      <c r="A39" s="377"/>
      <c r="B39" s="218" t="s">
        <v>23</v>
      </c>
      <c r="C39" s="229">
        <f t="shared" si="0"/>
        <v>0.57540406700597113</v>
      </c>
      <c r="D39" s="211">
        <v>139.07445724999999</v>
      </c>
      <c r="E39" s="228">
        <v>1.7844231074155659E-2</v>
      </c>
      <c r="F39" s="222">
        <v>161.95689325000001</v>
      </c>
      <c r="G39" s="227">
        <v>2.0780208577246009E-2</v>
      </c>
      <c r="H39" s="226">
        <f t="shared" si="1"/>
        <v>-0.16453370699744374</v>
      </c>
      <c r="I39" s="211">
        <v>241.69877347870184</v>
      </c>
      <c r="J39" s="49">
        <v>276.98089961122378</v>
      </c>
      <c r="K39" s="225">
        <f t="shared" si="24"/>
        <v>-35.282126132521938</v>
      </c>
      <c r="L39" s="211">
        <v>1492.5700000000002</v>
      </c>
      <c r="M39" s="49">
        <v>179.63499999999993</v>
      </c>
      <c r="N39" s="212">
        <f t="shared" si="25"/>
        <v>1312.9350000000002</v>
      </c>
      <c r="O39" s="211">
        <v>42.532499999999942</v>
      </c>
      <c r="P39" s="49">
        <v>53.284999999999883</v>
      </c>
      <c r="Q39" s="212">
        <f t="shared" si="26"/>
        <v>-10.752499999999941</v>
      </c>
      <c r="R39" s="211">
        <v>0</v>
      </c>
      <c r="S39" s="49">
        <v>0</v>
      </c>
      <c r="T39" s="212">
        <f t="shared" si="27"/>
        <v>0</v>
      </c>
      <c r="U39" s="211">
        <v>123.50499999999994</v>
      </c>
      <c r="V39" s="49">
        <v>728.20500000000004</v>
      </c>
      <c r="W39" s="212">
        <f t="shared" si="28"/>
        <v>-604.70000000000005</v>
      </c>
      <c r="X39" s="211">
        <v>824.39750000000004</v>
      </c>
      <c r="Y39" s="49">
        <v>2370.8125</v>
      </c>
      <c r="Z39" s="212">
        <f t="shared" si="29"/>
        <v>-1546.415</v>
      </c>
      <c r="AA39" s="51">
        <v>2483.0050000000001</v>
      </c>
      <c r="AB39" s="224">
        <v>0.31858700622959923</v>
      </c>
      <c r="AC39" s="223">
        <f t="shared" si="8"/>
        <v>5.601054256837984E-2</v>
      </c>
      <c r="AD39" s="222">
        <v>3331.9375</v>
      </c>
      <c r="AE39" s="221">
        <v>0.42751101744999431</v>
      </c>
      <c r="AF39" s="220">
        <f t="shared" si="9"/>
        <v>4.8607422333101988E-2</v>
      </c>
      <c r="AG39" s="219">
        <f t="shared" si="30"/>
        <v>-848.93249999999989</v>
      </c>
    </row>
    <row r="40" spans="1:33" ht="15">
      <c r="A40" s="377"/>
      <c r="B40" s="270" t="s">
        <v>22</v>
      </c>
      <c r="C40" s="269">
        <f t="shared" si="0"/>
        <v>0.61051409447477356</v>
      </c>
      <c r="D40" s="251">
        <v>614.292778</v>
      </c>
      <c r="E40" s="268">
        <v>7.8818084172800215E-2</v>
      </c>
      <c r="F40" s="262">
        <v>631.7576765</v>
      </c>
      <c r="G40" s="267">
        <v>8.1058953555509183E-2</v>
      </c>
      <c r="H40" s="266">
        <f t="shared" si="1"/>
        <v>-2.8430903187339773E-2</v>
      </c>
      <c r="I40" s="251">
        <v>1006.1893469117649</v>
      </c>
      <c r="J40" s="61">
        <v>1023.9678130147058</v>
      </c>
      <c r="K40" s="265">
        <f t="shared" si="24"/>
        <v>-17.778466102940911</v>
      </c>
      <c r="L40" s="251">
        <v>5163.4275000000007</v>
      </c>
      <c r="M40" s="61">
        <v>2964.2574999999997</v>
      </c>
      <c r="N40" s="252">
        <f t="shared" si="25"/>
        <v>2199.170000000001</v>
      </c>
      <c r="O40" s="251">
        <v>40.802499999999988</v>
      </c>
      <c r="P40" s="61">
        <v>201.39750000000038</v>
      </c>
      <c r="Q40" s="252">
        <f t="shared" si="26"/>
        <v>-160.5950000000004</v>
      </c>
      <c r="R40" s="251">
        <v>0</v>
      </c>
      <c r="S40" s="61">
        <v>0</v>
      </c>
      <c r="T40" s="252">
        <f t="shared" si="27"/>
        <v>0</v>
      </c>
      <c r="U40" s="251">
        <v>99.627500000000182</v>
      </c>
      <c r="V40" s="61">
        <v>6725.4475000000002</v>
      </c>
      <c r="W40" s="252">
        <f t="shared" si="28"/>
        <v>-6625.82</v>
      </c>
      <c r="X40" s="251">
        <v>8.500000000003638E-2</v>
      </c>
      <c r="Y40" s="61">
        <v>210.90749999999997</v>
      </c>
      <c r="Z40" s="252">
        <f t="shared" si="29"/>
        <v>-210.82249999999993</v>
      </c>
      <c r="AA40" s="63">
        <v>5303.942500000001</v>
      </c>
      <c r="AB40" s="264">
        <v>0.68053312912738251</v>
      </c>
      <c r="AC40" s="263">
        <f t="shared" si="8"/>
        <v>0.11581814433320117</v>
      </c>
      <c r="AD40" s="262">
        <v>10102.01</v>
      </c>
      <c r="AE40" s="261">
        <v>1.2961589385725325</v>
      </c>
      <c r="AF40" s="260">
        <f t="shared" si="9"/>
        <v>6.2537819354762075E-2</v>
      </c>
      <c r="AG40" s="259">
        <f t="shared" si="30"/>
        <v>-4798.0674999999992</v>
      </c>
    </row>
    <row r="41" spans="1:33" ht="15">
      <c r="A41" s="377"/>
      <c r="B41" s="270" t="s">
        <v>21</v>
      </c>
      <c r="C41" s="269">
        <f t="shared" si="0"/>
        <v>0.66437676984275351</v>
      </c>
      <c r="D41" s="251">
        <v>1420.9890205000002</v>
      </c>
      <c r="E41" s="268">
        <v>0.18232288615054162</v>
      </c>
      <c r="F41" s="262">
        <v>1154.6051662499999</v>
      </c>
      <c r="G41" s="267">
        <v>0.14814396409793321</v>
      </c>
      <c r="H41" s="266">
        <f t="shared" si="1"/>
        <v>0.18746369634599172</v>
      </c>
      <c r="I41" s="251">
        <v>2138.8300810642786</v>
      </c>
      <c r="J41" s="61">
        <v>1746.9691874236037</v>
      </c>
      <c r="K41" s="265">
        <f t="shared" si="24"/>
        <v>391.86089364067493</v>
      </c>
      <c r="L41" s="251">
        <v>9205.3675000000003</v>
      </c>
      <c r="M41" s="61">
        <v>5887.4099999999989</v>
      </c>
      <c r="N41" s="252">
        <f t="shared" si="25"/>
        <v>3317.9575000000013</v>
      </c>
      <c r="O41" s="251">
        <v>31.339999999999971</v>
      </c>
      <c r="P41" s="61">
        <v>216.88250000000005</v>
      </c>
      <c r="Q41" s="252">
        <f t="shared" si="26"/>
        <v>-185.54250000000008</v>
      </c>
      <c r="R41" s="251">
        <v>0</v>
      </c>
      <c r="S41" s="61">
        <v>0</v>
      </c>
      <c r="T41" s="252">
        <f t="shared" si="27"/>
        <v>0</v>
      </c>
      <c r="U41" s="251">
        <v>341.75499999999943</v>
      </c>
      <c r="V41" s="61">
        <v>2680.4225000000001</v>
      </c>
      <c r="W41" s="252">
        <f t="shared" si="28"/>
        <v>-2338.6675000000005</v>
      </c>
      <c r="X41" s="251">
        <v>3.9524999999999864</v>
      </c>
      <c r="Y41" s="61">
        <v>2811.2549999999997</v>
      </c>
      <c r="Z41" s="252">
        <f t="shared" si="29"/>
        <v>-2807.3024999999998</v>
      </c>
      <c r="AA41" s="63">
        <v>9582.4149999999991</v>
      </c>
      <c r="AB41" s="264">
        <v>1.229491244399268</v>
      </c>
      <c r="AC41" s="263">
        <f t="shared" si="8"/>
        <v>0.14829132536004758</v>
      </c>
      <c r="AD41" s="262">
        <v>11595.969999999998</v>
      </c>
      <c r="AE41" s="261">
        <v>1.4878445147964539</v>
      </c>
      <c r="AF41" s="260">
        <f t="shared" si="9"/>
        <v>9.9569519949603197E-2</v>
      </c>
      <c r="AG41" s="259">
        <f t="shared" si="30"/>
        <v>-2013.5549999999985</v>
      </c>
    </row>
    <row r="42" spans="1:33" ht="15">
      <c r="A42" s="377"/>
      <c r="B42" s="270" t="s">
        <v>20</v>
      </c>
      <c r="C42" s="269">
        <f t="shared" si="0"/>
        <v>0.66736184889049643</v>
      </c>
      <c r="D42" s="251">
        <v>2134.9519642499999</v>
      </c>
      <c r="E42" s="268">
        <v>0.2739293536398073</v>
      </c>
      <c r="F42" s="262">
        <v>1820.5754697500001</v>
      </c>
      <c r="G42" s="267">
        <v>0.2335926383425031</v>
      </c>
      <c r="H42" s="266">
        <f t="shared" si="1"/>
        <v>0.14725225661479416</v>
      </c>
      <c r="I42" s="251">
        <v>3199.0920185194941</v>
      </c>
      <c r="J42" s="61">
        <v>2741.6276535563748</v>
      </c>
      <c r="K42" s="265">
        <f t="shared" si="24"/>
        <v>457.46436496311935</v>
      </c>
      <c r="L42" s="251">
        <v>3387.8724999999959</v>
      </c>
      <c r="M42" s="61">
        <v>2106.5000000000009</v>
      </c>
      <c r="N42" s="252">
        <f t="shared" si="25"/>
        <v>1281.3724999999949</v>
      </c>
      <c r="O42" s="251">
        <v>83.402500000000074</v>
      </c>
      <c r="P42" s="61">
        <v>136.37000000000015</v>
      </c>
      <c r="Q42" s="252">
        <f t="shared" si="26"/>
        <v>-52.967500000000072</v>
      </c>
      <c r="R42" s="251">
        <v>0</v>
      </c>
      <c r="S42" s="61">
        <v>0</v>
      </c>
      <c r="T42" s="252">
        <f t="shared" si="27"/>
        <v>0</v>
      </c>
      <c r="U42" s="251">
        <v>457.71999999999991</v>
      </c>
      <c r="V42" s="61">
        <v>0</v>
      </c>
      <c r="W42" s="252">
        <f t="shared" si="28"/>
        <v>457.71999999999991</v>
      </c>
      <c r="X42" s="251">
        <v>14050.675000000001</v>
      </c>
      <c r="Y42" s="61">
        <v>4772.1499999999996</v>
      </c>
      <c r="Z42" s="252">
        <f t="shared" si="29"/>
        <v>9278.5250000000015</v>
      </c>
      <c r="AA42" s="63">
        <v>17979.669999999998</v>
      </c>
      <c r="AB42" s="264">
        <v>2.3069181247303718</v>
      </c>
      <c r="AC42" s="263">
        <f t="shared" si="8"/>
        <v>0.11874255557805011</v>
      </c>
      <c r="AD42" s="262">
        <v>7015.02</v>
      </c>
      <c r="AE42" s="261">
        <v>0.90007640828558744</v>
      </c>
      <c r="AF42" s="260">
        <f t="shared" si="9"/>
        <v>0.25952534272888744</v>
      </c>
      <c r="AG42" s="259">
        <f t="shared" si="30"/>
        <v>10964.649999999998</v>
      </c>
    </row>
    <row r="43" spans="1:33" ht="15">
      <c r="A43" s="377"/>
      <c r="B43" s="270" t="s">
        <v>19</v>
      </c>
      <c r="C43" s="269">
        <f t="shared" si="0"/>
        <v>0.71320290779188722</v>
      </c>
      <c r="D43" s="251">
        <v>1774.5277407499998</v>
      </c>
      <c r="E43" s="268">
        <v>0.2276843906463808</v>
      </c>
      <c r="F43" s="262">
        <v>1499.2701125000001</v>
      </c>
      <c r="G43" s="267">
        <v>0.19236690100796983</v>
      </c>
      <c r="H43" s="266">
        <f t="shared" si="1"/>
        <v>0.15511599054160896</v>
      </c>
      <c r="I43" s="251">
        <v>2488.110636346154</v>
      </c>
      <c r="J43" s="61">
        <v>2119.4129154120883</v>
      </c>
      <c r="K43" s="265">
        <f t="shared" si="24"/>
        <v>368.69772093406573</v>
      </c>
      <c r="L43" s="251">
        <v>3350.1399999999994</v>
      </c>
      <c r="M43" s="61">
        <v>1174.3249999999998</v>
      </c>
      <c r="N43" s="252">
        <f t="shared" si="25"/>
        <v>2175.8149999999996</v>
      </c>
      <c r="O43" s="251">
        <v>91.314999999999642</v>
      </c>
      <c r="P43" s="61">
        <v>55.614999999999952</v>
      </c>
      <c r="Q43" s="252">
        <f t="shared" si="26"/>
        <v>35.69999999999969</v>
      </c>
      <c r="R43" s="251">
        <v>0</v>
      </c>
      <c r="S43" s="61">
        <v>0</v>
      </c>
      <c r="T43" s="252">
        <f t="shared" si="27"/>
        <v>0</v>
      </c>
      <c r="U43" s="251">
        <v>0</v>
      </c>
      <c r="V43" s="61">
        <v>0</v>
      </c>
      <c r="W43" s="252">
        <f t="shared" si="28"/>
        <v>0</v>
      </c>
      <c r="X43" s="251">
        <v>8274.1574999999993</v>
      </c>
      <c r="Y43" s="61">
        <v>4093.0524999999998</v>
      </c>
      <c r="Z43" s="252">
        <f t="shared" si="29"/>
        <v>4181.1049999999996</v>
      </c>
      <c r="AA43" s="63">
        <v>11715.612499999999</v>
      </c>
      <c r="AB43" s="264">
        <v>1.503195487935413</v>
      </c>
      <c r="AC43" s="263">
        <f t="shared" si="8"/>
        <v>0.15146691995403569</v>
      </c>
      <c r="AD43" s="262">
        <v>5322.9924999999994</v>
      </c>
      <c r="AE43" s="261">
        <v>0.68297737864341357</v>
      </c>
      <c r="AF43" s="260">
        <f t="shared" si="9"/>
        <v>0.28165925698749344</v>
      </c>
      <c r="AG43" s="259">
        <f t="shared" si="30"/>
        <v>6392.62</v>
      </c>
    </row>
    <row r="44" spans="1:33" ht="15">
      <c r="A44" s="377"/>
      <c r="B44" s="258" t="s">
        <v>18</v>
      </c>
      <c r="C44" s="269">
        <f t="shared" si="0"/>
        <v>0.71088841848489437</v>
      </c>
      <c r="D44" s="251">
        <v>902.84216100000003</v>
      </c>
      <c r="E44" s="268">
        <v>0.11584099958350942</v>
      </c>
      <c r="F44" s="262">
        <v>800.82984075000013</v>
      </c>
      <c r="G44" s="267">
        <v>0.10275210144948682</v>
      </c>
      <c r="H44" s="266">
        <f t="shared" si="1"/>
        <v>0.11299020433096489</v>
      </c>
      <c r="I44" s="251">
        <v>1270.0195101282052</v>
      </c>
      <c r="J44" s="61">
        <v>1129.1619738186814</v>
      </c>
      <c r="K44" s="265">
        <f t="shared" si="24"/>
        <v>140.85753630952377</v>
      </c>
      <c r="L44" s="251">
        <v>973.09749999999963</v>
      </c>
      <c r="M44" s="61">
        <v>319.15999999999951</v>
      </c>
      <c r="N44" s="252">
        <f t="shared" si="25"/>
        <v>653.93750000000011</v>
      </c>
      <c r="O44" s="251">
        <v>18.407499999999967</v>
      </c>
      <c r="P44" s="61">
        <v>93.127500000000509</v>
      </c>
      <c r="Q44" s="252">
        <f t="shared" si="26"/>
        <v>-74.720000000000539</v>
      </c>
      <c r="R44" s="251">
        <v>0</v>
      </c>
      <c r="S44" s="61">
        <v>0</v>
      </c>
      <c r="T44" s="252">
        <f t="shared" si="27"/>
        <v>0</v>
      </c>
      <c r="U44" s="251">
        <v>0</v>
      </c>
      <c r="V44" s="61">
        <v>0</v>
      </c>
      <c r="W44" s="252">
        <f t="shared" si="28"/>
        <v>0</v>
      </c>
      <c r="X44" s="251">
        <v>4542.3874999999998</v>
      </c>
      <c r="Y44" s="61">
        <v>3703.2324999999992</v>
      </c>
      <c r="Z44" s="252">
        <f t="shared" si="29"/>
        <v>839.15500000000065</v>
      </c>
      <c r="AA44" s="63">
        <v>5533.892499999999</v>
      </c>
      <c r="AB44" s="264">
        <v>0.71003733152830217</v>
      </c>
      <c r="AC44" s="263">
        <f t="shared" si="8"/>
        <v>0.16314775919481633</v>
      </c>
      <c r="AD44" s="262">
        <v>4115.5199999999995</v>
      </c>
      <c r="AE44" s="261">
        <v>0.52805016376681746</v>
      </c>
      <c r="AF44" s="260">
        <f t="shared" si="9"/>
        <v>0.1945877655193026</v>
      </c>
      <c r="AG44" s="259">
        <f t="shared" si="30"/>
        <v>1418.3724999999995</v>
      </c>
    </row>
    <row r="45" spans="1:33" ht="15">
      <c r="A45" s="377"/>
      <c r="B45" s="238" t="s">
        <v>17</v>
      </c>
      <c r="C45" s="249">
        <f t="shared" si="0"/>
        <v>0.65253270468261348</v>
      </c>
      <c r="D45" s="231">
        <v>170.82598125000001</v>
      </c>
      <c r="E45" s="248">
        <v>2.1918174934271638E-2</v>
      </c>
      <c r="F45" s="242">
        <v>203.80798100000004</v>
      </c>
      <c r="G45" s="247">
        <v>2.6149997507978206E-2</v>
      </c>
      <c r="H45" s="246">
        <f t="shared" si="1"/>
        <v>-0.19307367362188077</v>
      </c>
      <c r="I45" s="231">
        <v>261.78914868809272</v>
      </c>
      <c r="J45" s="72">
        <v>307.73979849841942</v>
      </c>
      <c r="K45" s="245">
        <f t="shared" si="24"/>
        <v>-45.950649810326695</v>
      </c>
      <c r="L45" s="231">
        <v>915.09000000000015</v>
      </c>
      <c r="M45" s="72">
        <v>313.5750000000001</v>
      </c>
      <c r="N45" s="232">
        <f t="shared" si="25"/>
        <v>601.5150000000001</v>
      </c>
      <c r="O45" s="231">
        <v>28.967499999999927</v>
      </c>
      <c r="P45" s="72">
        <v>96.700000000000287</v>
      </c>
      <c r="Q45" s="232">
        <f t="shared" si="26"/>
        <v>-67.732500000000357</v>
      </c>
      <c r="R45" s="231">
        <v>0</v>
      </c>
      <c r="S45" s="72">
        <v>0</v>
      </c>
      <c r="T45" s="232">
        <f t="shared" si="27"/>
        <v>0</v>
      </c>
      <c r="U45" s="231">
        <v>0</v>
      </c>
      <c r="V45" s="72">
        <v>54.95</v>
      </c>
      <c r="W45" s="232">
        <f t="shared" si="28"/>
        <v>-54.95</v>
      </c>
      <c r="X45" s="231">
        <v>984.55500000000006</v>
      </c>
      <c r="Y45" s="72">
        <v>2368.4524999999999</v>
      </c>
      <c r="Z45" s="232">
        <f t="shared" si="29"/>
        <v>-1383.8974999999998</v>
      </c>
      <c r="AA45" s="74">
        <v>1928.6125000000002</v>
      </c>
      <c r="AB45" s="244">
        <v>0.24745454904520245</v>
      </c>
      <c r="AC45" s="243">
        <f t="shared" si="8"/>
        <v>8.8574548412394913E-2</v>
      </c>
      <c r="AD45" s="242">
        <v>2833.6775000000002</v>
      </c>
      <c r="AE45" s="241">
        <v>0.36358075478611362</v>
      </c>
      <c r="AF45" s="240">
        <f t="shared" si="9"/>
        <v>7.1923491999354203E-2</v>
      </c>
      <c r="AG45" s="239">
        <f t="shared" si="30"/>
        <v>-905.06500000000005</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727.5200000000001</v>
      </c>
      <c r="M46" s="49">
        <v>0</v>
      </c>
      <c r="N46" s="212">
        <f t="shared" si="25"/>
        <v>727.5200000000001</v>
      </c>
      <c r="O46" s="211">
        <v>28.974999999999977</v>
      </c>
      <c r="P46" s="49">
        <v>0</v>
      </c>
      <c r="Q46" s="212">
        <f t="shared" si="26"/>
        <v>28.974999999999977</v>
      </c>
      <c r="R46" s="211">
        <v>0</v>
      </c>
      <c r="S46" s="49">
        <v>0</v>
      </c>
      <c r="T46" s="212">
        <f t="shared" si="27"/>
        <v>0</v>
      </c>
      <c r="U46" s="211">
        <v>0</v>
      </c>
      <c r="V46" s="49">
        <v>0</v>
      </c>
      <c r="W46" s="212">
        <f t="shared" si="28"/>
        <v>0</v>
      </c>
      <c r="X46" s="211">
        <v>65.862500000000011</v>
      </c>
      <c r="Y46" s="49">
        <v>0</v>
      </c>
      <c r="Z46" s="212">
        <f t="shared" si="29"/>
        <v>65.862500000000011</v>
      </c>
      <c r="AA46" s="51">
        <v>822.35750000000007</v>
      </c>
      <c r="AB46" s="224">
        <v>0.1055142514716876</v>
      </c>
      <c r="AC46" s="223">
        <f t="shared" si="8"/>
        <v>0</v>
      </c>
      <c r="AD46" s="222">
        <v>0</v>
      </c>
      <c r="AE46" s="221">
        <v>0</v>
      </c>
      <c r="AF46" s="220">
        <f t="shared" si="9"/>
        <v>1</v>
      </c>
      <c r="AG46" s="219">
        <f t="shared" si="30"/>
        <v>822.35750000000007</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456.66499999999996</v>
      </c>
      <c r="M47" s="38">
        <v>0</v>
      </c>
      <c r="N47" s="192">
        <f t="shared" si="25"/>
        <v>456.66499999999996</v>
      </c>
      <c r="O47" s="191">
        <v>4.6574999999999971</v>
      </c>
      <c r="P47" s="38">
        <v>0</v>
      </c>
      <c r="Q47" s="192">
        <f t="shared" si="26"/>
        <v>4.6574999999999971</v>
      </c>
      <c r="R47" s="191">
        <v>0</v>
      </c>
      <c r="S47" s="38">
        <v>0</v>
      </c>
      <c r="T47" s="192">
        <f t="shared" si="27"/>
        <v>0</v>
      </c>
      <c r="U47" s="191">
        <v>2.4600000000000009</v>
      </c>
      <c r="V47" s="38">
        <v>0</v>
      </c>
      <c r="W47" s="192">
        <f t="shared" si="28"/>
        <v>2.4600000000000009</v>
      </c>
      <c r="X47" s="191">
        <v>113.76500000000003</v>
      </c>
      <c r="Y47" s="38">
        <v>0</v>
      </c>
      <c r="Z47" s="192">
        <f t="shared" si="29"/>
        <v>113.76500000000003</v>
      </c>
      <c r="AA47" s="40">
        <v>577.5474999999999</v>
      </c>
      <c r="AB47" s="204">
        <v>7.4103406549881859E-2</v>
      </c>
      <c r="AC47" s="203">
        <f t="shared" si="8"/>
        <v>0</v>
      </c>
      <c r="AD47" s="202">
        <v>0</v>
      </c>
      <c r="AE47" s="201">
        <v>0</v>
      </c>
      <c r="AF47" s="200">
        <f t="shared" si="9"/>
        <v>1</v>
      </c>
      <c r="AG47" s="199">
        <f t="shared" si="30"/>
        <v>577.5474999999999</v>
      </c>
    </row>
    <row r="48" spans="1:33" ht="15">
      <c r="A48" s="377"/>
      <c r="B48" s="178" t="s">
        <v>14</v>
      </c>
      <c r="C48" s="189">
        <f t="shared" si="0"/>
        <v>0.67479271681405639</v>
      </c>
      <c r="D48" s="171">
        <f>SUM(D36:D47)</f>
        <v>7163.4036342500003</v>
      </c>
      <c r="E48" s="188">
        <v>0.91911507155641592</v>
      </c>
      <c r="F48" s="182">
        <f>SUM(F36:F47)</f>
        <v>6272.80314</v>
      </c>
      <c r="G48" s="187">
        <v>0.8048447645386263</v>
      </c>
      <c r="H48" s="186">
        <f t="shared" si="1"/>
        <v>0.12432644308800632</v>
      </c>
      <c r="I48" s="171">
        <f t="shared" ref="I48:AA48" si="31">SUM(I36:I47)</f>
        <v>10615.709766505859</v>
      </c>
      <c r="J48" s="27">
        <f t="shared" si="31"/>
        <v>9345.8602413350982</v>
      </c>
      <c r="K48" s="185">
        <f t="shared" si="31"/>
        <v>1269.8495251707625</v>
      </c>
      <c r="L48" s="171">
        <f t="shared" si="31"/>
        <v>26959.287499999995</v>
      </c>
      <c r="M48" s="27">
        <f t="shared" si="31"/>
        <v>12944.862499999999</v>
      </c>
      <c r="N48" s="172">
        <f t="shared" si="31"/>
        <v>14014.424999999996</v>
      </c>
      <c r="O48" s="171">
        <f t="shared" si="31"/>
        <v>439.17249999999933</v>
      </c>
      <c r="P48" s="27">
        <f t="shared" si="31"/>
        <v>853.37750000000119</v>
      </c>
      <c r="Q48" s="172">
        <f t="shared" si="31"/>
        <v>-414.20500000000192</v>
      </c>
      <c r="R48" s="171">
        <f t="shared" si="31"/>
        <v>0</v>
      </c>
      <c r="S48" s="27">
        <f t="shared" si="31"/>
        <v>0</v>
      </c>
      <c r="T48" s="172">
        <f t="shared" si="31"/>
        <v>0</v>
      </c>
      <c r="U48" s="171">
        <f t="shared" si="31"/>
        <v>1030.5674999999997</v>
      </c>
      <c r="V48" s="27">
        <f t="shared" si="31"/>
        <v>10189.025000000001</v>
      </c>
      <c r="W48" s="172">
        <f t="shared" si="31"/>
        <v>-9158.4575000000023</v>
      </c>
      <c r="X48" s="171">
        <f t="shared" si="31"/>
        <v>31709.652500000004</v>
      </c>
      <c r="Y48" s="27">
        <f t="shared" si="31"/>
        <v>20329.862499999999</v>
      </c>
      <c r="Z48" s="172">
        <f t="shared" si="31"/>
        <v>11379.790000000003</v>
      </c>
      <c r="AA48" s="29">
        <f t="shared" si="31"/>
        <v>60138.680000000008</v>
      </c>
      <c r="AB48" s="184">
        <v>7.7162156418532684</v>
      </c>
      <c r="AC48" s="183">
        <f t="shared" si="8"/>
        <v>0.11911474668632566</v>
      </c>
      <c r="AD48" s="182">
        <f>SUM(AD36:AD47)</f>
        <v>44317.127499999988</v>
      </c>
      <c r="AE48" s="181">
        <v>5.6861991763009119</v>
      </c>
      <c r="AF48" s="180">
        <f t="shared" si="9"/>
        <v>0.1415435406999247</v>
      </c>
      <c r="AG48" s="179">
        <f>SUM(AG36:AG47)</f>
        <v>15821.5525</v>
      </c>
    </row>
    <row r="49" spans="1:33" ht="15">
      <c r="A49" s="377"/>
      <c r="B49" s="158" t="s">
        <v>87</v>
      </c>
      <c r="C49" s="169">
        <f t="shared" si="0"/>
        <v>0.67487145441383156</v>
      </c>
      <c r="D49" s="151">
        <f>SUM(D39:D45)</f>
        <v>7157.5041029999993</v>
      </c>
      <c r="E49" s="168">
        <v>0.91835812020146657</v>
      </c>
      <c r="F49" s="162">
        <f>SUM(F39:F45)</f>
        <v>6272.80314</v>
      </c>
      <c r="G49" s="167">
        <v>0.8048447645386263</v>
      </c>
      <c r="H49" s="166">
        <f t="shared" si="1"/>
        <v>0.12360467423681747</v>
      </c>
      <c r="I49" s="151">
        <f t="shared" ref="I49:AA49" si="32">SUM(I39:I45)</f>
        <v>10605.729515136691</v>
      </c>
      <c r="J49" s="16">
        <f t="shared" si="32"/>
        <v>9345.8602413350982</v>
      </c>
      <c r="K49" s="165">
        <f t="shared" si="32"/>
        <v>1259.8692738015941</v>
      </c>
      <c r="L49" s="151">
        <f t="shared" si="32"/>
        <v>24487.564999999995</v>
      </c>
      <c r="M49" s="16">
        <f t="shared" si="32"/>
        <v>12944.862499999999</v>
      </c>
      <c r="N49" s="152">
        <f t="shared" si="32"/>
        <v>11542.702499999996</v>
      </c>
      <c r="O49" s="151">
        <f t="shared" si="32"/>
        <v>336.76749999999953</v>
      </c>
      <c r="P49" s="16">
        <f t="shared" si="32"/>
        <v>853.37750000000119</v>
      </c>
      <c r="Q49" s="152">
        <f t="shared" si="32"/>
        <v>-516.61000000000172</v>
      </c>
      <c r="R49" s="151">
        <f t="shared" si="32"/>
        <v>0</v>
      </c>
      <c r="S49" s="16">
        <f t="shared" si="32"/>
        <v>0</v>
      </c>
      <c r="T49" s="152">
        <f t="shared" si="32"/>
        <v>0</v>
      </c>
      <c r="U49" s="151">
        <f t="shared" si="32"/>
        <v>1022.6074999999995</v>
      </c>
      <c r="V49" s="16">
        <f t="shared" si="32"/>
        <v>10189.025000000001</v>
      </c>
      <c r="W49" s="152">
        <f t="shared" si="32"/>
        <v>-9166.4175000000014</v>
      </c>
      <c r="X49" s="151">
        <f t="shared" si="32"/>
        <v>28680.210000000003</v>
      </c>
      <c r="Y49" s="16">
        <f t="shared" si="32"/>
        <v>20329.862499999999</v>
      </c>
      <c r="Z49" s="152">
        <f t="shared" si="32"/>
        <v>8350.3475000000017</v>
      </c>
      <c r="AA49" s="18">
        <f t="shared" si="32"/>
        <v>54527.150000000009</v>
      </c>
      <c r="AB49" s="164">
        <v>6.9962168729955412</v>
      </c>
      <c r="AC49" s="163">
        <f t="shared" si="8"/>
        <v>0.13126495888745329</v>
      </c>
      <c r="AD49" s="162">
        <f>SUM(AD39:AD45)</f>
        <v>44317.127499999988</v>
      </c>
      <c r="AE49" s="161">
        <v>5.6861991763009119</v>
      </c>
      <c r="AF49" s="160">
        <f t="shared" si="9"/>
        <v>0.1415435406999247</v>
      </c>
      <c r="AG49" s="159">
        <f>SUM(AG39:AG45)</f>
        <v>10210.022499999999</v>
      </c>
    </row>
    <row r="50" spans="1:33" ht="15.75" thickBot="1">
      <c r="A50" s="378"/>
      <c r="B50" s="138" t="s">
        <v>86</v>
      </c>
      <c r="C50" s="149">
        <f t="shared" si="0"/>
        <v>0.59112050706710828</v>
      </c>
      <c r="D50" s="131">
        <f>SUM(D36:D38,D46:D47)</f>
        <v>5.8995312499999999</v>
      </c>
      <c r="E50" s="148">
        <v>7.5695135494913027E-4</v>
      </c>
      <c r="F50" s="142">
        <f>SUM(F36:F38,F46:F47)</f>
        <v>0</v>
      </c>
      <c r="G50" s="147">
        <v>0</v>
      </c>
      <c r="H50" s="146">
        <f t="shared" si="1"/>
        <v>1</v>
      </c>
      <c r="I50" s="131">
        <f t="shared" ref="I50:AA50" si="33">SUM(I36:I38,I46:I47)</f>
        <v>9.9802513691683554</v>
      </c>
      <c r="J50" s="5">
        <f t="shared" si="33"/>
        <v>0</v>
      </c>
      <c r="K50" s="145">
        <f t="shared" si="33"/>
        <v>9.9802513691683554</v>
      </c>
      <c r="L50" s="131">
        <f t="shared" si="33"/>
        <v>2471.7224999999999</v>
      </c>
      <c r="M50" s="5">
        <f t="shared" si="33"/>
        <v>0</v>
      </c>
      <c r="N50" s="132">
        <f t="shared" si="33"/>
        <v>2471.7224999999999</v>
      </c>
      <c r="O50" s="131">
        <f t="shared" si="33"/>
        <v>102.40499999999983</v>
      </c>
      <c r="P50" s="5">
        <f t="shared" si="33"/>
        <v>0</v>
      </c>
      <c r="Q50" s="132">
        <f t="shared" si="33"/>
        <v>102.40499999999983</v>
      </c>
      <c r="R50" s="131">
        <f t="shared" si="33"/>
        <v>0</v>
      </c>
      <c r="S50" s="5">
        <f t="shared" si="33"/>
        <v>0</v>
      </c>
      <c r="T50" s="132">
        <f t="shared" si="33"/>
        <v>0</v>
      </c>
      <c r="U50" s="131">
        <f t="shared" si="33"/>
        <v>7.9600000000000009</v>
      </c>
      <c r="V50" s="5">
        <f t="shared" si="33"/>
        <v>0</v>
      </c>
      <c r="W50" s="132">
        <f t="shared" si="33"/>
        <v>7.9600000000000009</v>
      </c>
      <c r="X50" s="131">
        <f t="shared" si="33"/>
        <v>3029.4425000000006</v>
      </c>
      <c r="Y50" s="5">
        <f t="shared" si="33"/>
        <v>0</v>
      </c>
      <c r="Z50" s="132">
        <f t="shared" si="33"/>
        <v>3029.4425000000006</v>
      </c>
      <c r="AA50" s="7">
        <f t="shared" si="33"/>
        <v>5611.53</v>
      </c>
      <c r="AB50" s="144">
        <v>0.71999876885772796</v>
      </c>
      <c r="AC50" s="143">
        <f t="shared" si="8"/>
        <v>1.0513231239964859E-3</v>
      </c>
      <c r="AD50" s="142">
        <f>SUM(AD36:AD38,AD46:AD47)</f>
        <v>0</v>
      </c>
      <c r="AE50" s="141">
        <v>0</v>
      </c>
      <c r="AF50" s="140">
        <f t="shared" si="9"/>
        <v>1</v>
      </c>
      <c r="AG50" s="139">
        <f>SUM(AG36:AG38,AG46:AG47)</f>
        <v>5611.53</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B52:AG52"/>
    <mergeCell ref="B53:AG53"/>
    <mergeCell ref="A60:AG60"/>
    <mergeCell ref="A61:AG61"/>
    <mergeCell ref="A62:AG62"/>
    <mergeCell ref="A70:AG70"/>
    <mergeCell ref="A55:AG55"/>
    <mergeCell ref="A66:AG66"/>
    <mergeCell ref="A67:AG67"/>
    <mergeCell ref="A68:AG68"/>
    <mergeCell ref="A69:AG69"/>
    <mergeCell ref="A65:AG65"/>
    <mergeCell ref="A56:AG56"/>
    <mergeCell ref="A57:AG57"/>
    <mergeCell ref="A58:AG58"/>
    <mergeCell ref="A63:AG63"/>
    <mergeCell ref="A64:AG64"/>
    <mergeCell ref="A59:AG59"/>
    <mergeCell ref="AF3:AF4"/>
    <mergeCell ref="AG3:AG4"/>
    <mergeCell ref="AD3:AE4"/>
    <mergeCell ref="AA3:AB4"/>
    <mergeCell ref="D4:E4"/>
    <mergeCell ref="F4:G4"/>
    <mergeCell ref="AC3:AC4"/>
    <mergeCell ref="A21:A35"/>
    <mergeCell ref="A36:A50"/>
    <mergeCell ref="A3:A5"/>
    <mergeCell ref="B3:B5"/>
    <mergeCell ref="C3:C4"/>
    <mergeCell ref="A6:A20"/>
  </mergeCells>
  <pageMargins left="0.7" right="0.3" top="0.7" bottom="0.7" header="0.3" footer="0.3"/>
  <pageSetup paperSize="3" scale="61" orientation="landscape" r:id="rId1"/>
  <headerFooter>
    <oddFooter>&amp;L&amp;Z&amp;F
Tab: &amp;A&amp;R&amp;D &amp;T
Page &amp;P of &amp;N</oddFooter>
  </headerFooter>
</worksheet>
</file>

<file path=xl/worksheets/sheet5.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50</v>
      </c>
      <c r="B2" s="121"/>
      <c r="C2" s="121"/>
      <c r="D2" s="121"/>
      <c r="E2" s="121"/>
      <c r="F2" s="121"/>
      <c r="G2" s="121"/>
      <c r="H2" s="121"/>
      <c r="I2" s="121"/>
      <c r="J2" s="121"/>
      <c r="K2" s="121"/>
      <c r="L2" s="121"/>
      <c r="M2" s="121"/>
      <c r="N2" s="121"/>
      <c r="O2" s="121"/>
      <c r="P2" s="121"/>
      <c r="Q2" s="121"/>
      <c r="R2" s="121"/>
      <c r="S2" s="121"/>
    </row>
    <row r="3" spans="1:20" ht="16.5" thickTop="1" thickBot="1">
      <c r="A3" s="120" t="s">
        <v>49</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1229.7520661157025</v>
      </c>
      <c r="C7" s="90">
        <f>C23/43560*86400*31</f>
        <v>534.9421487603305</v>
      </c>
      <c r="D7" s="89">
        <f>D23/43560*86400*31</f>
        <v>411.96694214876032</v>
      </c>
      <c r="E7" s="85">
        <v>992.09</v>
      </c>
      <c r="F7" s="84">
        <v>845.1499554333335</v>
      </c>
      <c r="G7" s="84">
        <v>655.31999999999994</v>
      </c>
      <c r="H7" s="83">
        <v>867</v>
      </c>
      <c r="I7" s="88">
        <f t="shared" ref="I7:I18" si="0">H7-G7</f>
        <v>211.68000000000006</v>
      </c>
      <c r="J7" s="87">
        <v>898.1483333333332</v>
      </c>
      <c r="K7" s="84">
        <v>648.21689803385573</v>
      </c>
      <c r="L7" s="84">
        <v>923.65666666666675</v>
      </c>
      <c r="M7" s="83">
        <v>694.47500000000002</v>
      </c>
      <c r="N7" s="86">
        <f t="shared" ref="N7:N18" si="1">M7-L7</f>
        <v>-229.18166666666673</v>
      </c>
      <c r="O7" s="85">
        <v>841.54250000000002</v>
      </c>
      <c r="P7" s="84">
        <v>676.76657556666669</v>
      </c>
      <c r="Q7" s="84">
        <v>894.08249999999998</v>
      </c>
      <c r="R7" s="83">
        <v>579.07749999999999</v>
      </c>
      <c r="S7" s="82">
        <f t="shared" ref="S7:S18" si="2">R7-Q7</f>
        <v>-315.005</v>
      </c>
    </row>
    <row r="8" spans="1:20">
      <c r="A8" s="70" t="s">
        <v>25</v>
      </c>
      <c r="B8" s="69">
        <f>B24/43560*86400*28</f>
        <v>1110.7438016528927</v>
      </c>
      <c r="C8" s="68">
        <f>C24/43560*86400*28</f>
        <v>483.17355371900817</v>
      </c>
      <c r="D8" s="67">
        <f>D24/43560*86400*28</f>
        <v>322.11570247933884</v>
      </c>
      <c r="E8" s="63">
        <v>841.50250000000005</v>
      </c>
      <c r="F8" s="62">
        <v>647.16659160000006</v>
      </c>
      <c r="G8" s="62">
        <v>601.21</v>
      </c>
      <c r="H8" s="61">
        <v>723.0150000000001</v>
      </c>
      <c r="I8" s="66">
        <f t="shared" si="0"/>
        <v>121.80500000000006</v>
      </c>
      <c r="J8" s="65">
        <v>834.56166666666661</v>
      </c>
      <c r="K8" s="62">
        <v>450.06737454545453</v>
      </c>
      <c r="L8" s="62">
        <v>784.13833333333332</v>
      </c>
      <c r="M8" s="61">
        <v>628.91583333333335</v>
      </c>
      <c r="N8" s="64">
        <f t="shared" si="1"/>
        <v>-155.22249999999997</v>
      </c>
      <c r="O8" s="63">
        <v>707.36500000000001</v>
      </c>
      <c r="P8" s="62">
        <v>524.44930269999998</v>
      </c>
      <c r="Q8" s="62">
        <v>791.03749999999991</v>
      </c>
      <c r="R8" s="61">
        <v>528.96</v>
      </c>
      <c r="S8" s="60">
        <f t="shared" si="2"/>
        <v>-262.07749999999987</v>
      </c>
    </row>
    <row r="9" spans="1:20">
      <c r="A9" s="81" t="s">
        <v>24</v>
      </c>
      <c r="B9" s="80">
        <f>B25/43560*86400*31</f>
        <v>1229.7520661157025</v>
      </c>
      <c r="C9" s="79">
        <f>C25/43560*86400*31</f>
        <v>1168.2644628099174</v>
      </c>
      <c r="D9" s="78">
        <f>D25/43560*86400*31</f>
        <v>362.77685950413229</v>
      </c>
      <c r="E9" s="74">
        <v>1620.6750000000002</v>
      </c>
      <c r="F9" s="73">
        <v>762.9615702000001</v>
      </c>
      <c r="G9" s="73">
        <v>450.25249999999994</v>
      </c>
      <c r="H9" s="72">
        <v>1423.9899999999998</v>
      </c>
      <c r="I9" s="77">
        <f t="shared" si="0"/>
        <v>973.73749999999984</v>
      </c>
      <c r="J9" s="76">
        <v>1407.9966666666669</v>
      </c>
      <c r="K9" s="73">
        <v>522.39010020909086</v>
      </c>
      <c r="L9" s="73">
        <v>488.85083333333341</v>
      </c>
      <c r="M9" s="72">
        <v>1281.0266666666669</v>
      </c>
      <c r="N9" s="75">
        <f t="shared" si="1"/>
        <v>792.17583333333346</v>
      </c>
      <c r="O9" s="74">
        <v>1327.1475</v>
      </c>
      <c r="P9" s="73">
        <v>555.35837686666673</v>
      </c>
      <c r="Q9" s="73">
        <v>882.11</v>
      </c>
      <c r="R9" s="72">
        <v>1212.0175000000002</v>
      </c>
      <c r="S9" s="71">
        <f t="shared" si="2"/>
        <v>329.90750000000014</v>
      </c>
    </row>
    <row r="10" spans="1:20">
      <c r="A10" s="58" t="s">
        <v>23</v>
      </c>
      <c r="B10" s="57">
        <f>B26/43560*86400*30</f>
        <v>1190.0826446280992</v>
      </c>
      <c r="C10" s="56">
        <f>C26/43560*86400*30</f>
        <v>1249.5867768595042</v>
      </c>
      <c r="D10" s="55">
        <f>D26/43560*86400*30</f>
        <v>517.68595041322305</v>
      </c>
      <c r="E10" s="51">
        <v>2464.7125000000001</v>
      </c>
      <c r="F10" s="50">
        <v>1117.4803864333335</v>
      </c>
      <c r="G10" s="50">
        <v>1041.26</v>
      </c>
      <c r="H10" s="49">
        <v>1906.0875000000001</v>
      </c>
      <c r="I10" s="54">
        <f t="shared" si="0"/>
        <v>864.8275000000001</v>
      </c>
      <c r="J10" s="53">
        <v>1985.915</v>
      </c>
      <c r="K10" s="50">
        <v>772.63008487272737</v>
      </c>
      <c r="L10" s="50">
        <v>907.87166666666678</v>
      </c>
      <c r="M10" s="49">
        <v>1575.0141666666666</v>
      </c>
      <c r="N10" s="52">
        <f t="shared" si="1"/>
        <v>667.14249999999981</v>
      </c>
      <c r="O10" s="51">
        <v>2552.4475000000002</v>
      </c>
      <c r="P10" s="50">
        <v>945.60609936666663</v>
      </c>
      <c r="Q10" s="50">
        <v>1063.54</v>
      </c>
      <c r="R10" s="49">
        <v>2449.77</v>
      </c>
      <c r="S10" s="48">
        <f t="shared" si="2"/>
        <v>1386.23</v>
      </c>
    </row>
    <row r="11" spans="1:20">
      <c r="A11" s="70" t="s">
        <v>22</v>
      </c>
      <c r="B11" s="69">
        <f>B27/43560*86400*31</f>
        <v>1229.7520661157025</v>
      </c>
      <c r="C11" s="68">
        <f>C27/43560*86400*31</f>
        <v>4550.0826446280989</v>
      </c>
      <c r="D11" s="67">
        <f>D27/43560*86400*31</f>
        <v>1125.2231404958677</v>
      </c>
      <c r="E11" s="63">
        <v>10144.342500000001</v>
      </c>
      <c r="F11" s="62">
        <v>3180.0974510000001</v>
      </c>
      <c r="G11" s="62">
        <v>1601.91</v>
      </c>
      <c r="H11" s="61">
        <v>6903.4400000000005</v>
      </c>
      <c r="I11" s="66">
        <f t="shared" si="0"/>
        <v>5301.5300000000007</v>
      </c>
      <c r="J11" s="65">
        <v>9198.211666666668</v>
      </c>
      <c r="K11" s="62">
        <v>1420.1266537545455</v>
      </c>
      <c r="L11" s="62">
        <v>1961.4991666666665</v>
      </c>
      <c r="M11" s="61">
        <v>8231.1275000000005</v>
      </c>
      <c r="N11" s="64">
        <f t="shared" si="1"/>
        <v>6269.628333333334</v>
      </c>
      <c r="O11" s="63">
        <v>9511.3775000000005</v>
      </c>
      <c r="P11" s="62">
        <v>1353.1232339999999</v>
      </c>
      <c r="Q11" s="62">
        <v>1322.47</v>
      </c>
      <c r="R11" s="61">
        <v>7336.6124999999993</v>
      </c>
      <c r="S11" s="60">
        <f t="shared" si="2"/>
        <v>6014.142499999999</v>
      </c>
    </row>
    <row r="12" spans="1:20">
      <c r="A12" s="70" t="s">
        <v>21</v>
      </c>
      <c r="B12" s="69">
        <f>B28/43560*86400*30</f>
        <v>1190.0826446280992</v>
      </c>
      <c r="C12" s="68">
        <f>C28/43560*86400*30</f>
        <v>2677.6859504132235</v>
      </c>
      <c r="D12" s="67">
        <f>D28/43560*86400*30</f>
        <v>2701.4876033057849</v>
      </c>
      <c r="E12" s="63">
        <v>27504.440000000002</v>
      </c>
      <c r="F12" s="62">
        <v>7075.1036056666671</v>
      </c>
      <c r="G12" s="62">
        <v>13975.177500000002</v>
      </c>
      <c r="H12" s="61">
        <v>21862.577499999999</v>
      </c>
      <c r="I12" s="66">
        <f t="shared" si="0"/>
        <v>7887.3999999999978</v>
      </c>
      <c r="J12" s="65">
        <v>18135.513333333332</v>
      </c>
      <c r="K12" s="62">
        <v>4091.9527046363642</v>
      </c>
      <c r="L12" s="62">
        <v>4704.2908333333335</v>
      </c>
      <c r="M12" s="61">
        <v>9708.5716666666649</v>
      </c>
      <c r="N12" s="64">
        <f t="shared" si="1"/>
        <v>5004.2808333333314</v>
      </c>
      <c r="O12" s="63">
        <v>11405.122500000001</v>
      </c>
      <c r="P12" s="62">
        <v>1719.4040273333337</v>
      </c>
      <c r="Q12" s="62">
        <v>1212</v>
      </c>
      <c r="R12" s="61">
        <v>2692.9325000000003</v>
      </c>
      <c r="S12" s="60">
        <f t="shared" si="2"/>
        <v>1480.9325000000003</v>
      </c>
    </row>
    <row r="13" spans="1:20">
      <c r="A13" s="70" t="s">
        <v>20</v>
      </c>
      <c r="B13" s="69">
        <f t="shared" ref="B13:D14" si="3">B29/43560*86400*31</f>
        <v>1229.7520661157025</v>
      </c>
      <c r="C13" s="68">
        <f t="shared" si="3"/>
        <v>1598.6776859504132</v>
      </c>
      <c r="D13" s="67">
        <f t="shared" si="3"/>
        <v>1586.3801652892564</v>
      </c>
      <c r="E13" s="63">
        <v>19720.622499999998</v>
      </c>
      <c r="F13" s="62">
        <v>3587.8988829999994</v>
      </c>
      <c r="G13" s="62">
        <v>5686.99</v>
      </c>
      <c r="H13" s="61">
        <v>14226.150000000001</v>
      </c>
      <c r="I13" s="66">
        <f t="shared" si="0"/>
        <v>8539.1600000000017</v>
      </c>
      <c r="J13" s="65">
        <v>12474.565833333332</v>
      </c>
      <c r="K13" s="62">
        <v>2892.6565849090907</v>
      </c>
      <c r="L13" s="62">
        <v>3155.2008333333329</v>
      </c>
      <c r="M13" s="61">
        <v>3065.8474999999999</v>
      </c>
      <c r="N13" s="64">
        <f t="shared" si="1"/>
        <v>-89.353333333333012</v>
      </c>
      <c r="O13" s="63">
        <v>6539.4125000000004</v>
      </c>
      <c r="P13" s="62">
        <v>1415.5364233333337</v>
      </c>
      <c r="Q13" s="62">
        <v>2733.5025000000001</v>
      </c>
      <c r="R13" s="61">
        <v>1598.68</v>
      </c>
      <c r="S13" s="60">
        <f t="shared" si="2"/>
        <v>-1134.8225</v>
      </c>
    </row>
    <row r="14" spans="1:20">
      <c r="A14" s="70" t="s">
        <v>19</v>
      </c>
      <c r="B14" s="69">
        <f t="shared" si="3"/>
        <v>1229.7520661157025</v>
      </c>
      <c r="C14" s="68">
        <f t="shared" si="3"/>
        <v>1168.2644628099174</v>
      </c>
      <c r="D14" s="67">
        <f t="shared" si="3"/>
        <v>1352.7272727272725</v>
      </c>
      <c r="E14" s="63">
        <v>6543.0749999999998</v>
      </c>
      <c r="F14" s="62">
        <v>1660.8916623333334</v>
      </c>
      <c r="G14" s="62">
        <v>3721.1574999999998</v>
      </c>
      <c r="H14" s="61">
        <v>1456.2525000000001</v>
      </c>
      <c r="I14" s="66">
        <f t="shared" si="0"/>
        <v>-2264.9049999999997</v>
      </c>
      <c r="J14" s="65">
        <v>4920.2725</v>
      </c>
      <c r="K14" s="62">
        <v>1907.2326258181818</v>
      </c>
      <c r="L14" s="62">
        <v>2690.7649999999999</v>
      </c>
      <c r="M14" s="61">
        <v>1387.8466666666666</v>
      </c>
      <c r="N14" s="64">
        <f t="shared" si="1"/>
        <v>-1302.9183333333333</v>
      </c>
      <c r="O14" s="63">
        <v>3057.12</v>
      </c>
      <c r="P14" s="62">
        <v>1355.4372823333335</v>
      </c>
      <c r="Q14" s="62">
        <v>1221.9100000000001</v>
      </c>
      <c r="R14" s="61">
        <v>1168.2674999999999</v>
      </c>
      <c r="S14" s="60">
        <f t="shared" si="2"/>
        <v>-53.642500000000155</v>
      </c>
    </row>
    <row r="15" spans="1:20">
      <c r="A15" s="47" t="s">
        <v>18</v>
      </c>
      <c r="B15" s="46">
        <f>B31/43560*86400*30</f>
        <v>1190.0826446280992</v>
      </c>
      <c r="C15" s="45">
        <f>C31/43560*86400*30</f>
        <v>1130.5785123966941</v>
      </c>
      <c r="D15" s="44">
        <f>D31/43560*86400*30</f>
        <v>1309.090909090909</v>
      </c>
      <c r="E15" s="40">
        <v>4279.4900000000007</v>
      </c>
      <c r="F15" s="39">
        <v>1567.5363410000007</v>
      </c>
      <c r="G15" s="39">
        <v>5184.9450000000006</v>
      </c>
      <c r="H15" s="38">
        <v>1803.3449999999998</v>
      </c>
      <c r="I15" s="43">
        <f t="shared" si="0"/>
        <v>-3381.6000000000008</v>
      </c>
      <c r="J15" s="42">
        <v>3578.8275000000008</v>
      </c>
      <c r="K15" s="39">
        <v>1645.9194690909098</v>
      </c>
      <c r="L15" s="39">
        <v>1535.3183333333334</v>
      </c>
      <c r="M15" s="38">
        <v>1373.9491666666665</v>
      </c>
      <c r="N15" s="41">
        <f t="shared" si="1"/>
        <v>-161.36916666666684</v>
      </c>
      <c r="O15" s="40">
        <v>2298.3875000000003</v>
      </c>
      <c r="P15" s="39">
        <v>1289.3877313333332</v>
      </c>
      <c r="Q15" s="39">
        <v>2992.4250000000002</v>
      </c>
      <c r="R15" s="38">
        <v>1130.58</v>
      </c>
      <c r="S15" s="37">
        <f t="shared" si="2"/>
        <v>-1861.8450000000003</v>
      </c>
    </row>
    <row r="16" spans="1:20">
      <c r="A16" s="59" t="s">
        <v>17</v>
      </c>
      <c r="B16" s="24">
        <f>B32/43560*86400*31</f>
        <v>1229.7520661157025</v>
      </c>
      <c r="C16" s="23">
        <f>C32/43560*86400*31</f>
        <v>1168.2644628099174</v>
      </c>
      <c r="D16" s="22">
        <f>D32/43560*86400*31</f>
        <v>903.8677685950413</v>
      </c>
      <c r="E16" s="18">
        <v>2352.5</v>
      </c>
      <c r="F16" s="17">
        <v>1677.1561163333338</v>
      </c>
      <c r="G16" s="17">
        <v>1396.1475</v>
      </c>
      <c r="H16" s="16">
        <v>1913.3375000000001</v>
      </c>
      <c r="I16" s="21">
        <f t="shared" si="0"/>
        <v>517.19000000000005</v>
      </c>
      <c r="J16" s="20">
        <v>2100.9641666666671</v>
      </c>
      <c r="K16" s="17">
        <v>1541.3004423636369</v>
      </c>
      <c r="L16" s="17">
        <v>1263.3625</v>
      </c>
      <c r="M16" s="16">
        <v>1250.5583333333334</v>
      </c>
      <c r="N16" s="19">
        <f t="shared" si="1"/>
        <v>-12.804166666666561</v>
      </c>
      <c r="O16" s="18">
        <v>1582.9750000000001</v>
      </c>
      <c r="P16" s="17">
        <v>1325.6852323333333</v>
      </c>
      <c r="Q16" s="17">
        <v>1071.2125000000001</v>
      </c>
      <c r="R16" s="16">
        <v>1168.2649999999999</v>
      </c>
      <c r="S16" s="15">
        <f t="shared" si="2"/>
        <v>97.052499999999782</v>
      </c>
    </row>
    <row r="17" spans="1:19">
      <c r="A17" s="58" t="s">
        <v>16</v>
      </c>
      <c r="B17" s="57">
        <f>B33/43560*86400*30</f>
        <v>1190.0826446280992</v>
      </c>
      <c r="C17" s="56">
        <f>C33/43560*86400*30</f>
        <v>1130.5785123966941</v>
      </c>
      <c r="D17" s="55">
        <f>D33/43560*86400*30</f>
        <v>791.40495867768607</v>
      </c>
      <c r="E17" s="51">
        <v>2407.38</v>
      </c>
      <c r="F17" s="50">
        <v>1256.9249390000002</v>
      </c>
      <c r="G17" s="50">
        <v>613.51</v>
      </c>
      <c r="H17" s="49">
        <v>2269.8849999999998</v>
      </c>
      <c r="I17" s="54">
        <f t="shared" si="0"/>
        <v>1656.3749999999998</v>
      </c>
      <c r="J17" s="53">
        <v>2069.5933333333328</v>
      </c>
      <c r="K17" s="50">
        <v>1347.9121173636365</v>
      </c>
      <c r="L17" s="50">
        <v>1181.2083333333333</v>
      </c>
      <c r="M17" s="49">
        <v>1576.3408333333336</v>
      </c>
      <c r="N17" s="52">
        <f t="shared" si="1"/>
        <v>395.13250000000039</v>
      </c>
      <c r="O17" s="51">
        <v>1697.5</v>
      </c>
      <c r="P17" s="50">
        <v>1310.0158193333334</v>
      </c>
      <c r="Q17" s="50">
        <v>1016.675</v>
      </c>
      <c r="R17" s="49">
        <v>1208.4949999999999</v>
      </c>
      <c r="S17" s="48">
        <f t="shared" si="2"/>
        <v>191.81999999999994</v>
      </c>
    </row>
    <row r="18" spans="1:19" ht="13.5" thickBot="1">
      <c r="A18" s="47" t="s">
        <v>15</v>
      </c>
      <c r="B18" s="46">
        <f>B34/43560*86400*31</f>
        <v>1229.7520661157025</v>
      </c>
      <c r="C18" s="45">
        <f>C34/43560*86400*31</f>
        <v>860.82644628099172</v>
      </c>
      <c r="D18" s="44">
        <f>D34/43560*86400*31</f>
        <v>608.72727272727275</v>
      </c>
      <c r="E18" s="40">
        <v>1305.9649999999999</v>
      </c>
      <c r="F18" s="39">
        <v>1054.2804206666667</v>
      </c>
      <c r="G18" s="39">
        <v>956.06</v>
      </c>
      <c r="H18" s="38">
        <v>1273.4549999999999</v>
      </c>
      <c r="I18" s="43">
        <f t="shared" si="0"/>
        <v>317.39499999999998</v>
      </c>
      <c r="J18" s="42">
        <v>1185.1458333333333</v>
      </c>
      <c r="K18" s="39">
        <v>976.12422061159862</v>
      </c>
      <c r="L18" s="39">
        <v>1224.9141666666667</v>
      </c>
      <c r="M18" s="38">
        <v>1013.93</v>
      </c>
      <c r="N18" s="41">
        <f t="shared" si="1"/>
        <v>-210.98416666666674</v>
      </c>
      <c r="O18" s="40">
        <v>1003.05</v>
      </c>
      <c r="P18" s="39">
        <v>987.19946526666718</v>
      </c>
      <c r="Q18" s="39">
        <v>915.89749999999992</v>
      </c>
      <c r="R18" s="38">
        <v>860.83</v>
      </c>
      <c r="S18" s="37">
        <f t="shared" si="2"/>
        <v>-55.067499999999882</v>
      </c>
    </row>
    <row r="19" spans="1:19">
      <c r="A19" s="36" t="s">
        <v>14</v>
      </c>
      <c r="B19" s="35">
        <f t="shared" ref="B19:S19" si="4">SUM(B7:B18)</f>
        <v>14479.338842975209</v>
      </c>
      <c r="C19" s="34">
        <f t="shared" si="4"/>
        <v>17720.92561983471</v>
      </c>
      <c r="D19" s="33">
        <f t="shared" si="4"/>
        <v>11993.454545454542</v>
      </c>
      <c r="E19" s="29">
        <f t="shared" si="4"/>
        <v>80176.795000000013</v>
      </c>
      <c r="F19" s="28">
        <f t="shared" si="4"/>
        <v>24432.647922666667</v>
      </c>
      <c r="G19" s="28">
        <f t="shared" si="4"/>
        <v>35883.94</v>
      </c>
      <c r="H19" s="27">
        <f t="shared" si="4"/>
        <v>56628.535000000011</v>
      </c>
      <c r="I19" s="32">
        <f t="shared" si="4"/>
        <v>20744.594999999998</v>
      </c>
      <c r="J19" s="31">
        <f t="shared" si="4"/>
        <v>58789.715833333328</v>
      </c>
      <c r="K19" s="28">
        <f t="shared" si="4"/>
        <v>18216.529276209094</v>
      </c>
      <c r="L19" s="28">
        <f t="shared" si="4"/>
        <v>20821.07666666666</v>
      </c>
      <c r="M19" s="27">
        <f t="shared" si="4"/>
        <v>31787.603333333333</v>
      </c>
      <c r="N19" s="30">
        <f t="shared" si="4"/>
        <v>10966.526666666665</v>
      </c>
      <c r="O19" s="29">
        <f t="shared" si="4"/>
        <v>42523.447500000002</v>
      </c>
      <c r="P19" s="28">
        <f t="shared" si="4"/>
        <v>13457.96956976667</v>
      </c>
      <c r="Q19" s="28">
        <f t="shared" si="4"/>
        <v>16116.862499999997</v>
      </c>
      <c r="R19" s="27">
        <f t="shared" si="4"/>
        <v>21934.487499999999</v>
      </c>
      <c r="S19" s="26">
        <f t="shared" si="4"/>
        <v>5817.6249999999982</v>
      </c>
    </row>
    <row r="20" spans="1:19">
      <c r="A20" s="25" t="s">
        <v>13</v>
      </c>
      <c r="B20" s="24">
        <f t="shared" ref="B20:S20" si="5">SUM(B10:B15)</f>
        <v>7259.5041322314046</v>
      </c>
      <c r="C20" s="23">
        <f t="shared" si="5"/>
        <v>12374.876033057852</v>
      </c>
      <c r="D20" s="22">
        <f t="shared" si="5"/>
        <v>8592.5950413223145</v>
      </c>
      <c r="E20" s="18">
        <f t="shared" si="5"/>
        <v>70656.68250000001</v>
      </c>
      <c r="F20" s="17">
        <f t="shared" si="5"/>
        <v>18189.008329433331</v>
      </c>
      <c r="G20" s="17">
        <f t="shared" si="5"/>
        <v>31211.440000000002</v>
      </c>
      <c r="H20" s="16">
        <f t="shared" si="5"/>
        <v>48157.852500000008</v>
      </c>
      <c r="I20" s="21">
        <f t="shared" si="5"/>
        <v>16946.412500000002</v>
      </c>
      <c r="J20" s="20">
        <f t="shared" si="5"/>
        <v>50293.305833333332</v>
      </c>
      <c r="K20" s="17">
        <f t="shared" si="5"/>
        <v>12730.51812308182</v>
      </c>
      <c r="L20" s="17">
        <f t="shared" si="5"/>
        <v>14954.945833333331</v>
      </c>
      <c r="M20" s="16">
        <f t="shared" si="5"/>
        <v>25342.356666666667</v>
      </c>
      <c r="N20" s="19">
        <f t="shared" si="5"/>
        <v>10387.410833333333</v>
      </c>
      <c r="O20" s="18">
        <f t="shared" si="5"/>
        <v>35363.8675</v>
      </c>
      <c r="P20" s="17">
        <f t="shared" si="5"/>
        <v>8078.4947977000011</v>
      </c>
      <c r="Q20" s="17">
        <f t="shared" si="5"/>
        <v>10545.8475</v>
      </c>
      <c r="R20" s="16">
        <f t="shared" si="5"/>
        <v>16376.842500000001</v>
      </c>
      <c r="S20" s="15">
        <f t="shared" si="5"/>
        <v>5830.9949999999999</v>
      </c>
    </row>
    <row r="21" spans="1:19" ht="13.5" thickBot="1">
      <c r="A21" s="14" t="s">
        <v>12</v>
      </c>
      <c r="B21" s="13">
        <f t="shared" ref="B21:S21" si="6">SUM(B7:B9,B16:B18)</f>
        <v>7219.8347107438012</v>
      </c>
      <c r="C21" s="12">
        <f t="shared" si="6"/>
        <v>5346.0495867768595</v>
      </c>
      <c r="D21" s="11">
        <f t="shared" si="6"/>
        <v>3400.8595041322315</v>
      </c>
      <c r="E21" s="7">
        <f t="shared" si="6"/>
        <v>9520.1124999999993</v>
      </c>
      <c r="F21" s="6">
        <f t="shared" si="6"/>
        <v>6243.6395932333344</v>
      </c>
      <c r="G21" s="6">
        <f t="shared" si="6"/>
        <v>4672.5</v>
      </c>
      <c r="H21" s="5">
        <f t="shared" si="6"/>
        <v>8470.6825000000008</v>
      </c>
      <c r="I21" s="10">
        <f t="shared" si="6"/>
        <v>3798.1824999999994</v>
      </c>
      <c r="J21" s="9">
        <f t="shared" si="6"/>
        <v>8496.41</v>
      </c>
      <c r="K21" s="6">
        <f t="shared" si="6"/>
        <v>5486.0111531272732</v>
      </c>
      <c r="L21" s="6">
        <f t="shared" si="6"/>
        <v>5866.1308333333327</v>
      </c>
      <c r="M21" s="5">
        <f t="shared" si="6"/>
        <v>6445.2466666666678</v>
      </c>
      <c r="N21" s="8">
        <f t="shared" si="6"/>
        <v>579.11583333333385</v>
      </c>
      <c r="O21" s="7">
        <f t="shared" si="6"/>
        <v>7159.5800000000008</v>
      </c>
      <c r="P21" s="6">
        <f t="shared" si="6"/>
        <v>5379.4747720666674</v>
      </c>
      <c r="Q21" s="6">
        <f t="shared" si="6"/>
        <v>5571.0150000000003</v>
      </c>
      <c r="R21" s="5">
        <f t="shared" si="6"/>
        <v>5557.6450000000004</v>
      </c>
      <c r="S21" s="4">
        <f t="shared" si="6"/>
        <v>-13.369999999999891</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20</v>
      </c>
      <c r="C23" s="90">
        <v>8.6999999999999993</v>
      </c>
      <c r="D23" s="89">
        <v>6.7</v>
      </c>
      <c r="E23" s="85">
        <f t="shared" ref="E23:S23" si="7">E7*43560/86400/31</f>
        <v>16.134797043010753</v>
      </c>
      <c r="F23" s="84">
        <f t="shared" si="7"/>
        <v>13.745046318203405</v>
      </c>
      <c r="G23" s="84">
        <f t="shared" si="7"/>
        <v>10.657758064516129</v>
      </c>
      <c r="H23" s="83">
        <f t="shared" si="7"/>
        <v>14.100403225806453</v>
      </c>
      <c r="I23" s="88">
        <f t="shared" si="7"/>
        <v>3.4426451612903239</v>
      </c>
      <c r="J23" s="87">
        <f t="shared" si="7"/>
        <v>14.60698230286738</v>
      </c>
      <c r="K23" s="84">
        <f t="shared" si="7"/>
        <v>10.542237185765664</v>
      </c>
      <c r="L23" s="84">
        <f t="shared" si="7"/>
        <v>15.021835573476706</v>
      </c>
      <c r="M23" s="83">
        <f t="shared" si="7"/>
        <v>11.29455309139785</v>
      </c>
      <c r="N23" s="86">
        <f t="shared" si="7"/>
        <v>-3.7272824820788539</v>
      </c>
      <c r="O23" s="85">
        <f t="shared" si="7"/>
        <v>13.686376680107529</v>
      </c>
      <c r="P23" s="84">
        <f t="shared" si="7"/>
        <v>11.006553177898745</v>
      </c>
      <c r="Q23" s="84">
        <f t="shared" si="7"/>
        <v>14.540857862903225</v>
      </c>
      <c r="R23" s="83">
        <f t="shared" si="7"/>
        <v>9.4177926747311815</v>
      </c>
      <c r="S23" s="82">
        <f t="shared" si="7"/>
        <v>-5.1230651881720419</v>
      </c>
    </row>
    <row r="24" spans="1:19">
      <c r="A24" s="70" t="s">
        <v>25</v>
      </c>
      <c r="B24" s="69">
        <v>20</v>
      </c>
      <c r="C24" s="68">
        <v>8.6999999999999993</v>
      </c>
      <c r="D24" s="67">
        <v>5.8</v>
      </c>
      <c r="E24" s="63">
        <f t="shared" ref="E24:S24" si="8">E8*43560/86400/28</f>
        <v>15.152053943452383</v>
      </c>
      <c r="F24" s="62">
        <f t="shared" si="8"/>
        <v>11.652850830892858</v>
      </c>
      <c r="G24" s="62">
        <f t="shared" si="8"/>
        <v>10.825358630952381</v>
      </c>
      <c r="H24" s="61">
        <f t="shared" si="8"/>
        <v>13.018573660714287</v>
      </c>
      <c r="I24" s="66">
        <f t="shared" si="8"/>
        <v>2.1932150297619057</v>
      </c>
      <c r="J24" s="65">
        <f t="shared" si="8"/>
        <v>15.027077628968252</v>
      </c>
      <c r="K24" s="62">
        <f t="shared" si="8"/>
        <v>8.1038917142857141</v>
      </c>
      <c r="L24" s="62">
        <f t="shared" si="8"/>
        <v>14.119157490079363</v>
      </c>
      <c r="M24" s="61">
        <f t="shared" si="8"/>
        <v>11.324228546626983</v>
      </c>
      <c r="N24" s="64">
        <f t="shared" si="8"/>
        <v>-2.7949289434523803</v>
      </c>
      <c r="O24" s="63">
        <f t="shared" si="8"/>
        <v>12.736780505952382</v>
      </c>
      <c r="P24" s="62">
        <f t="shared" si="8"/>
        <v>9.4432091706398804</v>
      </c>
      <c r="Q24" s="62">
        <f t="shared" si="8"/>
        <v>14.243383556547615</v>
      </c>
      <c r="R24" s="61">
        <f t="shared" si="8"/>
        <v>9.5244285714285724</v>
      </c>
      <c r="S24" s="60">
        <f t="shared" si="8"/>
        <v>-4.718954985119046</v>
      </c>
    </row>
    <row r="25" spans="1:19">
      <c r="A25" s="81" t="s">
        <v>24</v>
      </c>
      <c r="B25" s="80">
        <v>20</v>
      </c>
      <c r="C25" s="79">
        <v>19</v>
      </c>
      <c r="D25" s="78">
        <v>5.9</v>
      </c>
      <c r="E25" s="74">
        <f t="shared" ref="E25:S25" si="9">E9*43560/86400/31</f>
        <v>26.357752016129037</v>
      </c>
      <c r="F25" s="73">
        <f t="shared" si="9"/>
        <v>12.408380375564517</v>
      </c>
      <c r="G25" s="73">
        <f t="shared" si="9"/>
        <v>7.3226549059139776</v>
      </c>
      <c r="H25" s="72">
        <f t="shared" si="9"/>
        <v>23.158977150537634</v>
      </c>
      <c r="I25" s="77">
        <f t="shared" si="9"/>
        <v>15.836322244623654</v>
      </c>
      <c r="J25" s="76">
        <f t="shared" si="9"/>
        <v>22.898870519713263</v>
      </c>
      <c r="K25" s="73">
        <f t="shared" si="9"/>
        <v>8.4958605007123644</v>
      </c>
      <c r="L25" s="73">
        <f t="shared" si="9"/>
        <v>7.9503966173835146</v>
      </c>
      <c r="M25" s="72">
        <f t="shared" si="9"/>
        <v>20.833901433691757</v>
      </c>
      <c r="N25" s="75">
        <f t="shared" si="9"/>
        <v>12.883504816308244</v>
      </c>
      <c r="O25" s="74">
        <f t="shared" si="9"/>
        <v>21.583984879032261</v>
      </c>
      <c r="P25" s="73">
        <f t="shared" si="9"/>
        <v>9.0320381183960574</v>
      </c>
      <c r="Q25" s="73">
        <f t="shared" si="9"/>
        <v>14.3461438172043</v>
      </c>
      <c r="R25" s="72">
        <f t="shared" si="9"/>
        <v>19.711574932795699</v>
      </c>
      <c r="S25" s="71">
        <f t="shared" si="9"/>
        <v>5.3654311155914005</v>
      </c>
    </row>
    <row r="26" spans="1:19">
      <c r="A26" s="58" t="s">
        <v>23</v>
      </c>
      <c r="B26" s="57">
        <v>20</v>
      </c>
      <c r="C26" s="56">
        <v>21</v>
      </c>
      <c r="D26" s="55">
        <v>8.6999999999999993</v>
      </c>
      <c r="E26" s="51">
        <f t="shared" ref="E26:S26" si="10">E10*43560/86400/30</f>
        <v>41.420862847222224</v>
      </c>
      <c r="F26" s="50">
        <f t="shared" si="10"/>
        <v>18.77987871644908</v>
      </c>
      <c r="G26" s="50">
        <f t="shared" si="10"/>
        <v>17.498952777777777</v>
      </c>
      <c r="H26" s="49">
        <f t="shared" si="10"/>
        <v>32.032859375000001</v>
      </c>
      <c r="I26" s="54">
        <f t="shared" si="10"/>
        <v>14.533906597222225</v>
      </c>
      <c r="J26" s="53">
        <f t="shared" si="10"/>
        <v>33.37440486111111</v>
      </c>
      <c r="K26" s="50">
        <f t="shared" si="10"/>
        <v>12.984477815222224</v>
      </c>
      <c r="L26" s="50">
        <f t="shared" si="10"/>
        <v>15.257287731481483</v>
      </c>
      <c r="M26" s="49">
        <f t="shared" si="10"/>
        <v>26.468988078703703</v>
      </c>
      <c r="N26" s="52">
        <f t="shared" si="10"/>
        <v>11.211700347222221</v>
      </c>
      <c r="O26" s="51">
        <f t="shared" si="10"/>
        <v>42.89529826388889</v>
      </c>
      <c r="P26" s="50">
        <f t="shared" si="10"/>
        <v>15.891435836578701</v>
      </c>
      <c r="Q26" s="50">
        <f t="shared" si="10"/>
        <v>17.873380555555556</v>
      </c>
      <c r="R26" s="49">
        <f t="shared" si="10"/>
        <v>41.16974583333333</v>
      </c>
      <c r="S26" s="48">
        <f t="shared" si="10"/>
        <v>23.296365277777781</v>
      </c>
    </row>
    <row r="27" spans="1:19">
      <c r="A27" s="70" t="s">
        <v>22</v>
      </c>
      <c r="B27" s="69">
        <v>20</v>
      </c>
      <c r="C27" s="68">
        <v>74</v>
      </c>
      <c r="D27" s="67">
        <v>18.3</v>
      </c>
      <c r="E27" s="63">
        <f t="shared" ref="E27:S27" si="11">E11*43560/86400/31</f>
        <v>164.98191431451613</v>
      </c>
      <c r="F27" s="62">
        <f t="shared" si="11"/>
        <v>51.719326824059138</v>
      </c>
      <c r="G27" s="62">
        <f t="shared" si="11"/>
        <v>26.0525685483871</v>
      </c>
      <c r="H27" s="61">
        <f t="shared" si="11"/>
        <v>112.27368817204302</v>
      </c>
      <c r="I27" s="66">
        <f t="shared" si="11"/>
        <v>86.221119623655923</v>
      </c>
      <c r="J27" s="65">
        <f t="shared" si="11"/>
        <v>149.59457146057349</v>
      </c>
      <c r="K27" s="62">
        <f t="shared" si="11"/>
        <v>23.096145847352151</v>
      </c>
      <c r="L27" s="62">
        <f t="shared" si="11"/>
        <v>31.900725694444439</v>
      </c>
      <c r="M27" s="61">
        <f t="shared" si="11"/>
        <v>133.86645530913978</v>
      </c>
      <c r="N27" s="64">
        <f t="shared" si="11"/>
        <v>101.96572961469535</v>
      </c>
      <c r="O27" s="63">
        <f t="shared" si="11"/>
        <v>154.68772547043014</v>
      </c>
      <c r="P27" s="62">
        <f t="shared" si="11"/>
        <v>22.006439692741932</v>
      </c>
      <c r="Q27" s="62">
        <f t="shared" si="11"/>
        <v>21.507912634408605</v>
      </c>
      <c r="R27" s="61">
        <f t="shared" si="11"/>
        <v>119.3185635080645</v>
      </c>
      <c r="S27" s="60">
        <f t="shared" si="11"/>
        <v>97.810650873655902</v>
      </c>
    </row>
    <row r="28" spans="1:19">
      <c r="A28" s="70" t="s">
        <v>21</v>
      </c>
      <c r="B28" s="69">
        <v>20</v>
      </c>
      <c r="C28" s="68">
        <v>45</v>
      </c>
      <c r="D28" s="67">
        <v>45.4</v>
      </c>
      <c r="E28" s="63">
        <f t="shared" ref="E28:S28" si="12">E12*43560/86400/30</f>
        <v>462.22739444444449</v>
      </c>
      <c r="F28" s="62">
        <f t="shared" si="12"/>
        <v>118.90104670634261</v>
      </c>
      <c r="G28" s="62">
        <f t="shared" si="12"/>
        <v>234.86062187500005</v>
      </c>
      <c r="H28" s="61">
        <f t="shared" si="12"/>
        <v>367.41276076388891</v>
      </c>
      <c r="I28" s="66">
        <f t="shared" si="12"/>
        <v>132.55213888888883</v>
      </c>
      <c r="J28" s="65">
        <f t="shared" si="12"/>
        <v>304.77737685185184</v>
      </c>
      <c r="K28" s="62">
        <f t="shared" si="12"/>
        <v>68.767538508472228</v>
      </c>
      <c r="L28" s="62">
        <f t="shared" si="12"/>
        <v>79.058220949074069</v>
      </c>
      <c r="M28" s="61">
        <f t="shared" si="12"/>
        <v>163.15794050925925</v>
      </c>
      <c r="N28" s="64">
        <f t="shared" si="12"/>
        <v>84.09971956018515</v>
      </c>
      <c r="O28" s="63">
        <f t="shared" si="12"/>
        <v>191.66941979166671</v>
      </c>
      <c r="P28" s="62">
        <f t="shared" si="12"/>
        <v>28.895539903796301</v>
      </c>
      <c r="Q28" s="62">
        <f t="shared" si="12"/>
        <v>20.368333333333332</v>
      </c>
      <c r="R28" s="61">
        <f t="shared" si="12"/>
        <v>45.256226736111117</v>
      </c>
      <c r="S28" s="60">
        <f t="shared" si="12"/>
        <v>24.887893402777785</v>
      </c>
    </row>
    <row r="29" spans="1:19">
      <c r="A29" s="70" t="s">
        <v>20</v>
      </c>
      <c r="B29" s="69">
        <v>20</v>
      </c>
      <c r="C29" s="68">
        <v>26</v>
      </c>
      <c r="D29" s="67">
        <v>25.8</v>
      </c>
      <c r="E29" s="63">
        <f t="shared" ref="E29:S29" si="13">E13*43560/86400/31</f>
        <v>320.72517775537631</v>
      </c>
      <c r="F29" s="62">
        <f t="shared" si="13"/>
        <v>58.351581296102133</v>
      </c>
      <c r="G29" s="62">
        <f t="shared" si="13"/>
        <v>92.490025537634395</v>
      </c>
      <c r="H29" s="61">
        <f t="shared" si="13"/>
        <v>231.36614919354841</v>
      </c>
      <c r="I29" s="66">
        <f t="shared" si="13"/>
        <v>138.876123655914</v>
      </c>
      <c r="J29" s="65">
        <f t="shared" si="13"/>
        <v>202.87936368727597</v>
      </c>
      <c r="K29" s="62">
        <f t="shared" si="13"/>
        <v>47.044549297580645</v>
      </c>
      <c r="L29" s="62">
        <f t="shared" si="13"/>
        <v>51.314422155017915</v>
      </c>
      <c r="M29" s="61">
        <f t="shared" si="13"/>
        <v>49.861229502688175</v>
      </c>
      <c r="N29" s="64">
        <f t="shared" si="13"/>
        <v>-1.453192652329744</v>
      </c>
      <c r="O29" s="63">
        <f t="shared" si="13"/>
        <v>106.35334845430107</v>
      </c>
      <c r="P29" s="62">
        <f t="shared" si="13"/>
        <v>23.021492906362013</v>
      </c>
      <c r="Q29" s="62">
        <f t="shared" si="13"/>
        <v>44.456156250000006</v>
      </c>
      <c r="R29" s="61">
        <f t="shared" si="13"/>
        <v>26.000037634408603</v>
      </c>
      <c r="S29" s="60">
        <f t="shared" si="13"/>
        <v>-18.4561186155914</v>
      </c>
    </row>
    <row r="30" spans="1:19">
      <c r="A30" s="70" t="s">
        <v>19</v>
      </c>
      <c r="B30" s="69">
        <v>20</v>
      </c>
      <c r="C30" s="68">
        <v>19</v>
      </c>
      <c r="D30" s="67">
        <v>22</v>
      </c>
      <c r="E30" s="63">
        <f t="shared" ref="E30:S30" si="14">E14*43560/86400/31</f>
        <v>106.41291330645161</v>
      </c>
      <c r="F30" s="62">
        <f t="shared" si="14"/>
        <v>27.011813325582438</v>
      </c>
      <c r="G30" s="62">
        <f t="shared" si="14"/>
        <v>60.518824932795695</v>
      </c>
      <c r="H30" s="61">
        <f t="shared" si="14"/>
        <v>23.683676411290325</v>
      </c>
      <c r="I30" s="66">
        <f t="shared" si="14"/>
        <v>-36.835148521505367</v>
      </c>
      <c r="J30" s="65">
        <f t="shared" si="14"/>
        <v>80.020560819892481</v>
      </c>
      <c r="K30" s="62">
        <f t="shared" si="14"/>
        <v>31.018165016666664</v>
      </c>
      <c r="L30" s="62">
        <f t="shared" si="14"/>
        <v>43.761097446236555</v>
      </c>
      <c r="M30" s="61">
        <f t="shared" si="14"/>
        <v>22.571162186379929</v>
      </c>
      <c r="N30" s="64">
        <f t="shared" si="14"/>
        <v>-21.189935259856632</v>
      </c>
      <c r="O30" s="63">
        <f t="shared" si="14"/>
        <v>49.71929032258064</v>
      </c>
      <c r="P30" s="62">
        <f t="shared" si="14"/>
        <v>22.044074080958787</v>
      </c>
      <c r="Q30" s="62">
        <f t="shared" si="14"/>
        <v>19.872461021505377</v>
      </c>
      <c r="R30" s="61">
        <f t="shared" si="14"/>
        <v>19.000049395161291</v>
      </c>
      <c r="S30" s="60">
        <f t="shared" si="14"/>
        <v>-0.87241162634408853</v>
      </c>
    </row>
    <row r="31" spans="1:19">
      <c r="A31" s="47" t="s">
        <v>18</v>
      </c>
      <c r="B31" s="46">
        <v>20</v>
      </c>
      <c r="C31" s="45">
        <v>19</v>
      </c>
      <c r="D31" s="44">
        <v>22</v>
      </c>
      <c r="E31" s="40">
        <f t="shared" ref="E31:S31" si="15">E15*43560/86400/30</f>
        <v>71.919206944444468</v>
      </c>
      <c r="F31" s="39">
        <f t="shared" si="15"/>
        <v>26.343319064027792</v>
      </c>
      <c r="G31" s="39">
        <f t="shared" si="15"/>
        <v>87.135881250000011</v>
      </c>
      <c r="H31" s="38">
        <f t="shared" si="15"/>
        <v>30.306214583333329</v>
      </c>
      <c r="I31" s="43">
        <f t="shared" si="15"/>
        <v>-56.829666666666675</v>
      </c>
      <c r="J31" s="42">
        <f t="shared" si="15"/>
        <v>60.144184375000016</v>
      </c>
      <c r="K31" s="39">
        <f t="shared" si="15"/>
        <v>27.660591077777791</v>
      </c>
      <c r="L31" s="39">
        <f t="shared" si="15"/>
        <v>25.801877546296296</v>
      </c>
      <c r="M31" s="38">
        <f t="shared" si="15"/>
        <v>23.089979050925926</v>
      </c>
      <c r="N31" s="41">
        <f t="shared" si="15"/>
        <v>-2.7118984953703733</v>
      </c>
      <c r="O31" s="40">
        <f t="shared" si="15"/>
        <v>38.625678819444452</v>
      </c>
      <c r="P31" s="39">
        <f t="shared" si="15"/>
        <v>21.668877151574073</v>
      </c>
      <c r="Q31" s="39">
        <f t="shared" si="15"/>
        <v>50.289364583333345</v>
      </c>
      <c r="R31" s="38">
        <f t="shared" si="15"/>
        <v>19.000024999999997</v>
      </c>
      <c r="S31" s="37">
        <f t="shared" si="15"/>
        <v>-31.289339583333341</v>
      </c>
    </row>
    <row r="32" spans="1:19">
      <c r="A32" s="59" t="s">
        <v>17</v>
      </c>
      <c r="B32" s="24">
        <v>20</v>
      </c>
      <c r="C32" s="23">
        <v>19</v>
      </c>
      <c r="D32" s="22">
        <v>14.7</v>
      </c>
      <c r="E32" s="18">
        <f t="shared" ref="E32:S32" si="16">E16*43560/86400/31</f>
        <v>38.259744623655912</v>
      </c>
      <c r="F32" s="17">
        <f t="shared" si="16"/>
        <v>27.276329311335136</v>
      </c>
      <c r="G32" s="17">
        <f t="shared" si="16"/>
        <v>22.706162298387095</v>
      </c>
      <c r="H32" s="16">
        <f t="shared" si="16"/>
        <v>31.11745127688172</v>
      </c>
      <c r="I32" s="21">
        <f t="shared" si="16"/>
        <v>8.4112889784946248</v>
      </c>
      <c r="J32" s="20">
        <f t="shared" si="16"/>
        <v>34.168906474014349</v>
      </c>
      <c r="K32" s="17">
        <f t="shared" si="16"/>
        <v>25.066848592204309</v>
      </c>
      <c r="L32" s="17">
        <f t="shared" si="16"/>
        <v>20.546621303763441</v>
      </c>
      <c r="M32" s="16">
        <f t="shared" si="16"/>
        <v>20.338381496415771</v>
      </c>
      <c r="N32" s="19">
        <f t="shared" si="16"/>
        <v>-0.2082398073476685</v>
      </c>
      <c r="O32" s="18">
        <f t="shared" si="16"/>
        <v>25.744620295698926</v>
      </c>
      <c r="P32" s="17">
        <f t="shared" si="16"/>
        <v>21.560203375313623</v>
      </c>
      <c r="Q32" s="17">
        <f t="shared" si="16"/>
        <v>17.421601142473122</v>
      </c>
      <c r="R32" s="16">
        <f t="shared" si="16"/>
        <v>19.000008736559138</v>
      </c>
      <c r="S32" s="15">
        <f t="shared" si="16"/>
        <v>1.5784075940860178</v>
      </c>
    </row>
    <row r="33" spans="1:19">
      <c r="A33" s="58" t="s">
        <v>16</v>
      </c>
      <c r="B33" s="57">
        <v>20</v>
      </c>
      <c r="C33" s="56">
        <v>19</v>
      </c>
      <c r="D33" s="55">
        <v>13.3</v>
      </c>
      <c r="E33" s="51">
        <f t="shared" ref="E33:S33" si="17">E17*43560/86400/30</f>
        <v>40.457358333333339</v>
      </c>
      <c r="F33" s="50">
        <f t="shared" si="17"/>
        <v>21.12332189152778</v>
      </c>
      <c r="G33" s="50">
        <f t="shared" si="17"/>
        <v>10.310376388888889</v>
      </c>
      <c r="H33" s="49">
        <f t="shared" si="17"/>
        <v>38.14667847222222</v>
      </c>
      <c r="I33" s="54">
        <f t="shared" si="17"/>
        <v>27.836302083333329</v>
      </c>
      <c r="J33" s="53">
        <f t="shared" si="17"/>
        <v>34.78066574074073</v>
      </c>
      <c r="K33" s="50">
        <f t="shared" si="17"/>
        <v>22.652411972361115</v>
      </c>
      <c r="L33" s="50">
        <f t="shared" si="17"/>
        <v>19.850862268518519</v>
      </c>
      <c r="M33" s="49">
        <f t="shared" si="17"/>
        <v>26.491283449074082</v>
      </c>
      <c r="N33" s="52">
        <f t="shared" si="17"/>
        <v>6.6404211805555624</v>
      </c>
      <c r="O33" s="51">
        <f t="shared" si="17"/>
        <v>28.527430555555554</v>
      </c>
      <c r="P33" s="50">
        <f t="shared" si="17"/>
        <v>22.015543630462965</v>
      </c>
      <c r="Q33" s="50">
        <f t="shared" si="17"/>
        <v>17.085788194444444</v>
      </c>
      <c r="R33" s="49">
        <f t="shared" si="17"/>
        <v>20.309429861111109</v>
      </c>
      <c r="S33" s="48">
        <f t="shared" si="17"/>
        <v>3.2236416666666656</v>
      </c>
    </row>
    <row r="34" spans="1:19" ht="13.5" thickBot="1">
      <c r="A34" s="47" t="s">
        <v>15</v>
      </c>
      <c r="B34" s="46">
        <v>20</v>
      </c>
      <c r="C34" s="45">
        <v>14</v>
      </c>
      <c r="D34" s="44">
        <v>9.9</v>
      </c>
      <c r="E34" s="40">
        <f t="shared" ref="E34:S34" si="18">E18*43560/86400/31</f>
        <v>21.239484543010754</v>
      </c>
      <c r="F34" s="39">
        <f t="shared" si="18"/>
        <v>17.146227271594984</v>
      </c>
      <c r="G34" s="39">
        <f t="shared" si="18"/>
        <v>15.548825268817202</v>
      </c>
      <c r="H34" s="38">
        <f t="shared" si="18"/>
        <v>20.710760080645162</v>
      </c>
      <c r="I34" s="43">
        <f t="shared" si="18"/>
        <v>5.1619348118279564</v>
      </c>
      <c r="J34" s="42">
        <f t="shared" si="18"/>
        <v>19.274549171146955</v>
      </c>
      <c r="K34" s="39">
        <f t="shared" si="18"/>
        <v>15.875138534140246</v>
      </c>
      <c r="L34" s="39">
        <f t="shared" si="18"/>
        <v>19.921319108422939</v>
      </c>
      <c r="M34" s="38">
        <f t="shared" si="18"/>
        <v>16.489990591397849</v>
      </c>
      <c r="N34" s="41">
        <f t="shared" si="18"/>
        <v>-3.4313285170250905</v>
      </c>
      <c r="O34" s="40">
        <f t="shared" si="18"/>
        <v>16.313044354838709</v>
      </c>
      <c r="P34" s="39">
        <f t="shared" si="18"/>
        <v>16.055260120600366</v>
      </c>
      <c r="Q34" s="39">
        <f t="shared" si="18"/>
        <v>14.895644825268814</v>
      </c>
      <c r="R34" s="38">
        <f t="shared" si="18"/>
        <v>14.000057795698925</v>
      </c>
      <c r="S34" s="37">
        <f t="shared" si="18"/>
        <v>-0.89558702956989056</v>
      </c>
    </row>
    <row r="35" spans="1:19">
      <c r="A35" s="36" t="s">
        <v>14</v>
      </c>
      <c r="B35" s="35">
        <f>AVERAGE(B23:B34)</f>
        <v>20</v>
      </c>
      <c r="C35" s="34">
        <f>AVERAGE(C23:C34)</f>
        <v>24.366666666666664</v>
      </c>
      <c r="D35" s="33">
        <f>AVERAGE(D23:D34)</f>
        <v>16.541666666666668</v>
      </c>
      <c r="E35" s="29">
        <f t="shared" ref="E35:S35" si="19">E19*43560/86400/365</f>
        <v>110.74648624429227</v>
      </c>
      <c r="F35" s="28">
        <f t="shared" si="19"/>
        <v>33.748292221948255</v>
      </c>
      <c r="G35" s="28">
        <f t="shared" si="19"/>
        <v>49.565716210045665</v>
      </c>
      <c r="H35" s="27">
        <f t="shared" si="19"/>
        <v>78.219780079908688</v>
      </c>
      <c r="I35" s="32">
        <f t="shared" si="19"/>
        <v>28.654063869863009</v>
      </c>
      <c r="J35" s="31">
        <f t="shared" si="19"/>
        <v>81.20497278348553</v>
      </c>
      <c r="K35" s="28">
        <f t="shared" si="19"/>
        <v>25.162100940882425</v>
      </c>
      <c r="L35" s="28">
        <f t="shared" si="19"/>
        <v>28.759706354642304</v>
      </c>
      <c r="M35" s="27">
        <f t="shared" si="19"/>
        <v>43.907534284627097</v>
      </c>
      <c r="N35" s="30">
        <f t="shared" si="19"/>
        <v>15.147827929984777</v>
      </c>
      <c r="O35" s="29">
        <f t="shared" si="19"/>
        <v>58.736725428082202</v>
      </c>
      <c r="P35" s="28">
        <f t="shared" si="19"/>
        <v>18.589204542714235</v>
      </c>
      <c r="Q35" s="28">
        <f t="shared" si="19"/>
        <v>22.261876284246572</v>
      </c>
      <c r="R35" s="27">
        <f t="shared" si="19"/>
        <v>30.297636843607304</v>
      </c>
      <c r="S35" s="26">
        <f t="shared" si="19"/>
        <v>8.0357605593607282</v>
      </c>
    </row>
    <row r="36" spans="1:19">
      <c r="A36" s="25" t="s">
        <v>13</v>
      </c>
      <c r="B36" s="24">
        <f>AVERAGE(B26:B31)</f>
        <v>20</v>
      </c>
      <c r="C36" s="23">
        <f>AVERAGE(C26:C31)</f>
        <v>34</v>
      </c>
      <c r="D36" s="22">
        <f>AVERAGE(D26:D31)</f>
        <v>23.7</v>
      </c>
      <c r="E36" s="18">
        <f t="shared" ref="E36:S36" si="20">E20*43560/86400/183</f>
        <v>194.65980379098363</v>
      </c>
      <c r="F36" s="17">
        <f t="shared" si="20"/>
        <v>50.110883603402392</v>
      </c>
      <c r="G36" s="17">
        <f t="shared" si="20"/>
        <v>85.987801457194905</v>
      </c>
      <c r="H36" s="16">
        <f t="shared" si="20"/>
        <v>132.67532223360658</v>
      </c>
      <c r="I36" s="21">
        <f t="shared" si="20"/>
        <v>46.687520776411667</v>
      </c>
      <c r="J36" s="20">
        <f t="shared" si="20"/>
        <v>138.55851561551304</v>
      </c>
      <c r="K36" s="17">
        <f t="shared" si="20"/>
        <v>35.072693371878415</v>
      </c>
      <c r="L36" s="17">
        <f t="shared" si="20"/>
        <v>41.201011972525798</v>
      </c>
      <c r="M36" s="16">
        <f t="shared" si="20"/>
        <v>69.818423421372202</v>
      </c>
      <c r="N36" s="19">
        <f t="shared" si="20"/>
        <v>28.617411448846386</v>
      </c>
      <c r="O36" s="18">
        <f t="shared" si="20"/>
        <v>97.427777037795991</v>
      </c>
      <c r="P36" s="17">
        <f t="shared" si="20"/>
        <v>22.256326742297361</v>
      </c>
      <c r="Q36" s="17">
        <f t="shared" si="20"/>
        <v>29.053905908469943</v>
      </c>
      <c r="R36" s="16">
        <f t="shared" si="20"/>
        <v>45.118350239071042</v>
      </c>
      <c r="S36" s="15">
        <f t="shared" si="20"/>
        <v>16.064444330601091</v>
      </c>
    </row>
    <row r="37" spans="1:19" ht="13.5" thickBot="1">
      <c r="A37" s="14" t="s">
        <v>12</v>
      </c>
      <c r="B37" s="13">
        <f>AVERAGE(B32:B34,B23:B25)</f>
        <v>20</v>
      </c>
      <c r="C37" s="12">
        <f>AVERAGE(C32:C34,C23:C25)</f>
        <v>14.733333333333334</v>
      </c>
      <c r="D37" s="11">
        <f>AVERAGE(D32:D34,D23:D25)</f>
        <v>9.3833333333333329</v>
      </c>
      <c r="E37" s="7">
        <f t="shared" ref="E37:S37" si="21">E21*43560/86400/182</f>
        <v>26.372106513278386</v>
      </c>
      <c r="F37" s="6">
        <f t="shared" si="21"/>
        <v>17.295796492244357</v>
      </c>
      <c r="G37" s="6">
        <f t="shared" si="21"/>
        <v>12.943509615384615</v>
      </c>
      <c r="H37" s="5">
        <f t="shared" si="21"/>
        <v>23.465031650641027</v>
      </c>
      <c r="I37" s="10">
        <f t="shared" si="21"/>
        <v>10.521522035256409</v>
      </c>
      <c r="J37" s="9">
        <f t="shared" si="21"/>
        <v>23.536300595238092</v>
      </c>
      <c r="K37" s="6">
        <f t="shared" si="21"/>
        <v>15.197054705320515</v>
      </c>
      <c r="L37" s="6">
        <f t="shared" si="21"/>
        <v>16.250041914682537</v>
      </c>
      <c r="M37" s="5">
        <f t="shared" si="21"/>
        <v>17.85427762515263</v>
      </c>
      <c r="N37" s="8">
        <f t="shared" si="21"/>
        <v>1.6042357104700868</v>
      </c>
      <c r="O37" s="7">
        <f t="shared" si="21"/>
        <v>19.833085622710623</v>
      </c>
      <c r="P37" s="6">
        <f t="shared" si="21"/>
        <v>14.901933320056473</v>
      </c>
      <c r="Q37" s="6">
        <f t="shared" si="21"/>
        <v>15.432527815934066</v>
      </c>
      <c r="R37" s="5">
        <f t="shared" si="21"/>
        <v>15.395490956959707</v>
      </c>
      <c r="S37" s="4">
        <f t="shared" si="21"/>
        <v>-3.7036858974358676E-2</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5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PabloFdrSouth!A1</f>
        <v>FIIP DIVERSION: Pablo Feeder Canal from Dry Creek to South Crow Creek</v>
      </c>
      <c r="C1" s="127"/>
      <c r="D1" s="127"/>
      <c r="E1" s="127"/>
      <c r="F1" s="127"/>
      <c r="G1" s="127"/>
      <c r="H1" s="127"/>
      <c r="I1" s="127"/>
      <c r="J1" s="127"/>
      <c r="K1" s="127"/>
      <c r="L1" s="127"/>
      <c r="M1" s="127"/>
      <c r="N1" s="127"/>
      <c r="O1" s="127"/>
    </row>
    <row r="2" spans="2:15" ht="46.5">
      <c r="B2" s="128" t="str">
        <f>PabloFdrSouth!A2</f>
        <v>7,794 Acres (75% Sprinkler / 25% Flood) [includes 335 acres of Private (Secretarial &amp; Junior) Irrigation on Valentine Creek @ #999406]</v>
      </c>
      <c r="C2" s="127"/>
      <c r="D2" s="127"/>
      <c r="E2" s="127"/>
      <c r="F2" s="127"/>
      <c r="G2" s="127"/>
      <c r="H2" s="127"/>
      <c r="I2" s="127"/>
      <c r="J2" s="127"/>
      <c r="K2" s="127"/>
      <c r="L2" s="127"/>
      <c r="M2" s="127"/>
      <c r="N2" s="127"/>
      <c r="O2" s="127"/>
    </row>
  </sheetData>
  <pageMargins left="0.7" right="0.3" top="0.3" bottom="0.7" header="0.3" footer="0.3"/>
  <pageSetup scale="54" orientation="portrait" r:id="rId1"/>
  <headerFooter>
    <oddFooter>&amp;L&amp;Z&amp;F
Tab: &amp;A&amp;R&amp;D &amp;T
Page &amp;P of &amp;N</oddFooter>
  </headerFooter>
  <drawing r:id="rId2"/>
</worksheet>
</file>

<file path=xl/worksheets/sheet51.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133</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192</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273">
        <v>0</v>
      </c>
      <c r="Y6" s="83">
        <v>0</v>
      </c>
      <c r="Z6" s="274">
        <f t="shared" ref="Z6:Z17" si="7">X6-Y6</f>
        <v>0</v>
      </c>
      <c r="AA6" s="85">
        <v>0</v>
      </c>
      <c r="AB6" s="286">
        <v>0</v>
      </c>
      <c r="AC6" s="285">
        <f t="shared" ref="AC6:AC50" si="8">IFERROR(D6/AA6,1)</f>
        <v>1</v>
      </c>
      <c r="AD6" s="284">
        <v>0</v>
      </c>
      <c r="AE6" s="283">
        <v>0</v>
      </c>
      <c r="AF6" s="282">
        <f t="shared" ref="AF6:AF50" si="9">IFERROR(F6/AD6,1)</f>
        <v>1</v>
      </c>
      <c r="AG6" s="281">
        <f t="shared" ref="AG6:AG17" si="10">AA6-AD6</f>
        <v>0</v>
      </c>
    </row>
    <row r="7" spans="1:34"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251">
        <v>0</v>
      </c>
      <c r="Y7" s="61">
        <v>0</v>
      </c>
      <c r="Z7" s="252">
        <f t="shared" si="7"/>
        <v>0</v>
      </c>
      <c r="AA7" s="63">
        <v>0</v>
      </c>
      <c r="AB7" s="264">
        <v>0</v>
      </c>
      <c r="AC7" s="263">
        <f t="shared" si="8"/>
        <v>1</v>
      </c>
      <c r="AD7" s="262">
        <v>0</v>
      </c>
      <c r="AE7" s="261">
        <v>0</v>
      </c>
      <c r="AF7" s="260">
        <f t="shared" si="9"/>
        <v>1</v>
      </c>
      <c r="AG7" s="259">
        <f t="shared" si="10"/>
        <v>0</v>
      </c>
    </row>
    <row r="8" spans="1:34"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231">
        <v>0</v>
      </c>
      <c r="Y8" s="72">
        <v>0</v>
      </c>
      <c r="Z8" s="232">
        <f t="shared" si="7"/>
        <v>0</v>
      </c>
      <c r="AA8" s="74">
        <v>0</v>
      </c>
      <c r="AB8" s="244">
        <v>0</v>
      </c>
      <c r="AC8" s="243">
        <f t="shared" si="8"/>
        <v>1</v>
      </c>
      <c r="AD8" s="242">
        <v>0</v>
      </c>
      <c r="AE8" s="241">
        <v>0</v>
      </c>
      <c r="AF8" s="240">
        <f t="shared" si="9"/>
        <v>1</v>
      </c>
      <c r="AG8" s="239">
        <f t="shared" si="10"/>
        <v>0</v>
      </c>
    </row>
    <row r="9" spans="1:34" ht="15">
      <c r="A9" s="377"/>
      <c r="B9" s="218" t="s">
        <v>23</v>
      </c>
      <c r="C9" s="229">
        <f t="shared" si="0"/>
        <v>0.52</v>
      </c>
      <c r="D9" s="211">
        <v>5.7779685000000001</v>
      </c>
      <c r="E9" s="228">
        <v>2.0313771856057387E-3</v>
      </c>
      <c r="F9" s="222">
        <v>23.5325475</v>
      </c>
      <c r="G9" s="227">
        <v>8.2734061794944771E-3</v>
      </c>
      <c r="H9" s="226">
        <f t="shared" si="1"/>
        <v>-3.0728064716863721</v>
      </c>
      <c r="I9" s="211">
        <v>11.111477884615384</v>
      </c>
      <c r="J9" s="49">
        <v>45.254899038461531</v>
      </c>
      <c r="K9" s="225">
        <f t="shared" si="2"/>
        <v>-34.143421153846148</v>
      </c>
      <c r="L9" s="211">
        <v>0</v>
      </c>
      <c r="M9" s="49">
        <v>0</v>
      </c>
      <c r="N9" s="212">
        <f t="shared" si="3"/>
        <v>0</v>
      </c>
      <c r="O9" s="211">
        <v>4.0175000000000001</v>
      </c>
      <c r="P9" s="49">
        <v>12.220625000000314</v>
      </c>
      <c r="Q9" s="212">
        <f t="shared" si="4"/>
        <v>-8.2031250000003144</v>
      </c>
      <c r="R9" s="211">
        <v>0</v>
      </c>
      <c r="S9" s="49">
        <v>0</v>
      </c>
      <c r="T9" s="212">
        <f t="shared" si="5"/>
        <v>0</v>
      </c>
      <c r="U9" s="211">
        <v>0</v>
      </c>
      <c r="V9" s="49">
        <v>16.362500000000001</v>
      </c>
      <c r="W9" s="212">
        <f t="shared" si="6"/>
        <v>-16.362500000000001</v>
      </c>
      <c r="X9" s="211">
        <v>8.0350000000000001</v>
      </c>
      <c r="Y9" s="49">
        <v>20.504374999999687</v>
      </c>
      <c r="Z9" s="212">
        <f t="shared" si="7"/>
        <v>-12.469374999999687</v>
      </c>
      <c r="AA9" s="51">
        <v>12.0525</v>
      </c>
      <c r="AB9" s="224">
        <v>4.2373324689314535E-3</v>
      </c>
      <c r="AC9" s="223">
        <f t="shared" si="8"/>
        <v>0.47939999999999999</v>
      </c>
      <c r="AD9" s="222">
        <v>49.087500000000006</v>
      </c>
      <c r="AE9" s="221">
        <v>1.7257835167906712E-2</v>
      </c>
      <c r="AF9" s="220">
        <f t="shared" si="9"/>
        <v>0.47939999999999994</v>
      </c>
      <c r="AG9" s="219">
        <f t="shared" si="10"/>
        <v>-37.035000000000004</v>
      </c>
    </row>
    <row r="10" spans="1:34" ht="15">
      <c r="A10" s="377"/>
      <c r="B10" s="270" t="s">
        <v>22</v>
      </c>
      <c r="C10" s="269">
        <f t="shared" si="0"/>
        <v>0.54</v>
      </c>
      <c r="D10" s="251">
        <v>123.80892750000001</v>
      </c>
      <c r="E10" s="268">
        <v>4.3527864628859603E-2</v>
      </c>
      <c r="F10" s="262">
        <v>127.48564349999999</v>
      </c>
      <c r="G10" s="267">
        <v>4.482049853419949E-2</v>
      </c>
      <c r="H10" s="266">
        <f t="shared" si="1"/>
        <v>-2.9696695337256551E-2</v>
      </c>
      <c r="I10" s="251">
        <v>229.27579166666669</v>
      </c>
      <c r="J10" s="61">
        <v>236.08452499999999</v>
      </c>
      <c r="K10" s="265">
        <f t="shared" si="2"/>
        <v>-6.8087333333332936</v>
      </c>
      <c r="L10" s="251">
        <v>0</v>
      </c>
      <c r="M10" s="61">
        <v>0</v>
      </c>
      <c r="N10" s="252">
        <f t="shared" si="3"/>
        <v>0</v>
      </c>
      <c r="O10" s="251">
        <v>0</v>
      </c>
      <c r="P10" s="61">
        <v>24.975000000000001</v>
      </c>
      <c r="Q10" s="252">
        <f t="shared" si="4"/>
        <v>-24.975000000000001</v>
      </c>
      <c r="R10" s="251">
        <v>248.51250000000002</v>
      </c>
      <c r="S10" s="61">
        <v>151.13749999999999</v>
      </c>
      <c r="T10" s="252">
        <f t="shared" si="5"/>
        <v>97.375000000000028</v>
      </c>
      <c r="U10" s="251">
        <v>0</v>
      </c>
      <c r="V10" s="61">
        <v>0</v>
      </c>
      <c r="W10" s="252">
        <f t="shared" si="6"/>
        <v>0</v>
      </c>
      <c r="X10" s="251">
        <v>0</v>
      </c>
      <c r="Y10" s="61">
        <v>79.779999999999987</v>
      </c>
      <c r="Z10" s="252">
        <f t="shared" si="7"/>
        <v>-79.779999999999987</v>
      </c>
      <c r="AA10" s="63">
        <v>248.51250000000002</v>
      </c>
      <c r="AB10" s="264">
        <v>8.7370262201645135E-2</v>
      </c>
      <c r="AC10" s="263">
        <f t="shared" si="8"/>
        <v>0.49820000000000003</v>
      </c>
      <c r="AD10" s="262">
        <v>255.89249999999998</v>
      </c>
      <c r="AE10" s="261">
        <v>8.996487060256822E-2</v>
      </c>
      <c r="AF10" s="260">
        <f t="shared" si="9"/>
        <v>0.49820000000000003</v>
      </c>
      <c r="AG10" s="259">
        <f t="shared" si="10"/>
        <v>-7.379999999999967</v>
      </c>
    </row>
    <row r="11" spans="1:34" ht="15">
      <c r="A11" s="377"/>
      <c r="B11" s="270" t="s">
        <v>21</v>
      </c>
      <c r="C11" s="269">
        <f t="shared" si="0"/>
        <v>0.59</v>
      </c>
      <c r="D11" s="251">
        <v>293.27125800000005</v>
      </c>
      <c r="E11" s="268">
        <v>0.1031062288925761</v>
      </c>
      <c r="F11" s="262">
        <v>316.38637500000004</v>
      </c>
      <c r="G11" s="267">
        <v>0.11123287820975852</v>
      </c>
      <c r="H11" s="266">
        <f t="shared" si="1"/>
        <v>-7.881821477370958E-2</v>
      </c>
      <c r="I11" s="251">
        <v>497.06992881355944</v>
      </c>
      <c r="J11" s="61">
        <v>536.24809322033911</v>
      </c>
      <c r="K11" s="265">
        <f t="shared" si="2"/>
        <v>-39.178164406779672</v>
      </c>
      <c r="L11" s="251">
        <v>234.37500000000009</v>
      </c>
      <c r="M11" s="61">
        <v>48.042500000000018</v>
      </c>
      <c r="N11" s="252">
        <f t="shared" si="3"/>
        <v>186.33250000000007</v>
      </c>
      <c r="O11" s="251">
        <v>150.3175</v>
      </c>
      <c r="P11" s="61">
        <v>30.204999999999998</v>
      </c>
      <c r="Q11" s="252">
        <f t="shared" si="4"/>
        <v>120.1125</v>
      </c>
      <c r="R11" s="251">
        <v>0</v>
      </c>
      <c r="S11" s="61">
        <v>502.06500000000017</v>
      </c>
      <c r="T11" s="252">
        <f t="shared" si="5"/>
        <v>-502.06500000000017</v>
      </c>
      <c r="U11" s="251">
        <v>153.22250000000003</v>
      </c>
      <c r="V11" s="61">
        <v>0</v>
      </c>
      <c r="W11" s="252">
        <f t="shared" si="6"/>
        <v>153.22250000000003</v>
      </c>
      <c r="X11" s="251">
        <v>0</v>
      </c>
      <c r="Y11" s="61">
        <v>0</v>
      </c>
      <c r="Z11" s="252">
        <f t="shared" si="7"/>
        <v>0</v>
      </c>
      <c r="AA11" s="63">
        <v>537.91500000000019</v>
      </c>
      <c r="AB11" s="264">
        <v>0.18911634059533405</v>
      </c>
      <c r="AC11" s="263">
        <f t="shared" si="8"/>
        <v>0.54519999999999991</v>
      </c>
      <c r="AD11" s="262">
        <v>580.31250000000023</v>
      </c>
      <c r="AE11" s="261">
        <v>0.2040221537229614</v>
      </c>
      <c r="AF11" s="260">
        <f t="shared" si="9"/>
        <v>0.54519999999999991</v>
      </c>
      <c r="AG11" s="259">
        <f t="shared" si="10"/>
        <v>-42.397500000000036</v>
      </c>
    </row>
    <row r="12" spans="1:34" ht="15">
      <c r="A12" s="377"/>
      <c r="B12" s="270" t="s">
        <v>20</v>
      </c>
      <c r="C12" s="269">
        <f t="shared" si="0"/>
        <v>0.59</v>
      </c>
      <c r="D12" s="251">
        <v>547.64249600000005</v>
      </c>
      <c r="E12" s="268">
        <v>0.19253626464778792</v>
      </c>
      <c r="F12" s="262">
        <v>600.94669999999996</v>
      </c>
      <c r="G12" s="267">
        <v>0.21127657944074324</v>
      </c>
      <c r="H12" s="266">
        <f t="shared" si="1"/>
        <v>-9.7333943931188105E-2</v>
      </c>
      <c r="I12" s="251">
        <v>928.20762033898325</v>
      </c>
      <c r="J12" s="61">
        <v>1018.5537288135595</v>
      </c>
      <c r="K12" s="265">
        <f t="shared" si="2"/>
        <v>-90.346108474576226</v>
      </c>
      <c r="L12" s="251">
        <v>744.64750000000004</v>
      </c>
      <c r="M12" s="61">
        <v>233.63</v>
      </c>
      <c r="N12" s="252">
        <f t="shared" si="3"/>
        <v>511.01750000000004</v>
      </c>
      <c r="O12" s="251">
        <v>259.83249999999998</v>
      </c>
      <c r="P12" s="61">
        <v>44.33</v>
      </c>
      <c r="Q12" s="252">
        <f t="shared" si="4"/>
        <v>215.5025</v>
      </c>
      <c r="R12" s="251">
        <v>0</v>
      </c>
      <c r="S12" s="61">
        <v>824.29000000000019</v>
      </c>
      <c r="T12" s="252">
        <f t="shared" si="5"/>
        <v>-824.29000000000019</v>
      </c>
      <c r="U12" s="251">
        <v>0</v>
      </c>
      <c r="V12" s="61">
        <v>0</v>
      </c>
      <c r="W12" s="252">
        <f t="shared" si="6"/>
        <v>0</v>
      </c>
      <c r="X12" s="251">
        <v>0</v>
      </c>
      <c r="Y12" s="61">
        <v>0</v>
      </c>
      <c r="Z12" s="252">
        <f t="shared" si="7"/>
        <v>0</v>
      </c>
      <c r="AA12" s="63">
        <v>1004.48</v>
      </c>
      <c r="AB12" s="264">
        <v>0.35314795423291984</v>
      </c>
      <c r="AC12" s="263">
        <f t="shared" si="8"/>
        <v>0.54520000000000002</v>
      </c>
      <c r="AD12" s="262">
        <v>1102.2500000000002</v>
      </c>
      <c r="AE12" s="261">
        <v>0.38752123888617623</v>
      </c>
      <c r="AF12" s="260">
        <f t="shared" si="9"/>
        <v>0.54519999999999991</v>
      </c>
      <c r="AG12" s="259">
        <f t="shared" si="10"/>
        <v>-97.770000000000209</v>
      </c>
    </row>
    <row r="13" spans="1:34" ht="15">
      <c r="A13" s="377"/>
      <c r="B13" s="270" t="s">
        <v>19</v>
      </c>
      <c r="C13" s="269">
        <f t="shared" si="0"/>
        <v>0.64</v>
      </c>
      <c r="D13" s="251">
        <v>647.42264999999998</v>
      </c>
      <c r="E13" s="268">
        <v>0.22761626351102629</v>
      </c>
      <c r="F13" s="262">
        <v>467.909064</v>
      </c>
      <c r="G13" s="267">
        <v>0.16450415075287012</v>
      </c>
      <c r="H13" s="266">
        <f t="shared" si="1"/>
        <v>0.27727418248342095</v>
      </c>
      <c r="I13" s="251">
        <v>1011.597890625</v>
      </c>
      <c r="J13" s="61">
        <v>731.1079125</v>
      </c>
      <c r="K13" s="265">
        <f t="shared" si="2"/>
        <v>280.48997812499999</v>
      </c>
      <c r="L13" s="251">
        <v>0</v>
      </c>
      <c r="M13" s="61">
        <v>468.36749999999995</v>
      </c>
      <c r="N13" s="252">
        <f t="shared" si="3"/>
        <v>-468.36749999999995</v>
      </c>
      <c r="O13" s="251">
        <v>45.310860070185555</v>
      </c>
      <c r="P13" s="61">
        <v>231.53750000000002</v>
      </c>
      <c r="Q13" s="252">
        <f t="shared" si="4"/>
        <v>-186.22663992981447</v>
      </c>
      <c r="R13" s="251">
        <v>273.3125</v>
      </c>
      <c r="S13" s="61">
        <v>90.21500000000006</v>
      </c>
      <c r="T13" s="252">
        <f t="shared" si="5"/>
        <v>183.09749999999994</v>
      </c>
      <c r="U13" s="251">
        <v>0</v>
      </c>
      <c r="V13" s="61">
        <v>0</v>
      </c>
      <c r="W13" s="252">
        <f t="shared" si="6"/>
        <v>0</v>
      </c>
      <c r="X13" s="251">
        <v>774.62663992981447</v>
      </c>
      <c r="Y13" s="61">
        <v>0</v>
      </c>
      <c r="Z13" s="252">
        <f t="shared" si="7"/>
        <v>774.62663992981447</v>
      </c>
      <c r="AA13" s="63">
        <v>1093.25</v>
      </c>
      <c r="AB13" s="264">
        <v>0.38435708124117912</v>
      </c>
      <c r="AC13" s="263">
        <f t="shared" si="8"/>
        <v>0.59219999999999995</v>
      </c>
      <c r="AD13" s="262">
        <v>790.12</v>
      </c>
      <c r="AE13" s="261">
        <v>0.27778478681673441</v>
      </c>
      <c r="AF13" s="260">
        <f t="shared" si="9"/>
        <v>0.59219999999999995</v>
      </c>
      <c r="AG13" s="259">
        <f t="shared" si="10"/>
        <v>303.13</v>
      </c>
    </row>
    <row r="14" spans="1:34" ht="15">
      <c r="A14" s="377"/>
      <c r="B14" s="258" t="s">
        <v>18</v>
      </c>
      <c r="C14" s="269">
        <f t="shared" si="0"/>
        <v>0.6399999999999999</v>
      </c>
      <c r="D14" s="251">
        <v>272.44160999999997</v>
      </c>
      <c r="E14" s="268">
        <v>9.578308898078905E-2</v>
      </c>
      <c r="F14" s="262">
        <v>293.84815950000001</v>
      </c>
      <c r="G14" s="267">
        <v>0.10330905222396253</v>
      </c>
      <c r="H14" s="266">
        <f t="shared" si="1"/>
        <v>-7.8572981197696054E-2</v>
      </c>
      <c r="I14" s="251">
        <v>425.690015625</v>
      </c>
      <c r="J14" s="61">
        <v>459.13774921874995</v>
      </c>
      <c r="K14" s="265">
        <f t="shared" si="2"/>
        <v>-33.447733593749945</v>
      </c>
      <c r="L14" s="251">
        <v>0</v>
      </c>
      <c r="M14" s="61">
        <v>153.50749999999999</v>
      </c>
      <c r="N14" s="252">
        <f t="shared" si="3"/>
        <v>-153.50749999999999</v>
      </c>
      <c r="O14" s="251">
        <v>0</v>
      </c>
      <c r="P14" s="61">
        <v>184.43074841920534</v>
      </c>
      <c r="Q14" s="252">
        <f t="shared" si="4"/>
        <v>-184.43074841920534</v>
      </c>
      <c r="R14" s="251">
        <v>191.17665651967525</v>
      </c>
      <c r="S14" s="61">
        <v>0</v>
      </c>
      <c r="T14" s="252">
        <f t="shared" si="5"/>
        <v>191.17665651967525</v>
      </c>
      <c r="U14" s="251">
        <v>0</v>
      </c>
      <c r="V14" s="61">
        <v>0</v>
      </c>
      <c r="W14" s="252">
        <f t="shared" si="6"/>
        <v>0</v>
      </c>
      <c r="X14" s="251">
        <v>268.87334348032471</v>
      </c>
      <c r="Y14" s="61">
        <v>158.25925158079463</v>
      </c>
      <c r="Z14" s="252">
        <f t="shared" si="7"/>
        <v>110.61409189953008</v>
      </c>
      <c r="AA14" s="63">
        <v>460.04999999999995</v>
      </c>
      <c r="AB14" s="264">
        <v>0.16174111614452727</v>
      </c>
      <c r="AC14" s="263">
        <f t="shared" si="8"/>
        <v>0.59219999999999995</v>
      </c>
      <c r="AD14" s="262">
        <v>496.19749999999999</v>
      </c>
      <c r="AE14" s="261">
        <v>0.17444959848693437</v>
      </c>
      <c r="AF14" s="260">
        <f t="shared" si="9"/>
        <v>0.59220000000000006</v>
      </c>
      <c r="AG14" s="259">
        <f t="shared" si="10"/>
        <v>-36.147500000000036</v>
      </c>
    </row>
    <row r="15" spans="1:34" ht="15">
      <c r="A15" s="377"/>
      <c r="B15" s="238" t="s">
        <v>17</v>
      </c>
      <c r="C15" s="249">
        <f t="shared" si="0"/>
        <v>0.59</v>
      </c>
      <c r="D15" s="231">
        <v>21.922491999999998</v>
      </c>
      <c r="E15" s="248">
        <v>7.7073542544277146E-3</v>
      </c>
      <c r="F15" s="242">
        <v>12.325609000000002</v>
      </c>
      <c r="G15" s="247">
        <v>4.3333502106660043E-3</v>
      </c>
      <c r="H15" s="246">
        <f t="shared" si="1"/>
        <v>0.4377642377518029</v>
      </c>
      <c r="I15" s="231">
        <v>37.156766101694913</v>
      </c>
      <c r="J15" s="72">
        <v>20.890862711864411</v>
      </c>
      <c r="K15" s="245">
        <f t="shared" si="2"/>
        <v>16.265903389830502</v>
      </c>
      <c r="L15" s="231">
        <v>0</v>
      </c>
      <c r="M15" s="72">
        <v>0</v>
      </c>
      <c r="N15" s="232">
        <f t="shared" si="3"/>
        <v>0</v>
      </c>
      <c r="O15" s="231">
        <v>40.21</v>
      </c>
      <c r="P15" s="72">
        <v>0</v>
      </c>
      <c r="Q15" s="232">
        <f t="shared" si="4"/>
        <v>40.21</v>
      </c>
      <c r="R15" s="231">
        <v>0</v>
      </c>
      <c r="S15" s="72">
        <v>0</v>
      </c>
      <c r="T15" s="232">
        <f t="shared" si="5"/>
        <v>0</v>
      </c>
      <c r="U15" s="231">
        <v>0</v>
      </c>
      <c r="V15" s="72">
        <v>17.254999999999999</v>
      </c>
      <c r="W15" s="232">
        <f t="shared" si="6"/>
        <v>-17.254999999999999</v>
      </c>
      <c r="X15" s="231">
        <v>0</v>
      </c>
      <c r="Y15" s="72">
        <v>5.3525000000000027</v>
      </c>
      <c r="Z15" s="232">
        <f t="shared" si="7"/>
        <v>-5.3525000000000027</v>
      </c>
      <c r="AA15" s="74">
        <v>40.21</v>
      </c>
      <c r="AB15" s="244">
        <v>1.4136746614871085E-2</v>
      </c>
      <c r="AC15" s="243">
        <f t="shared" si="8"/>
        <v>0.54519999999999991</v>
      </c>
      <c r="AD15" s="242">
        <v>22.607500000000002</v>
      </c>
      <c r="AE15" s="241">
        <v>7.9481845390058769E-3</v>
      </c>
      <c r="AF15" s="240">
        <f t="shared" si="9"/>
        <v>0.54520000000000002</v>
      </c>
      <c r="AG15" s="239">
        <f t="shared" si="10"/>
        <v>17.602499999999999</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211">
        <v>0</v>
      </c>
      <c r="Y16" s="49">
        <v>0</v>
      </c>
      <c r="Z16" s="212">
        <f t="shared" si="7"/>
        <v>0</v>
      </c>
      <c r="AA16" s="51">
        <v>0</v>
      </c>
      <c r="AB16" s="224">
        <v>0</v>
      </c>
      <c r="AC16" s="223">
        <f t="shared" si="8"/>
        <v>1</v>
      </c>
      <c r="AD16" s="222">
        <v>0</v>
      </c>
      <c r="AE16" s="221">
        <v>0</v>
      </c>
      <c r="AF16" s="220">
        <f t="shared" si="9"/>
        <v>1</v>
      </c>
      <c r="AG16" s="219">
        <f t="shared" si="10"/>
        <v>0</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40">
        <v>0</v>
      </c>
      <c r="AB17" s="204">
        <v>0</v>
      </c>
      <c r="AC17" s="203">
        <f t="shared" si="8"/>
        <v>1</v>
      </c>
      <c r="AD17" s="202">
        <v>0</v>
      </c>
      <c r="AE17" s="201">
        <v>0</v>
      </c>
      <c r="AF17" s="200">
        <f t="shared" si="9"/>
        <v>1</v>
      </c>
      <c r="AG17" s="199">
        <f t="shared" si="10"/>
        <v>0</v>
      </c>
    </row>
    <row r="18" spans="1:33" ht="15">
      <c r="A18" s="377"/>
      <c r="B18" s="178" t="s">
        <v>14</v>
      </c>
      <c r="C18" s="189">
        <f t="shared" si="0"/>
        <v>0.60898749150215203</v>
      </c>
      <c r="D18" s="171">
        <f>SUM(D6:D17)</f>
        <v>1912.2874020000002</v>
      </c>
      <c r="E18" s="188">
        <v>0.67230844210107243</v>
      </c>
      <c r="F18" s="182">
        <f>SUM(F6:F17)</f>
        <v>1842.4340985000001</v>
      </c>
      <c r="G18" s="187">
        <v>0.64774991555169437</v>
      </c>
      <c r="H18" s="186">
        <f t="shared" si="1"/>
        <v>3.6528663749467109E-2</v>
      </c>
      <c r="I18" s="171">
        <f t="shared" ref="I18:AA18" si="11">SUM(I6:I17)</f>
        <v>3140.1094910555194</v>
      </c>
      <c r="J18" s="27">
        <f t="shared" si="11"/>
        <v>3047.2777705029744</v>
      </c>
      <c r="K18" s="185">
        <f t="shared" si="11"/>
        <v>92.831720552545221</v>
      </c>
      <c r="L18" s="171">
        <f t="shared" si="11"/>
        <v>979.02250000000015</v>
      </c>
      <c r="M18" s="27">
        <f t="shared" si="11"/>
        <v>903.5474999999999</v>
      </c>
      <c r="N18" s="172">
        <f t="shared" si="11"/>
        <v>75.475000000000193</v>
      </c>
      <c r="O18" s="171">
        <f t="shared" si="11"/>
        <v>499.68836007018552</v>
      </c>
      <c r="P18" s="27">
        <f t="shared" si="11"/>
        <v>527.69887341920571</v>
      </c>
      <c r="Q18" s="172">
        <f t="shared" si="11"/>
        <v>-28.010513349020165</v>
      </c>
      <c r="R18" s="171">
        <f t="shared" si="11"/>
        <v>713.00165651967529</v>
      </c>
      <c r="S18" s="27">
        <f t="shared" si="11"/>
        <v>1567.7075000000004</v>
      </c>
      <c r="T18" s="172">
        <f t="shared" si="11"/>
        <v>-854.70584348032537</v>
      </c>
      <c r="U18" s="171">
        <f t="shared" si="11"/>
        <v>153.22250000000003</v>
      </c>
      <c r="V18" s="27">
        <f t="shared" si="11"/>
        <v>33.6175</v>
      </c>
      <c r="W18" s="172">
        <f t="shared" si="11"/>
        <v>119.60500000000002</v>
      </c>
      <c r="X18" s="171">
        <f t="shared" si="11"/>
        <v>1051.5349834101391</v>
      </c>
      <c r="Y18" s="27">
        <f t="shared" si="11"/>
        <v>263.89612658079432</v>
      </c>
      <c r="Z18" s="172">
        <f t="shared" si="11"/>
        <v>787.63885682934495</v>
      </c>
      <c r="AA18" s="29">
        <f t="shared" si="11"/>
        <v>3396.4700000000003</v>
      </c>
      <c r="AB18" s="184">
        <v>1.194106833499408</v>
      </c>
      <c r="AC18" s="183">
        <f t="shared" si="8"/>
        <v>0.56302202050952899</v>
      </c>
      <c r="AD18" s="182">
        <f>SUM(AD6:AD17)</f>
        <v>3296.4675000000007</v>
      </c>
      <c r="AE18" s="181">
        <v>1.1589486682222874</v>
      </c>
      <c r="AF18" s="180">
        <f t="shared" si="9"/>
        <v>0.55891165270095933</v>
      </c>
      <c r="AG18" s="179">
        <f>SUM(AG6:AG17)</f>
        <v>100.00249999999974</v>
      </c>
    </row>
    <row r="19" spans="1:33" ht="15">
      <c r="A19" s="377"/>
      <c r="B19" s="158" t="s">
        <v>87</v>
      </c>
      <c r="C19" s="169">
        <f t="shared" si="0"/>
        <v>0.60898749150215203</v>
      </c>
      <c r="D19" s="151">
        <f>SUM(D9:D15)</f>
        <v>1912.2874020000002</v>
      </c>
      <c r="E19" s="168">
        <v>0.67230844210107243</v>
      </c>
      <c r="F19" s="162">
        <f>SUM(F9:F15)</f>
        <v>1842.4340985000001</v>
      </c>
      <c r="G19" s="167">
        <v>0.64774991555169437</v>
      </c>
      <c r="H19" s="166">
        <f t="shared" si="1"/>
        <v>3.6528663749467109E-2</v>
      </c>
      <c r="I19" s="151">
        <f t="shared" ref="I19:AA19" si="12">SUM(I9:I15)</f>
        <v>3140.1094910555194</v>
      </c>
      <c r="J19" s="16">
        <f t="shared" si="12"/>
        <v>3047.2777705029744</v>
      </c>
      <c r="K19" s="165">
        <f t="shared" si="12"/>
        <v>92.831720552545221</v>
      </c>
      <c r="L19" s="151">
        <f t="shared" si="12"/>
        <v>979.02250000000015</v>
      </c>
      <c r="M19" s="16">
        <f t="shared" si="12"/>
        <v>903.5474999999999</v>
      </c>
      <c r="N19" s="152">
        <f t="shared" si="12"/>
        <v>75.475000000000193</v>
      </c>
      <c r="O19" s="151">
        <f t="shared" si="12"/>
        <v>499.68836007018552</v>
      </c>
      <c r="P19" s="16">
        <f t="shared" si="12"/>
        <v>527.69887341920571</v>
      </c>
      <c r="Q19" s="152">
        <f t="shared" si="12"/>
        <v>-28.010513349020165</v>
      </c>
      <c r="R19" s="151">
        <f t="shared" si="12"/>
        <v>713.00165651967529</v>
      </c>
      <c r="S19" s="16">
        <f t="shared" si="12"/>
        <v>1567.7075000000004</v>
      </c>
      <c r="T19" s="152">
        <f t="shared" si="12"/>
        <v>-854.70584348032537</v>
      </c>
      <c r="U19" s="151">
        <f t="shared" si="12"/>
        <v>153.22250000000003</v>
      </c>
      <c r="V19" s="16">
        <f t="shared" si="12"/>
        <v>33.6175</v>
      </c>
      <c r="W19" s="152">
        <f t="shared" si="12"/>
        <v>119.60500000000002</v>
      </c>
      <c r="X19" s="151">
        <f t="shared" si="12"/>
        <v>1051.5349834101391</v>
      </c>
      <c r="Y19" s="16">
        <f t="shared" si="12"/>
        <v>263.89612658079432</v>
      </c>
      <c r="Z19" s="152">
        <f t="shared" si="12"/>
        <v>787.63885682934495</v>
      </c>
      <c r="AA19" s="18">
        <f t="shared" si="12"/>
        <v>3396.4700000000003</v>
      </c>
      <c r="AB19" s="164">
        <v>1.194106833499408</v>
      </c>
      <c r="AC19" s="163">
        <f t="shared" si="8"/>
        <v>0.56302202050952899</v>
      </c>
      <c r="AD19" s="162">
        <f>SUM(AD9:AD15)</f>
        <v>3296.4675000000007</v>
      </c>
      <c r="AE19" s="161">
        <v>1.1589486682222874</v>
      </c>
      <c r="AF19" s="160">
        <f t="shared" si="9"/>
        <v>0.55891165270095933</v>
      </c>
      <c r="AG19" s="159">
        <f>SUM(AG9:AG15)</f>
        <v>100.00249999999974</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0</v>
      </c>
      <c r="M20" s="293">
        <f t="shared" si="13"/>
        <v>0</v>
      </c>
      <c r="N20" s="295">
        <f t="shared" si="13"/>
        <v>0</v>
      </c>
      <c r="O20" s="294">
        <f t="shared" si="13"/>
        <v>0</v>
      </c>
      <c r="P20" s="293">
        <f t="shared" si="13"/>
        <v>0</v>
      </c>
      <c r="Q20" s="295">
        <f t="shared" si="13"/>
        <v>0</v>
      </c>
      <c r="R20" s="294">
        <f t="shared" si="13"/>
        <v>0</v>
      </c>
      <c r="S20" s="293">
        <f t="shared" si="13"/>
        <v>0</v>
      </c>
      <c r="T20" s="295">
        <f t="shared" si="13"/>
        <v>0</v>
      </c>
      <c r="U20" s="294">
        <f t="shared" si="13"/>
        <v>0</v>
      </c>
      <c r="V20" s="293">
        <f t="shared" si="13"/>
        <v>0</v>
      </c>
      <c r="W20" s="295">
        <f t="shared" si="13"/>
        <v>0</v>
      </c>
      <c r="X20" s="294">
        <f t="shared" si="13"/>
        <v>0</v>
      </c>
      <c r="Y20" s="293">
        <f t="shared" si="13"/>
        <v>0</v>
      </c>
      <c r="Z20" s="295">
        <f t="shared" si="13"/>
        <v>0</v>
      </c>
      <c r="AA20" s="308">
        <f t="shared" si="13"/>
        <v>0</v>
      </c>
      <c r="AB20" s="307">
        <v>0</v>
      </c>
      <c r="AC20" s="306">
        <f t="shared" si="8"/>
        <v>1</v>
      </c>
      <c r="AD20" s="305">
        <f>SUM(AD6:AD8,AD16:AD17)</f>
        <v>0</v>
      </c>
      <c r="AE20" s="304">
        <v>0</v>
      </c>
      <c r="AF20" s="303">
        <f t="shared" si="9"/>
        <v>1</v>
      </c>
      <c r="AG20" s="302">
        <f>SUM(AG6:AG8,AG16:AG17)</f>
        <v>0</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0</v>
      </c>
      <c r="S21" s="83">
        <v>0</v>
      </c>
      <c r="T21" s="274">
        <f t="shared" ref="T21:T32" si="17">R21-S21</f>
        <v>0</v>
      </c>
      <c r="U21" s="273">
        <v>0</v>
      </c>
      <c r="V21" s="83">
        <v>0</v>
      </c>
      <c r="W21" s="274">
        <f t="shared" ref="W21:W32" si="18">U21-V21</f>
        <v>0</v>
      </c>
      <c r="X21" s="273">
        <v>0</v>
      </c>
      <c r="Y21" s="83">
        <v>0</v>
      </c>
      <c r="Z21" s="274">
        <f t="shared" ref="Z21:Z32" si="19">X21-Y21</f>
        <v>0</v>
      </c>
      <c r="AA21" s="85">
        <v>0</v>
      </c>
      <c r="AB21" s="286">
        <v>0</v>
      </c>
      <c r="AC21" s="285">
        <f t="shared" si="8"/>
        <v>1</v>
      </c>
      <c r="AD21" s="284">
        <v>0</v>
      </c>
      <c r="AE21" s="283">
        <v>0</v>
      </c>
      <c r="AF21" s="282">
        <f t="shared" si="9"/>
        <v>1</v>
      </c>
      <c r="AG21" s="281">
        <f t="shared" ref="AG21:AG32" si="20">AA21-AD21</f>
        <v>0</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0</v>
      </c>
      <c r="P22" s="61">
        <v>0</v>
      </c>
      <c r="Q22" s="252">
        <f t="shared" si="16"/>
        <v>0</v>
      </c>
      <c r="R22" s="251">
        <v>0</v>
      </c>
      <c r="S22" s="61">
        <v>0</v>
      </c>
      <c r="T22" s="252">
        <f t="shared" si="17"/>
        <v>0</v>
      </c>
      <c r="U22" s="251">
        <v>0</v>
      </c>
      <c r="V22" s="61">
        <v>0</v>
      </c>
      <c r="W22" s="252">
        <f t="shared" si="18"/>
        <v>0</v>
      </c>
      <c r="X22" s="251">
        <v>0</v>
      </c>
      <c r="Y22" s="61">
        <v>0</v>
      </c>
      <c r="Z22" s="252">
        <f t="shared" si="19"/>
        <v>0</v>
      </c>
      <c r="AA22" s="63">
        <v>0</v>
      </c>
      <c r="AB22" s="264">
        <v>0</v>
      </c>
      <c r="AC22" s="263">
        <f t="shared" si="8"/>
        <v>1</v>
      </c>
      <c r="AD22" s="262">
        <v>0</v>
      </c>
      <c r="AE22" s="261">
        <v>0</v>
      </c>
      <c r="AF22" s="260">
        <f t="shared" si="9"/>
        <v>1</v>
      </c>
      <c r="AG22" s="259">
        <f t="shared" si="20"/>
        <v>0</v>
      </c>
    </row>
    <row r="23" spans="1:33" ht="15">
      <c r="A23" s="377"/>
      <c r="B23" s="271" t="s">
        <v>24</v>
      </c>
      <c r="C23" s="249">
        <f t="shared" si="0"/>
        <v>1</v>
      </c>
      <c r="D23" s="231">
        <v>0</v>
      </c>
      <c r="E23" s="248">
        <v>0</v>
      </c>
      <c r="F23" s="242">
        <v>0</v>
      </c>
      <c r="G23" s="247">
        <v>0</v>
      </c>
      <c r="H23" s="246">
        <f t="shared" si="1"/>
        <v>1</v>
      </c>
      <c r="I23" s="231">
        <v>0</v>
      </c>
      <c r="J23" s="72">
        <v>0</v>
      </c>
      <c r="K23" s="245">
        <f t="shared" si="14"/>
        <v>0</v>
      </c>
      <c r="L23" s="231">
        <v>0</v>
      </c>
      <c r="M23" s="72">
        <v>0</v>
      </c>
      <c r="N23" s="232">
        <f t="shared" si="15"/>
        <v>0</v>
      </c>
      <c r="O23" s="231">
        <v>0</v>
      </c>
      <c r="P23" s="72">
        <v>0</v>
      </c>
      <c r="Q23" s="232">
        <f t="shared" si="16"/>
        <v>0</v>
      </c>
      <c r="R23" s="231">
        <v>0</v>
      </c>
      <c r="S23" s="72">
        <v>0</v>
      </c>
      <c r="T23" s="232">
        <f t="shared" si="17"/>
        <v>0</v>
      </c>
      <c r="U23" s="231">
        <v>0</v>
      </c>
      <c r="V23" s="72">
        <v>0</v>
      </c>
      <c r="W23" s="232">
        <f t="shared" si="18"/>
        <v>0</v>
      </c>
      <c r="X23" s="231">
        <v>0</v>
      </c>
      <c r="Y23" s="72">
        <v>0</v>
      </c>
      <c r="Z23" s="232">
        <f t="shared" si="19"/>
        <v>0</v>
      </c>
      <c r="AA23" s="74">
        <v>0</v>
      </c>
      <c r="AB23" s="244">
        <v>0</v>
      </c>
      <c r="AC23" s="243">
        <f t="shared" si="8"/>
        <v>1</v>
      </c>
      <c r="AD23" s="242">
        <v>0</v>
      </c>
      <c r="AE23" s="241">
        <v>0</v>
      </c>
      <c r="AF23" s="240">
        <f t="shared" si="9"/>
        <v>1</v>
      </c>
      <c r="AG23" s="239">
        <f t="shared" si="20"/>
        <v>0</v>
      </c>
    </row>
    <row r="24" spans="1:33" ht="15">
      <c r="A24" s="377"/>
      <c r="B24" s="218" t="s">
        <v>23</v>
      </c>
      <c r="C24" s="229">
        <f t="shared" si="0"/>
        <v>0.52</v>
      </c>
      <c r="D24" s="211">
        <v>4.7684319999999998</v>
      </c>
      <c r="E24" s="228">
        <v>1.676451502965505E-3</v>
      </c>
      <c r="F24" s="222">
        <v>62.144622000000005</v>
      </c>
      <c r="G24" s="227">
        <v>2.184836553191483E-2</v>
      </c>
      <c r="H24" s="226">
        <f t="shared" si="1"/>
        <v>-12.032506702412871</v>
      </c>
      <c r="I24" s="211">
        <v>9.1700615384615372</v>
      </c>
      <c r="J24" s="49">
        <v>119.50888846153845</v>
      </c>
      <c r="K24" s="225">
        <f t="shared" si="14"/>
        <v>-110.33882692307691</v>
      </c>
      <c r="L24" s="211">
        <v>0</v>
      </c>
      <c r="M24" s="49">
        <v>0</v>
      </c>
      <c r="N24" s="212">
        <f t="shared" si="15"/>
        <v>0</v>
      </c>
      <c r="O24" s="211">
        <v>1.7508333333333332</v>
      </c>
      <c r="P24" s="49">
        <v>4.3104430810675511</v>
      </c>
      <c r="Q24" s="212">
        <f t="shared" si="16"/>
        <v>-2.5596097477342177</v>
      </c>
      <c r="R24" s="211">
        <v>6.8566666666666665</v>
      </c>
      <c r="S24" s="49">
        <v>13.815390252265781</v>
      </c>
      <c r="T24" s="212">
        <f t="shared" si="17"/>
        <v>-6.9587235855991141</v>
      </c>
      <c r="U24" s="211">
        <v>1.3391666666666666</v>
      </c>
      <c r="V24" s="49">
        <v>33.910000000000188</v>
      </c>
      <c r="W24" s="212">
        <f t="shared" si="18"/>
        <v>-32.570833333333525</v>
      </c>
      <c r="X24" s="211">
        <v>0</v>
      </c>
      <c r="Y24" s="49">
        <v>77.594166666666467</v>
      </c>
      <c r="Z24" s="212">
        <f t="shared" si="19"/>
        <v>-77.594166666666467</v>
      </c>
      <c r="AA24" s="51">
        <v>9.9466666666666672</v>
      </c>
      <c r="AB24" s="224">
        <v>3.4969785209960475E-3</v>
      </c>
      <c r="AC24" s="223">
        <f t="shared" si="8"/>
        <v>0.47939999999999994</v>
      </c>
      <c r="AD24" s="222">
        <v>129.63</v>
      </c>
      <c r="AE24" s="221">
        <v>4.5574396186722627E-2</v>
      </c>
      <c r="AF24" s="220">
        <f t="shared" si="9"/>
        <v>0.47940000000000005</v>
      </c>
      <c r="AG24" s="219">
        <f t="shared" si="20"/>
        <v>-119.68333333333332</v>
      </c>
    </row>
    <row r="25" spans="1:33" ht="15">
      <c r="A25" s="377"/>
      <c r="B25" s="270" t="s">
        <v>22</v>
      </c>
      <c r="C25" s="269">
        <f t="shared" si="0"/>
        <v>0.54000000000000015</v>
      </c>
      <c r="D25" s="251">
        <v>115.90456933333336</v>
      </c>
      <c r="E25" s="268">
        <v>4.0748906445438729E-2</v>
      </c>
      <c r="F25" s="262">
        <v>154.32533816666665</v>
      </c>
      <c r="G25" s="267">
        <v>5.425660806339283E-2</v>
      </c>
      <c r="H25" s="266">
        <f t="shared" si="1"/>
        <v>-0.33148623090810059</v>
      </c>
      <c r="I25" s="251">
        <v>214.63809135802467</v>
      </c>
      <c r="J25" s="61">
        <v>285.78766327160491</v>
      </c>
      <c r="K25" s="265">
        <f t="shared" si="14"/>
        <v>-71.149571913580246</v>
      </c>
      <c r="L25" s="251">
        <v>14.332500000000001</v>
      </c>
      <c r="M25" s="61">
        <v>107.85333333333331</v>
      </c>
      <c r="N25" s="252">
        <f t="shared" si="15"/>
        <v>-93.520833333333314</v>
      </c>
      <c r="O25" s="251">
        <v>20.955783252255276</v>
      </c>
      <c r="P25" s="61">
        <v>22.907499999999999</v>
      </c>
      <c r="Q25" s="252">
        <f t="shared" si="16"/>
        <v>-1.9517167477447224</v>
      </c>
      <c r="R25" s="251">
        <v>171.99505008107806</v>
      </c>
      <c r="S25" s="61">
        <v>156.22416666666666</v>
      </c>
      <c r="T25" s="252">
        <f t="shared" si="17"/>
        <v>15.770883414411401</v>
      </c>
      <c r="U25" s="251">
        <v>25.363333333333333</v>
      </c>
      <c r="V25" s="61">
        <v>22.780833333333351</v>
      </c>
      <c r="W25" s="252">
        <f t="shared" si="18"/>
        <v>2.5824999999999818</v>
      </c>
      <c r="X25" s="251">
        <v>0</v>
      </c>
      <c r="Y25" s="61">
        <v>0</v>
      </c>
      <c r="Z25" s="252">
        <f t="shared" si="19"/>
        <v>0</v>
      </c>
      <c r="AA25" s="63">
        <v>232.64666666666668</v>
      </c>
      <c r="AB25" s="264">
        <v>8.1792265045039586E-2</v>
      </c>
      <c r="AC25" s="263">
        <f t="shared" si="8"/>
        <v>0.49820000000000009</v>
      </c>
      <c r="AD25" s="262">
        <v>309.76583333333338</v>
      </c>
      <c r="AE25" s="261">
        <v>0.10890527511720763</v>
      </c>
      <c r="AF25" s="260">
        <f t="shared" si="9"/>
        <v>0.49819999999999987</v>
      </c>
      <c r="AG25" s="259">
        <f t="shared" si="20"/>
        <v>-77.1191666666667</v>
      </c>
    </row>
    <row r="26" spans="1:33" ht="15">
      <c r="A26" s="377"/>
      <c r="B26" s="270" t="s">
        <v>21</v>
      </c>
      <c r="C26" s="269">
        <f t="shared" si="0"/>
        <v>0.58999999999999986</v>
      </c>
      <c r="D26" s="251">
        <v>252.78697766666673</v>
      </c>
      <c r="E26" s="268">
        <v>8.8873052743415656E-2</v>
      </c>
      <c r="F26" s="262">
        <v>279.66079433333334</v>
      </c>
      <c r="G26" s="267">
        <v>9.8321158982032614E-2</v>
      </c>
      <c r="H26" s="266">
        <f t="shared" si="1"/>
        <v>-0.10631013082526473</v>
      </c>
      <c r="I26" s="251">
        <v>428.45250451977421</v>
      </c>
      <c r="J26" s="61">
        <v>474.00134632768362</v>
      </c>
      <c r="K26" s="265">
        <f t="shared" si="14"/>
        <v>-45.548841807909412</v>
      </c>
      <c r="L26" s="251">
        <v>286.93833333333333</v>
      </c>
      <c r="M26" s="61">
        <v>370.81500000000005</v>
      </c>
      <c r="N26" s="252">
        <f t="shared" si="15"/>
        <v>-83.876666666666722</v>
      </c>
      <c r="O26" s="251">
        <v>162.16333333333336</v>
      </c>
      <c r="P26" s="61">
        <v>103.10666666666668</v>
      </c>
      <c r="Q26" s="252">
        <f t="shared" si="16"/>
        <v>59.056666666666672</v>
      </c>
      <c r="R26" s="251">
        <v>0</v>
      </c>
      <c r="S26" s="61">
        <v>39.029166666666676</v>
      </c>
      <c r="T26" s="252">
        <f t="shared" si="17"/>
        <v>-39.029166666666676</v>
      </c>
      <c r="U26" s="251">
        <v>14.557500000000042</v>
      </c>
      <c r="V26" s="61">
        <v>0</v>
      </c>
      <c r="W26" s="252">
        <f t="shared" si="18"/>
        <v>14.557500000000042</v>
      </c>
      <c r="X26" s="251">
        <v>0</v>
      </c>
      <c r="Y26" s="61">
        <v>0</v>
      </c>
      <c r="Z26" s="252">
        <f t="shared" si="19"/>
        <v>0</v>
      </c>
      <c r="AA26" s="63">
        <v>463.65916666666675</v>
      </c>
      <c r="AB26" s="264">
        <v>0.16301000136356503</v>
      </c>
      <c r="AC26" s="263">
        <f t="shared" si="8"/>
        <v>0.54520000000000002</v>
      </c>
      <c r="AD26" s="262">
        <v>512.95083333333343</v>
      </c>
      <c r="AE26" s="261">
        <v>0.18033961662148318</v>
      </c>
      <c r="AF26" s="260">
        <f t="shared" si="9"/>
        <v>0.54519999999999991</v>
      </c>
      <c r="AG26" s="259">
        <f t="shared" si="20"/>
        <v>-49.291666666666686</v>
      </c>
    </row>
    <row r="27" spans="1:33" ht="15">
      <c r="A27" s="377"/>
      <c r="B27" s="270" t="s">
        <v>20</v>
      </c>
      <c r="C27" s="269">
        <f t="shared" si="0"/>
        <v>0.59000000000000019</v>
      </c>
      <c r="D27" s="251">
        <v>537.7407553333336</v>
      </c>
      <c r="E27" s="268">
        <v>0.1890550808912391</v>
      </c>
      <c r="F27" s="262">
        <v>580.14595699999995</v>
      </c>
      <c r="G27" s="267">
        <v>0.20396360171598663</v>
      </c>
      <c r="H27" s="266">
        <f t="shared" si="1"/>
        <v>-7.8858076584469236E-2</v>
      </c>
      <c r="I27" s="251">
        <v>911.42500903954817</v>
      </c>
      <c r="J27" s="61">
        <v>983.29823220338994</v>
      </c>
      <c r="K27" s="265">
        <f t="shared" si="14"/>
        <v>-71.873223163841772</v>
      </c>
      <c r="L27" s="251">
        <v>652.43833333333339</v>
      </c>
      <c r="M27" s="61">
        <v>839.14166666666677</v>
      </c>
      <c r="N27" s="252">
        <f t="shared" si="15"/>
        <v>-186.70333333333338</v>
      </c>
      <c r="O27" s="251">
        <v>188.81083333333333</v>
      </c>
      <c r="P27" s="61">
        <v>172.17083333333335</v>
      </c>
      <c r="Q27" s="252">
        <f t="shared" si="16"/>
        <v>16.639999999999986</v>
      </c>
      <c r="R27" s="251">
        <v>0</v>
      </c>
      <c r="S27" s="61">
        <v>30.648333333333188</v>
      </c>
      <c r="T27" s="252">
        <f t="shared" si="17"/>
        <v>-30.648333333333188</v>
      </c>
      <c r="U27" s="251">
        <v>0</v>
      </c>
      <c r="V27" s="61">
        <v>0</v>
      </c>
      <c r="W27" s="252">
        <f t="shared" si="18"/>
        <v>0</v>
      </c>
      <c r="X27" s="251">
        <v>145.0691666666666</v>
      </c>
      <c r="Y27" s="61">
        <v>22.136666666666656</v>
      </c>
      <c r="Z27" s="252">
        <f t="shared" si="19"/>
        <v>122.93249999999995</v>
      </c>
      <c r="AA27" s="63">
        <v>986.31833333333338</v>
      </c>
      <c r="AB27" s="264">
        <v>0.34676280427593364</v>
      </c>
      <c r="AC27" s="263">
        <f t="shared" si="8"/>
        <v>0.54520000000000024</v>
      </c>
      <c r="AD27" s="262">
        <v>1064.0974999999999</v>
      </c>
      <c r="AE27" s="261">
        <v>0.37410785347759834</v>
      </c>
      <c r="AF27" s="260">
        <f t="shared" si="9"/>
        <v>0.54520000000000002</v>
      </c>
      <c r="AG27" s="259">
        <f t="shared" si="20"/>
        <v>-77.77916666666647</v>
      </c>
    </row>
    <row r="28" spans="1:33" ht="15">
      <c r="A28" s="377"/>
      <c r="B28" s="270" t="s">
        <v>19</v>
      </c>
      <c r="C28" s="269">
        <f t="shared" si="0"/>
        <v>0.6399999999999999</v>
      </c>
      <c r="D28" s="251">
        <v>560.81438700000001</v>
      </c>
      <c r="E28" s="268">
        <v>0.1971671446653383</v>
      </c>
      <c r="F28" s="262">
        <v>419.34817049999992</v>
      </c>
      <c r="G28" s="267">
        <v>0.14743145616403847</v>
      </c>
      <c r="H28" s="266">
        <f t="shared" si="1"/>
        <v>0.25225140399260138</v>
      </c>
      <c r="I28" s="251">
        <v>876.27247968750009</v>
      </c>
      <c r="J28" s="61">
        <v>655.23151640624997</v>
      </c>
      <c r="K28" s="265">
        <f t="shared" si="14"/>
        <v>221.04096328125013</v>
      </c>
      <c r="L28" s="251">
        <v>9.8640740481405516</v>
      </c>
      <c r="M28" s="61">
        <v>346.65258691233186</v>
      </c>
      <c r="N28" s="252">
        <f t="shared" si="15"/>
        <v>-336.78851286419132</v>
      </c>
      <c r="O28" s="251">
        <v>41.739196083829874</v>
      </c>
      <c r="P28" s="61">
        <v>180.1216666666667</v>
      </c>
      <c r="Q28" s="252">
        <f t="shared" si="16"/>
        <v>-138.38247058283682</v>
      </c>
      <c r="R28" s="251">
        <v>184.88133742437387</v>
      </c>
      <c r="S28" s="61">
        <v>71.275833333333324</v>
      </c>
      <c r="T28" s="252">
        <f t="shared" si="17"/>
        <v>113.60550409104054</v>
      </c>
      <c r="U28" s="251">
        <v>0</v>
      </c>
      <c r="V28" s="61">
        <v>0</v>
      </c>
      <c r="W28" s="252">
        <f t="shared" si="18"/>
        <v>0</v>
      </c>
      <c r="X28" s="251">
        <v>710.51705911032241</v>
      </c>
      <c r="Y28" s="61">
        <v>110.06907975433468</v>
      </c>
      <c r="Z28" s="252">
        <f t="shared" si="19"/>
        <v>600.44797935598774</v>
      </c>
      <c r="AA28" s="63">
        <v>947.00166666666667</v>
      </c>
      <c r="AB28" s="264">
        <v>0.33294012945852464</v>
      </c>
      <c r="AC28" s="263">
        <f t="shared" si="8"/>
        <v>0.59220000000000006</v>
      </c>
      <c r="AD28" s="262">
        <v>708.11916666666662</v>
      </c>
      <c r="AE28" s="261">
        <v>0.24895551530570498</v>
      </c>
      <c r="AF28" s="260">
        <f t="shared" si="9"/>
        <v>0.59219999999999995</v>
      </c>
      <c r="AG28" s="259">
        <f t="shared" si="20"/>
        <v>238.88250000000005</v>
      </c>
    </row>
    <row r="29" spans="1:33" ht="15">
      <c r="A29" s="377"/>
      <c r="B29" s="258" t="s">
        <v>18</v>
      </c>
      <c r="C29" s="269">
        <f t="shared" si="0"/>
        <v>0.64000000000000012</v>
      </c>
      <c r="D29" s="251">
        <v>215.65061699999998</v>
      </c>
      <c r="E29" s="268">
        <v>7.5816914445899289E-2</v>
      </c>
      <c r="F29" s="262">
        <v>193.449039</v>
      </c>
      <c r="G29" s="267">
        <v>6.8011441374116771E-2</v>
      </c>
      <c r="H29" s="266">
        <f t="shared" si="1"/>
        <v>0.10295160899075928</v>
      </c>
      <c r="I29" s="251">
        <v>336.95408906249992</v>
      </c>
      <c r="J29" s="61">
        <v>302.26412343749996</v>
      </c>
      <c r="K29" s="265">
        <f t="shared" si="14"/>
        <v>34.689965624999957</v>
      </c>
      <c r="L29" s="251">
        <v>2.3684757858670005E-15</v>
      </c>
      <c r="M29" s="61">
        <v>132.75788585740042</v>
      </c>
      <c r="N29" s="252">
        <f t="shared" si="15"/>
        <v>-132.75788585740042</v>
      </c>
      <c r="O29" s="251">
        <v>17.810336832391201</v>
      </c>
      <c r="P29" s="61">
        <v>134.2508333333333</v>
      </c>
      <c r="Q29" s="252">
        <f t="shared" si="16"/>
        <v>-116.4404965009421</v>
      </c>
      <c r="R29" s="251">
        <v>149.15898966258052</v>
      </c>
      <c r="S29" s="61">
        <v>0</v>
      </c>
      <c r="T29" s="252">
        <f t="shared" si="17"/>
        <v>149.15898966258052</v>
      </c>
      <c r="U29" s="251">
        <v>0</v>
      </c>
      <c r="V29" s="61">
        <v>0</v>
      </c>
      <c r="W29" s="252">
        <f t="shared" si="18"/>
        <v>0</v>
      </c>
      <c r="X29" s="251">
        <v>197.1823401716949</v>
      </c>
      <c r="Y29" s="61">
        <v>59.652947475932912</v>
      </c>
      <c r="Z29" s="252">
        <f t="shared" si="19"/>
        <v>137.529392695762</v>
      </c>
      <c r="AA29" s="63">
        <v>364.15166666666664</v>
      </c>
      <c r="AB29" s="264">
        <v>0.12802586025987722</v>
      </c>
      <c r="AC29" s="263">
        <f t="shared" si="8"/>
        <v>0.59219999999999995</v>
      </c>
      <c r="AD29" s="262">
        <v>326.66166666666663</v>
      </c>
      <c r="AE29" s="261">
        <v>0.11484539239128126</v>
      </c>
      <c r="AF29" s="260">
        <f t="shared" si="9"/>
        <v>0.59220000000000006</v>
      </c>
      <c r="AG29" s="259">
        <f t="shared" si="20"/>
        <v>37.490000000000009</v>
      </c>
    </row>
    <row r="30" spans="1:33" ht="15">
      <c r="A30" s="377"/>
      <c r="B30" s="238" t="s">
        <v>17</v>
      </c>
      <c r="C30" s="249">
        <f t="shared" si="0"/>
        <v>0.58999999999999986</v>
      </c>
      <c r="D30" s="231">
        <v>36.946386666666662</v>
      </c>
      <c r="E30" s="248">
        <v>1.2989348585966629E-2</v>
      </c>
      <c r="F30" s="242">
        <v>32.476655333333333</v>
      </c>
      <c r="G30" s="247">
        <v>1.1417912188389815E-2</v>
      </c>
      <c r="H30" s="246">
        <f t="shared" si="1"/>
        <v>0.12097884899163786</v>
      </c>
      <c r="I30" s="231">
        <v>62.620994350282494</v>
      </c>
      <c r="J30" s="72">
        <v>55.045178531073454</v>
      </c>
      <c r="K30" s="245">
        <f t="shared" si="14"/>
        <v>7.5758158192090406</v>
      </c>
      <c r="L30" s="231">
        <v>0</v>
      </c>
      <c r="M30" s="72">
        <v>0</v>
      </c>
      <c r="N30" s="232">
        <f t="shared" si="15"/>
        <v>0</v>
      </c>
      <c r="O30" s="231">
        <v>18.474166666666672</v>
      </c>
      <c r="P30" s="72">
        <v>24.339181174455998</v>
      </c>
      <c r="Q30" s="232">
        <f t="shared" si="16"/>
        <v>-5.8650145077893256</v>
      </c>
      <c r="R30" s="231">
        <v>47.480833333333329</v>
      </c>
      <c r="S30" s="72">
        <v>0</v>
      </c>
      <c r="T30" s="232">
        <f t="shared" si="17"/>
        <v>47.480833333333329</v>
      </c>
      <c r="U30" s="231">
        <v>0</v>
      </c>
      <c r="V30" s="72">
        <v>1.8116666666666663</v>
      </c>
      <c r="W30" s="232">
        <f t="shared" si="18"/>
        <v>-1.8116666666666663</v>
      </c>
      <c r="X30" s="231">
        <v>1.8116666666666663</v>
      </c>
      <c r="Y30" s="72">
        <v>33.41748549221068</v>
      </c>
      <c r="Z30" s="232">
        <f t="shared" si="19"/>
        <v>-31.605818825544013</v>
      </c>
      <c r="AA30" s="74">
        <v>67.766666666666666</v>
      </c>
      <c r="AB30" s="244">
        <v>2.3824924038823605E-2</v>
      </c>
      <c r="AC30" s="243">
        <f t="shared" si="8"/>
        <v>0.54519999999999991</v>
      </c>
      <c r="AD30" s="242">
        <v>59.568333333333342</v>
      </c>
      <c r="AE30" s="241">
        <v>2.0942612231089171E-2</v>
      </c>
      <c r="AF30" s="240">
        <f t="shared" si="9"/>
        <v>0.54519999999999991</v>
      </c>
      <c r="AG30" s="239">
        <f t="shared" si="20"/>
        <v>8.1983333333333235</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0</v>
      </c>
      <c r="M31" s="49">
        <v>0</v>
      </c>
      <c r="N31" s="212">
        <f t="shared" si="15"/>
        <v>0</v>
      </c>
      <c r="O31" s="211">
        <v>0</v>
      </c>
      <c r="P31" s="49">
        <v>0</v>
      </c>
      <c r="Q31" s="212">
        <f t="shared" si="16"/>
        <v>0</v>
      </c>
      <c r="R31" s="211">
        <v>0</v>
      </c>
      <c r="S31" s="49">
        <v>0</v>
      </c>
      <c r="T31" s="212">
        <f t="shared" si="17"/>
        <v>0</v>
      </c>
      <c r="U31" s="211">
        <v>0</v>
      </c>
      <c r="V31" s="49">
        <v>0</v>
      </c>
      <c r="W31" s="212">
        <f t="shared" si="18"/>
        <v>0</v>
      </c>
      <c r="X31" s="211">
        <v>0</v>
      </c>
      <c r="Y31" s="49">
        <v>0</v>
      </c>
      <c r="Z31" s="212">
        <f t="shared" si="19"/>
        <v>0</v>
      </c>
      <c r="AA31" s="51">
        <v>0</v>
      </c>
      <c r="AB31" s="224">
        <v>0</v>
      </c>
      <c r="AC31" s="223">
        <f t="shared" si="8"/>
        <v>1</v>
      </c>
      <c r="AD31" s="222">
        <v>0</v>
      </c>
      <c r="AE31" s="221">
        <v>0</v>
      </c>
      <c r="AF31" s="220">
        <f t="shared" si="9"/>
        <v>1</v>
      </c>
      <c r="AG31" s="219">
        <f t="shared" si="20"/>
        <v>0</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0</v>
      </c>
      <c r="P32" s="38">
        <v>0</v>
      </c>
      <c r="Q32" s="192">
        <f t="shared" si="16"/>
        <v>0</v>
      </c>
      <c r="R32" s="191">
        <v>0</v>
      </c>
      <c r="S32" s="38">
        <v>0</v>
      </c>
      <c r="T32" s="192">
        <f t="shared" si="17"/>
        <v>0</v>
      </c>
      <c r="U32" s="191">
        <v>0</v>
      </c>
      <c r="V32" s="38">
        <v>0</v>
      </c>
      <c r="W32" s="192">
        <f t="shared" si="18"/>
        <v>0</v>
      </c>
      <c r="X32" s="191">
        <v>0</v>
      </c>
      <c r="Y32" s="38">
        <v>0</v>
      </c>
      <c r="Z32" s="192">
        <f t="shared" si="19"/>
        <v>0</v>
      </c>
      <c r="AA32" s="40">
        <v>0</v>
      </c>
      <c r="AB32" s="204">
        <v>0</v>
      </c>
      <c r="AC32" s="203">
        <f t="shared" si="8"/>
        <v>1</v>
      </c>
      <c r="AD32" s="202">
        <v>0</v>
      </c>
      <c r="AE32" s="201">
        <v>0</v>
      </c>
      <c r="AF32" s="200">
        <f t="shared" si="9"/>
        <v>1</v>
      </c>
      <c r="AG32" s="199">
        <f t="shared" si="20"/>
        <v>0</v>
      </c>
    </row>
    <row r="33" spans="1:33" ht="15">
      <c r="A33" s="377"/>
      <c r="B33" s="178" t="s">
        <v>14</v>
      </c>
      <c r="C33" s="189">
        <f t="shared" si="0"/>
        <v>0.60735761323335946</v>
      </c>
      <c r="D33" s="171">
        <f>SUM(D21:D32)</f>
        <v>1724.6121250000006</v>
      </c>
      <c r="E33" s="188">
        <v>0.60632689928026329</v>
      </c>
      <c r="F33" s="182">
        <f>SUM(F21:F32)</f>
        <v>1721.5505763333333</v>
      </c>
      <c r="G33" s="187">
        <v>0.60525054401987199</v>
      </c>
      <c r="H33" s="186">
        <f t="shared" si="1"/>
        <v>1.7752099862264673E-3</v>
      </c>
      <c r="I33" s="171">
        <f t="shared" ref="I33:AA33" si="21">SUM(I21:I32)</f>
        <v>2839.5332295560911</v>
      </c>
      <c r="J33" s="27">
        <f t="shared" si="21"/>
        <v>2875.1369486390404</v>
      </c>
      <c r="K33" s="185">
        <f t="shared" si="21"/>
        <v>-35.603719082949212</v>
      </c>
      <c r="L33" s="171">
        <f t="shared" si="21"/>
        <v>963.5732407148073</v>
      </c>
      <c r="M33" s="27">
        <f t="shared" si="21"/>
        <v>1797.2204727697324</v>
      </c>
      <c r="N33" s="172">
        <f t="shared" si="21"/>
        <v>-833.6472320549251</v>
      </c>
      <c r="O33" s="171">
        <f t="shared" si="21"/>
        <v>451.7044828351431</v>
      </c>
      <c r="P33" s="27">
        <f t="shared" si="21"/>
        <v>641.20712425552358</v>
      </c>
      <c r="Q33" s="172">
        <f t="shared" si="21"/>
        <v>-189.50264142038054</v>
      </c>
      <c r="R33" s="171">
        <f t="shared" si="21"/>
        <v>560.37287716803246</v>
      </c>
      <c r="S33" s="27">
        <f t="shared" si="21"/>
        <v>310.99289025226562</v>
      </c>
      <c r="T33" s="172">
        <f t="shared" si="21"/>
        <v>249.37998691576681</v>
      </c>
      <c r="U33" s="171">
        <f t="shared" si="21"/>
        <v>41.260000000000041</v>
      </c>
      <c r="V33" s="27">
        <f t="shared" si="21"/>
        <v>58.502500000000211</v>
      </c>
      <c r="W33" s="172">
        <f t="shared" si="21"/>
        <v>-17.242500000000167</v>
      </c>
      <c r="X33" s="171">
        <f t="shared" si="21"/>
        <v>1054.5802326153507</v>
      </c>
      <c r="Y33" s="27">
        <f t="shared" si="21"/>
        <v>302.87034605581141</v>
      </c>
      <c r="Z33" s="172">
        <f t="shared" si="21"/>
        <v>751.7098865595392</v>
      </c>
      <c r="AA33" s="29">
        <f t="shared" si="21"/>
        <v>3071.4908333333337</v>
      </c>
      <c r="AB33" s="184">
        <v>1.0798529629627598</v>
      </c>
      <c r="AC33" s="183">
        <f t="shared" si="8"/>
        <v>0.5614902399459113</v>
      </c>
      <c r="AD33" s="182">
        <f>SUM(AD21:AD32)</f>
        <v>3110.7933333333335</v>
      </c>
      <c r="AE33" s="181">
        <v>1.0936706613310874</v>
      </c>
      <c r="AF33" s="180">
        <f t="shared" si="9"/>
        <v>0.55341206948281141</v>
      </c>
      <c r="AG33" s="179">
        <f>SUM(AG21:AG32)</f>
        <v>-39.302499999999782</v>
      </c>
    </row>
    <row r="34" spans="1:33" ht="15">
      <c r="A34" s="377"/>
      <c r="B34" s="158" t="s">
        <v>87</v>
      </c>
      <c r="C34" s="169">
        <f t="shared" si="0"/>
        <v>0.60735761323335946</v>
      </c>
      <c r="D34" s="151">
        <f>SUM(D24:D30)</f>
        <v>1724.6121250000006</v>
      </c>
      <c r="E34" s="168">
        <v>0.60632689928026329</v>
      </c>
      <c r="F34" s="162">
        <f>SUM(F24:F30)</f>
        <v>1721.5505763333333</v>
      </c>
      <c r="G34" s="167">
        <v>0.60525054401987199</v>
      </c>
      <c r="H34" s="166">
        <f t="shared" si="1"/>
        <v>1.7752099862264673E-3</v>
      </c>
      <c r="I34" s="151">
        <f t="shared" ref="I34:AA34" si="22">SUM(I24:I30)</f>
        <v>2839.5332295560911</v>
      </c>
      <c r="J34" s="16">
        <f t="shared" si="22"/>
        <v>2875.1369486390404</v>
      </c>
      <c r="K34" s="165">
        <f t="shared" si="22"/>
        <v>-35.603719082949212</v>
      </c>
      <c r="L34" s="151">
        <f t="shared" si="22"/>
        <v>963.5732407148073</v>
      </c>
      <c r="M34" s="16">
        <f t="shared" si="22"/>
        <v>1797.2204727697324</v>
      </c>
      <c r="N34" s="152">
        <f t="shared" si="22"/>
        <v>-833.6472320549251</v>
      </c>
      <c r="O34" s="151">
        <f t="shared" si="22"/>
        <v>451.7044828351431</v>
      </c>
      <c r="P34" s="16">
        <f t="shared" si="22"/>
        <v>641.20712425552358</v>
      </c>
      <c r="Q34" s="152">
        <f t="shared" si="22"/>
        <v>-189.50264142038054</v>
      </c>
      <c r="R34" s="151">
        <f t="shared" si="22"/>
        <v>560.37287716803246</v>
      </c>
      <c r="S34" s="16">
        <f t="shared" si="22"/>
        <v>310.99289025226562</v>
      </c>
      <c r="T34" s="152">
        <f t="shared" si="22"/>
        <v>249.37998691576681</v>
      </c>
      <c r="U34" s="151">
        <f t="shared" si="22"/>
        <v>41.260000000000041</v>
      </c>
      <c r="V34" s="16">
        <f t="shared" si="22"/>
        <v>58.502500000000211</v>
      </c>
      <c r="W34" s="152">
        <f t="shared" si="22"/>
        <v>-17.242500000000167</v>
      </c>
      <c r="X34" s="151">
        <f t="shared" si="22"/>
        <v>1054.5802326153507</v>
      </c>
      <c r="Y34" s="16">
        <f t="shared" si="22"/>
        <v>302.87034605581141</v>
      </c>
      <c r="Z34" s="152">
        <f t="shared" si="22"/>
        <v>751.7098865595392</v>
      </c>
      <c r="AA34" s="18">
        <f t="shared" si="22"/>
        <v>3071.4908333333337</v>
      </c>
      <c r="AB34" s="164">
        <v>1.0798529629627598</v>
      </c>
      <c r="AC34" s="163">
        <f t="shared" si="8"/>
        <v>0.5614902399459113</v>
      </c>
      <c r="AD34" s="162">
        <f>SUM(AD24:AD30)</f>
        <v>3110.7933333333335</v>
      </c>
      <c r="AE34" s="161">
        <v>1.0936706613310874</v>
      </c>
      <c r="AF34" s="160">
        <f t="shared" si="9"/>
        <v>0.55341206948281141</v>
      </c>
      <c r="AG34" s="159">
        <f>SUM(AG24:AG30)</f>
        <v>-39.302499999999782</v>
      </c>
    </row>
    <row r="35" spans="1:33" ht="15.75" thickBot="1">
      <c r="A35" s="379"/>
      <c r="B35" s="301" t="s">
        <v>86</v>
      </c>
      <c r="C35" s="313">
        <f t="shared" si="0"/>
        <v>1</v>
      </c>
      <c r="D35" s="294">
        <f>SUM(D21:D23,D31:D32)</f>
        <v>0</v>
      </c>
      <c r="E35" s="312">
        <v>0</v>
      </c>
      <c r="F35" s="305">
        <f>SUM(F21:F23,F31:F32)</f>
        <v>0</v>
      </c>
      <c r="G35" s="311">
        <v>0</v>
      </c>
      <c r="H35" s="310">
        <f t="shared" si="1"/>
        <v>1</v>
      </c>
      <c r="I35" s="294">
        <f t="shared" ref="I35:AA35" si="23">SUM(I21:I23,I31:I32)</f>
        <v>0</v>
      </c>
      <c r="J35" s="293">
        <f t="shared" si="23"/>
        <v>0</v>
      </c>
      <c r="K35" s="309">
        <f t="shared" si="23"/>
        <v>0</v>
      </c>
      <c r="L35" s="294">
        <f t="shared" si="23"/>
        <v>0</v>
      </c>
      <c r="M35" s="293">
        <f t="shared" si="23"/>
        <v>0</v>
      </c>
      <c r="N35" s="295">
        <f t="shared" si="23"/>
        <v>0</v>
      </c>
      <c r="O35" s="294">
        <f t="shared" si="23"/>
        <v>0</v>
      </c>
      <c r="P35" s="293">
        <f t="shared" si="23"/>
        <v>0</v>
      </c>
      <c r="Q35" s="295">
        <f t="shared" si="23"/>
        <v>0</v>
      </c>
      <c r="R35" s="294">
        <f t="shared" si="23"/>
        <v>0</v>
      </c>
      <c r="S35" s="293">
        <f t="shared" si="23"/>
        <v>0</v>
      </c>
      <c r="T35" s="295">
        <f t="shared" si="23"/>
        <v>0</v>
      </c>
      <c r="U35" s="294">
        <f t="shared" si="23"/>
        <v>0</v>
      </c>
      <c r="V35" s="293">
        <f t="shared" si="23"/>
        <v>0</v>
      </c>
      <c r="W35" s="295">
        <f t="shared" si="23"/>
        <v>0</v>
      </c>
      <c r="X35" s="294">
        <f t="shared" si="23"/>
        <v>0</v>
      </c>
      <c r="Y35" s="293">
        <f t="shared" si="23"/>
        <v>0</v>
      </c>
      <c r="Z35" s="295">
        <f t="shared" si="23"/>
        <v>0</v>
      </c>
      <c r="AA35" s="308">
        <f t="shared" si="23"/>
        <v>0</v>
      </c>
      <c r="AB35" s="307">
        <v>0</v>
      </c>
      <c r="AC35" s="306">
        <f t="shared" si="8"/>
        <v>1</v>
      </c>
      <c r="AD35" s="305">
        <f>SUM(AD21:AD23,AD31:AD32)</f>
        <v>0</v>
      </c>
      <c r="AE35" s="304">
        <v>0</v>
      </c>
      <c r="AF35" s="303">
        <f t="shared" si="9"/>
        <v>1</v>
      </c>
      <c r="AG35" s="302">
        <f>SUM(AG21:AG23,AG31:AG32)</f>
        <v>0</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0</v>
      </c>
      <c r="S36" s="83">
        <v>0</v>
      </c>
      <c r="T36" s="274">
        <f t="shared" ref="T36:T47" si="27">R36-S36</f>
        <v>0</v>
      </c>
      <c r="U36" s="273">
        <v>0</v>
      </c>
      <c r="V36" s="83">
        <v>0</v>
      </c>
      <c r="W36" s="274">
        <f t="shared" ref="W36:W47" si="28">U36-V36</f>
        <v>0</v>
      </c>
      <c r="X36" s="273">
        <v>0</v>
      </c>
      <c r="Y36" s="83">
        <v>0</v>
      </c>
      <c r="Z36" s="274">
        <f t="shared" ref="Z36:Z47" si="29">X36-Y36</f>
        <v>0</v>
      </c>
      <c r="AA36" s="85">
        <v>0</v>
      </c>
      <c r="AB36" s="286">
        <v>0</v>
      </c>
      <c r="AC36" s="285">
        <f t="shared" si="8"/>
        <v>1</v>
      </c>
      <c r="AD36" s="284">
        <v>0</v>
      </c>
      <c r="AE36" s="283">
        <v>0</v>
      </c>
      <c r="AF36" s="282">
        <f t="shared" si="9"/>
        <v>1</v>
      </c>
      <c r="AG36" s="281">
        <f t="shared" ref="AG36:AG47" si="30">AA36-AD36</f>
        <v>0</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0</v>
      </c>
      <c r="S37" s="61">
        <v>0</v>
      </c>
      <c r="T37" s="252">
        <f t="shared" si="27"/>
        <v>0</v>
      </c>
      <c r="U37" s="251">
        <v>0</v>
      </c>
      <c r="V37" s="61">
        <v>0</v>
      </c>
      <c r="W37" s="252">
        <f t="shared" si="28"/>
        <v>0</v>
      </c>
      <c r="X37" s="251">
        <v>0</v>
      </c>
      <c r="Y37" s="61">
        <v>0</v>
      </c>
      <c r="Z37" s="252">
        <f t="shared" si="29"/>
        <v>0</v>
      </c>
      <c r="AA37" s="63">
        <v>0</v>
      </c>
      <c r="AB37" s="264">
        <v>0</v>
      </c>
      <c r="AC37" s="263">
        <f t="shared" si="8"/>
        <v>1</v>
      </c>
      <c r="AD37" s="262">
        <v>0</v>
      </c>
      <c r="AE37" s="261">
        <v>0</v>
      </c>
      <c r="AF37" s="260">
        <f t="shared" si="9"/>
        <v>1</v>
      </c>
      <c r="AG37" s="259">
        <f t="shared" si="30"/>
        <v>0</v>
      </c>
    </row>
    <row r="38" spans="1:33" ht="15">
      <c r="A38" s="377"/>
      <c r="B38" s="271" t="s">
        <v>24</v>
      </c>
      <c r="C38" s="249">
        <f t="shared" si="0"/>
        <v>1</v>
      </c>
      <c r="D38" s="231">
        <v>0</v>
      </c>
      <c r="E38" s="248">
        <v>0</v>
      </c>
      <c r="F38" s="242">
        <v>0</v>
      </c>
      <c r="G38" s="247">
        <v>0</v>
      </c>
      <c r="H38" s="246">
        <f t="shared" si="1"/>
        <v>1</v>
      </c>
      <c r="I38" s="231">
        <v>0</v>
      </c>
      <c r="J38" s="72">
        <v>0</v>
      </c>
      <c r="K38" s="245">
        <f t="shared" si="24"/>
        <v>0</v>
      </c>
      <c r="L38" s="231">
        <v>0</v>
      </c>
      <c r="M38" s="72">
        <v>0</v>
      </c>
      <c r="N38" s="232">
        <f t="shared" si="25"/>
        <v>0</v>
      </c>
      <c r="O38" s="231">
        <v>0</v>
      </c>
      <c r="P38" s="72">
        <v>0</v>
      </c>
      <c r="Q38" s="232">
        <f t="shared" si="26"/>
        <v>0</v>
      </c>
      <c r="R38" s="231">
        <v>0</v>
      </c>
      <c r="S38" s="72">
        <v>0</v>
      </c>
      <c r="T38" s="232">
        <f t="shared" si="27"/>
        <v>0</v>
      </c>
      <c r="U38" s="231">
        <v>0</v>
      </c>
      <c r="V38" s="72">
        <v>0</v>
      </c>
      <c r="W38" s="232">
        <f t="shared" si="28"/>
        <v>0</v>
      </c>
      <c r="X38" s="231">
        <v>0</v>
      </c>
      <c r="Y38" s="72">
        <v>0</v>
      </c>
      <c r="Z38" s="232">
        <f t="shared" si="29"/>
        <v>0</v>
      </c>
      <c r="AA38" s="74">
        <v>0</v>
      </c>
      <c r="AB38" s="244">
        <v>0</v>
      </c>
      <c r="AC38" s="243">
        <f t="shared" si="8"/>
        <v>1</v>
      </c>
      <c r="AD38" s="242">
        <v>0</v>
      </c>
      <c r="AE38" s="241">
        <v>0</v>
      </c>
      <c r="AF38" s="240">
        <f t="shared" si="9"/>
        <v>1</v>
      </c>
      <c r="AG38" s="239">
        <f t="shared" si="30"/>
        <v>0</v>
      </c>
    </row>
    <row r="39" spans="1:33" ht="15">
      <c r="A39" s="377"/>
      <c r="B39" s="218" t="s">
        <v>23</v>
      </c>
      <c r="C39" s="229">
        <f t="shared" si="0"/>
        <v>0.51999999999999991</v>
      </c>
      <c r="D39" s="211">
        <v>4.6597679999999997</v>
      </c>
      <c r="E39" s="228">
        <v>1.6382481845333152E-3</v>
      </c>
      <c r="F39" s="222">
        <v>41.089373999999992</v>
      </c>
      <c r="G39" s="227">
        <v>1.4445910743966825E-2</v>
      </c>
      <c r="H39" s="226">
        <f t="shared" si="1"/>
        <v>-7.8179012345679002</v>
      </c>
      <c r="I39" s="211">
        <v>8.9610923076923079</v>
      </c>
      <c r="J39" s="49">
        <v>79.018026923076917</v>
      </c>
      <c r="K39" s="225">
        <f t="shared" si="24"/>
        <v>-70.056934615384606</v>
      </c>
      <c r="L39" s="211">
        <v>0</v>
      </c>
      <c r="M39" s="49">
        <v>9.2500000000256932E-2</v>
      </c>
      <c r="N39" s="212">
        <f t="shared" si="25"/>
        <v>-9.2500000000256932E-2</v>
      </c>
      <c r="O39" s="211">
        <v>0</v>
      </c>
      <c r="P39" s="49">
        <v>26.676249999999872</v>
      </c>
      <c r="Q39" s="212">
        <f t="shared" si="26"/>
        <v>-26.676249999999872</v>
      </c>
      <c r="R39" s="211">
        <v>9.7199999999999989</v>
      </c>
      <c r="S39" s="49">
        <v>0</v>
      </c>
      <c r="T39" s="212">
        <f t="shared" si="27"/>
        <v>9.7199999999999989</v>
      </c>
      <c r="U39" s="211">
        <v>0</v>
      </c>
      <c r="V39" s="49">
        <v>43.472499999999997</v>
      </c>
      <c r="W39" s="212">
        <f t="shared" si="28"/>
        <v>-43.472499999999997</v>
      </c>
      <c r="X39" s="211">
        <v>0</v>
      </c>
      <c r="Y39" s="49">
        <v>15.468749999999872</v>
      </c>
      <c r="Z39" s="212">
        <f t="shared" si="29"/>
        <v>-15.468749999999872</v>
      </c>
      <c r="AA39" s="51">
        <v>9.7199999999999989</v>
      </c>
      <c r="AB39" s="224">
        <v>3.4172886619384963E-3</v>
      </c>
      <c r="AC39" s="223">
        <f t="shared" si="8"/>
        <v>0.47940000000000005</v>
      </c>
      <c r="AD39" s="222">
        <v>85.71</v>
      </c>
      <c r="AE39" s="221">
        <v>3.0133314025796467E-2</v>
      </c>
      <c r="AF39" s="220">
        <f t="shared" si="9"/>
        <v>0.47939999999999994</v>
      </c>
      <c r="AG39" s="219">
        <f t="shared" si="30"/>
        <v>-75.989999999999995</v>
      </c>
    </row>
    <row r="40" spans="1:33" ht="15">
      <c r="A40" s="377"/>
      <c r="B40" s="270" t="s">
        <v>22</v>
      </c>
      <c r="C40" s="269">
        <f t="shared" si="0"/>
        <v>0.53999999999999992</v>
      </c>
      <c r="D40" s="251">
        <v>129.721316</v>
      </c>
      <c r="E40" s="268">
        <v>4.5606500244705854E-2</v>
      </c>
      <c r="F40" s="262">
        <v>180.037025</v>
      </c>
      <c r="G40" s="267">
        <v>6.3296140597306844E-2</v>
      </c>
      <c r="H40" s="266">
        <f t="shared" si="1"/>
        <v>-0.38787541285813043</v>
      </c>
      <c r="I40" s="251">
        <v>240.22465925925928</v>
      </c>
      <c r="J40" s="61">
        <v>333.40189814814812</v>
      </c>
      <c r="K40" s="265">
        <f t="shared" si="24"/>
        <v>-93.177238888888837</v>
      </c>
      <c r="L40" s="251">
        <v>82.08250000000001</v>
      </c>
      <c r="M40" s="61">
        <v>0</v>
      </c>
      <c r="N40" s="252">
        <f t="shared" si="25"/>
        <v>82.08250000000001</v>
      </c>
      <c r="O40" s="251">
        <v>70.097499999999997</v>
      </c>
      <c r="P40" s="61">
        <v>0</v>
      </c>
      <c r="Q40" s="252">
        <f t="shared" si="26"/>
        <v>70.097499999999997</v>
      </c>
      <c r="R40" s="251">
        <v>108.2</v>
      </c>
      <c r="S40" s="61">
        <v>251.62</v>
      </c>
      <c r="T40" s="252">
        <f t="shared" si="27"/>
        <v>-143.42000000000002</v>
      </c>
      <c r="U40" s="251">
        <v>0</v>
      </c>
      <c r="V40" s="61">
        <v>109.755</v>
      </c>
      <c r="W40" s="252">
        <f t="shared" si="28"/>
        <v>-109.755</v>
      </c>
      <c r="X40" s="251">
        <v>0</v>
      </c>
      <c r="Y40" s="61">
        <v>0</v>
      </c>
      <c r="Z40" s="252">
        <f t="shared" si="29"/>
        <v>0</v>
      </c>
      <c r="AA40" s="63">
        <v>260.38</v>
      </c>
      <c r="AB40" s="264">
        <v>9.1542553682669309E-2</v>
      </c>
      <c r="AC40" s="263">
        <f t="shared" si="8"/>
        <v>0.49820000000000003</v>
      </c>
      <c r="AD40" s="262">
        <v>361.375</v>
      </c>
      <c r="AE40" s="261">
        <v>0.12704965997050752</v>
      </c>
      <c r="AF40" s="260">
        <f t="shared" si="9"/>
        <v>0.49819999999999998</v>
      </c>
      <c r="AG40" s="259">
        <f t="shared" si="30"/>
        <v>-100.995</v>
      </c>
    </row>
    <row r="41" spans="1:33" ht="15">
      <c r="A41" s="377"/>
      <c r="B41" s="270" t="s">
        <v>21</v>
      </c>
      <c r="C41" s="269">
        <f t="shared" si="0"/>
        <v>0.59</v>
      </c>
      <c r="D41" s="251">
        <v>334.14762800000005</v>
      </c>
      <c r="E41" s="268">
        <v>0.11747725314588917</v>
      </c>
      <c r="F41" s="262">
        <v>311.76171600000004</v>
      </c>
      <c r="G41" s="267">
        <v>0.10960697339224335</v>
      </c>
      <c r="H41" s="266">
        <f t="shared" si="1"/>
        <v>6.699407724061418E-2</v>
      </c>
      <c r="I41" s="251">
        <v>566.35191186440693</v>
      </c>
      <c r="J41" s="61">
        <v>528.40968813559334</v>
      </c>
      <c r="K41" s="265">
        <f t="shared" si="24"/>
        <v>37.942223728813588</v>
      </c>
      <c r="L41" s="251">
        <v>474.78000000000014</v>
      </c>
      <c r="M41" s="61">
        <v>446.68250000000029</v>
      </c>
      <c r="N41" s="252">
        <f t="shared" si="25"/>
        <v>28.097499999999854</v>
      </c>
      <c r="O41" s="251">
        <v>138.10999999999999</v>
      </c>
      <c r="P41" s="61">
        <v>119.30499999999998</v>
      </c>
      <c r="Q41" s="252">
        <f t="shared" si="26"/>
        <v>18.805000000000007</v>
      </c>
      <c r="R41" s="251">
        <v>0</v>
      </c>
      <c r="S41" s="61">
        <v>0</v>
      </c>
      <c r="T41" s="252">
        <f t="shared" si="27"/>
        <v>0</v>
      </c>
      <c r="U41" s="251">
        <v>0</v>
      </c>
      <c r="V41" s="61">
        <v>0</v>
      </c>
      <c r="W41" s="252">
        <f t="shared" si="28"/>
        <v>0</v>
      </c>
      <c r="X41" s="251">
        <v>0</v>
      </c>
      <c r="Y41" s="61">
        <v>5.8424999999997453</v>
      </c>
      <c r="Z41" s="252">
        <f t="shared" si="29"/>
        <v>-5.8424999999997453</v>
      </c>
      <c r="AA41" s="63">
        <v>612.8900000000001</v>
      </c>
      <c r="AB41" s="264">
        <v>0.21547551934315695</v>
      </c>
      <c r="AC41" s="263">
        <f t="shared" si="8"/>
        <v>0.54520000000000002</v>
      </c>
      <c r="AD41" s="262">
        <v>571.83000000000004</v>
      </c>
      <c r="AE41" s="261">
        <v>0.20103993652282343</v>
      </c>
      <c r="AF41" s="260">
        <f t="shared" si="9"/>
        <v>0.54520000000000002</v>
      </c>
      <c r="AG41" s="259">
        <f t="shared" si="30"/>
        <v>41.060000000000059</v>
      </c>
    </row>
    <row r="42" spans="1:33" ht="15">
      <c r="A42" s="377"/>
      <c r="B42" s="270" t="s">
        <v>20</v>
      </c>
      <c r="C42" s="269">
        <f t="shared" si="0"/>
        <v>0.58999999999999986</v>
      </c>
      <c r="D42" s="251">
        <v>576.67575899999997</v>
      </c>
      <c r="E42" s="268">
        <v>0.20274357333801202</v>
      </c>
      <c r="F42" s="262">
        <v>506.19639200000006</v>
      </c>
      <c r="G42" s="267">
        <v>0.17796493803361532</v>
      </c>
      <c r="H42" s="266">
        <f t="shared" si="1"/>
        <v>0.12221662849538975</v>
      </c>
      <c r="I42" s="251">
        <v>977.41654067796628</v>
      </c>
      <c r="J42" s="61">
        <v>857.95998644067811</v>
      </c>
      <c r="K42" s="265">
        <f t="shared" si="24"/>
        <v>119.45655423728817</v>
      </c>
      <c r="L42" s="251">
        <v>0</v>
      </c>
      <c r="M42" s="61">
        <v>719.50750000000039</v>
      </c>
      <c r="N42" s="252">
        <f t="shared" si="25"/>
        <v>-719.50750000000039</v>
      </c>
      <c r="O42" s="251">
        <v>0</v>
      </c>
      <c r="P42" s="61">
        <v>114.98749999999981</v>
      </c>
      <c r="Q42" s="252">
        <f t="shared" si="26"/>
        <v>-114.98749999999981</v>
      </c>
      <c r="R42" s="251">
        <v>434.26750000000021</v>
      </c>
      <c r="S42" s="61">
        <v>40.09250000000003</v>
      </c>
      <c r="T42" s="252">
        <f t="shared" si="27"/>
        <v>394.17500000000018</v>
      </c>
      <c r="U42" s="251">
        <v>0</v>
      </c>
      <c r="V42" s="61">
        <v>0</v>
      </c>
      <c r="W42" s="252">
        <f t="shared" si="28"/>
        <v>0</v>
      </c>
      <c r="X42" s="251">
        <v>623.46499999999992</v>
      </c>
      <c r="Y42" s="61">
        <v>53.872500000000002</v>
      </c>
      <c r="Z42" s="252">
        <f t="shared" si="29"/>
        <v>569.59249999999997</v>
      </c>
      <c r="AA42" s="63">
        <v>1057.7325000000001</v>
      </c>
      <c r="AB42" s="264">
        <v>0.37187009049525321</v>
      </c>
      <c r="AC42" s="263">
        <f t="shared" si="8"/>
        <v>0.54519999999999991</v>
      </c>
      <c r="AD42" s="262">
        <v>928.46000000000026</v>
      </c>
      <c r="AE42" s="261">
        <v>0.32642138304038032</v>
      </c>
      <c r="AF42" s="260">
        <f t="shared" si="9"/>
        <v>0.54519999999999991</v>
      </c>
      <c r="AG42" s="259">
        <f t="shared" si="30"/>
        <v>129.27249999999981</v>
      </c>
    </row>
    <row r="43" spans="1:33" ht="15">
      <c r="A43" s="377"/>
      <c r="B43" s="270" t="s">
        <v>19</v>
      </c>
      <c r="C43" s="269">
        <f t="shared" si="0"/>
        <v>0.6399999999999999</v>
      </c>
      <c r="D43" s="251">
        <v>640.1074994999999</v>
      </c>
      <c r="E43" s="268">
        <v>0.22504445478015961</v>
      </c>
      <c r="F43" s="262">
        <v>396.17587800000001</v>
      </c>
      <c r="G43" s="267">
        <v>0.13928470588285652</v>
      </c>
      <c r="H43" s="266">
        <f t="shared" si="1"/>
        <v>0.38107914950307487</v>
      </c>
      <c r="I43" s="251">
        <v>1000.16796796875</v>
      </c>
      <c r="J43" s="61">
        <v>619.02480937500002</v>
      </c>
      <c r="K43" s="265">
        <f t="shared" si="24"/>
        <v>381.14315859374994</v>
      </c>
      <c r="L43" s="251">
        <v>0</v>
      </c>
      <c r="M43" s="61">
        <v>73.067969939559617</v>
      </c>
      <c r="N43" s="252">
        <f t="shared" si="25"/>
        <v>-73.067969939559617</v>
      </c>
      <c r="O43" s="251">
        <v>0</v>
      </c>
      <c r="P43" s="61">
        <v>58.562560077684488</v>
      </c>
      <c r="Q43" s="252">
        <f t="shared" si="26"/>
        <v>-58.562560077684488</v>
      </c>
      <c r="R43" s="251">
        <v>756.07657789492669</v>
      </c>
      <c r="S43" s="61">
        <v>0</v>
      </c>
      <c r="T43" s="252">
        <f t="shared" si="27"/>
        <v>756.07657789492669</v>
      </c>
      <c r="U43" s="251">
        <v>0</v>
      </c>
      <c r="V43" s="61">
        <v>0</v>
      </c>
      <c r="W43" s="252">
        <f t="shared" si="28"/>
        <v>0</v>
      </c>
      <c r="X43" s="251">
        <v>324.82092210507329</v>
      </c>
      <c r="Y43" s="61">
        <v>537.35946998275585</v>
      </c>
      <c r="Z43" s="252">
        <f t="shared" si="29"/>
        <v>-212.53854787768256</v>
      </c>
      <c r="AA43" s="63">
        <v>1080.8975</v>
      </c>
      <c r="AB43" s="264">
        <v>0.38001427689996564</v>
      </c>
      <c r="AC43" s="263">
        <f t="shared" si="8"/>
        <v>0.59219999999999984</v>
      </c>
      <c r="AD43" s="262">
        <v>668.99</v>
      </c>
      <c r="AE43" s="261">
        <v>0.23519876035605625</v>
      </c>
      <c r="AF43" s="260">
        <f t="shared" si="9"/>
        <v>0.59220000000000006</v>
      </c>
      <c r="AG43" s="259">
        <f t="shared" si="30"/>
        <v>411.90750000000003</v>
      </c>
    </row>
    <row r="44" spans="1:33" ht="15">
      <c r="A44" s="377"/>
      <c r="B44" s="258" t="s">
        <v>18</v>
      </c>
      <c r="C44" s="269">
        <f t="shared" si="0"/>
        <v>0.64</v>
      </c>
      <c r="D44" s="251">
        <v>299.47998149999995</v>
      </c>
      <c r="E44" s="268">
        <v>0.10528904786599799</v>
      </c>
      <c r="F44" s="262">
        <v>232.21938599999999</v>
      </c>
      <c r="G44" s="267">
        <v>8.1642045049768339E-2</v>
      </c>
      <c r="H44" s="266">
        <f t="shared" si="1"/>
        <v>0.22459129041985726</v>
      </c>
      <c r="I44" s="251">
        <v>467.93747109374993</v>
      </c>
      <c r="J44" s="61">
        <v>362.84279062499996</v>
      </c>
      <c r="K44" s="265">
        <f t="shared" si="24"/>
        <v>105.09468046874997</v>
      </c>
      <c r="L44" s="251">
        <v>0</v>
      </c>
      <c r="M44" s="61">
        <v>0</v>
      </c>
      <c r="N44" s="252">
        <f t="shared" si="25"/>
        <v>0</v>
      </c>
      <c r="O44" s="251">
        <v>0</v>
      </c>
      <c r="P44" s="61">
        <v>41.858763395163436</v>
      </c>
      <c r="Q44" s="252">
        <f t="shared" si="26"/>
        <v>-41.858763395163436</v>
      </c>
      <c r="R44" s="251">
        <v>355.69811086003278</v>
      </c>
      <c r="S44" s="61">
        <v>0</v>
      </c>
      <c r="T44" s="252">
        <f t="shared" si="27"/>
        <v>355.69811086003278</v>
      </c>
      <c r="U44" s="251">
        <v>0</v>
      </c>
      <c r="V44" s="61">
        <v>0</v>
      </c>
      <c r="W44" s="252">
        <f t="shared" si="28"/>
        <v>0</v>
      </c>
      <c r="X44" s="251">
        <v>150.00938913996714</v>
      </c>
      <c r="Y44" s="61">
        <v>350.27123660483653</v>
      </c>
      <c r="Z44" s="252">
        <f t="shared" si="29"/>
        <v>-200.26184746486939</v>
      </c>
      <c r="AA44" s="63">
        <v>505.70749999999992</v>
      </c>
      <c r="AB44" s="264">
        <v>0.17779305617358662</v>
      </c>
      <c r="AC44" s="263">
        <f t="shared" si="8"/>
        <v>0.59219999999999995</v>
      </c>
      <c r="AD44" s="262">
        <v>392.13</v>
      </c>
      <c r="AE44" s="261">
        <v>0.13786228478515422</v>
      </c>
      <c r="AF44" s="260">
        <f t="shared" si="9"/>
        <v>0.59219999999999995</v>
      </c>
      <c r="AG44" s="259">
        <f t="shared" si="30"/>
        <v>113.57749999999993</v>
      </c>
    </row>
    <row r="45" spans="1:33" ht="15">
      <c r="A45" s="377"/>
      <c r="B45" s="238" t="s">
        <v>17</v>
      </c>
      <c r="C45" s="249">
        <f t="shared" si="0"/>
        <v>0.59000000000000008</v>
      </c>
      <c r="D45" s="231">
        <v>57.570394000000007</v>
      </c>
      <c r="E45" s="248">
        <v>2.0240190810651447E-2</v>
      </c>
      <c r="F45" s="242">
        <v>52.25333100000001</v>
      </c>
      <c r="G45" s="247">
        <v>1.8370855581809425E-2</v>
      </c>
      <c r="H45" s="246">
        <f t="shared" si="1"/>
        <v>9.2357592689047724E-2</v>
      </c>
      <c r="I45" s="231">
        <v>97.576938983050852</v>
      </c>
      <c r="J45" s="72">
        <v>88.564967796610176</v>
      </c>
      <c r="K45" s="245">
        <f t="shared" si="24"/>
        <v>9.0119711864406753</v>
      </c>
      <c r="L45" s="231">
        <v>0</v>
      </c>
      <c r="M45" s="72">
        <v>0</v>
      </c>
      <c r="N45" s="232">
        <f t="shared" si="25"/>
        <v>0</v>
      </c>
      <c r="O45" s="231">
        <v>0</v>
      </c>
      <c r="P45" s="72">
        <v>7.6075000000000008</v>
      </c>
      <c r="Q45" s="232">
        <f t="shared" si="26"/>
        <v>-7.6075000000000008</v>
      </c>
      <c r="R45" s="231">
        <v>90.33726615159533</v>
      </c>
      <c r="S45" s="72">
        <v>0</v>
      </c>
      <c r="T45" s="232">
        <f t="shared" si="27"/>
        <v>90.33726615159533</v>
      </c>
      <c r="U45" s="231">
        <v>0</v>
      </c>
      <c r="V45" s="72">
        <v>0</v>
      </c>
      <c r="W45" s="232">
        <f t="shared" si="28"/>
        <v>0</v>
      </c>
      <c r="X45" s="231">
        <v>15.257733848404683</v>
      </c>
      <c r="Y45" s="72">
        <v>88.235000000000014</v>
      </c>
      <c r="Z45" s="232">
        <f t="shared" si="29"/>
        <v>-72.97726615159533</v>
      </c>
      <c r="AA45" s="74">
        <v>105.59500000000001</v>
      </c>
      <c r="AB45" s="244">
        <v>3.7124341178744399E-2</v>
      </c>
      <c r="AC45" s="243">
        <f t="shared" si="8"/>
        <v>0.54520000000000002</v>
      </c>
      <c r="AD45" s="242">
        <v>95.842500000000015</v>
      </c>
      <c r="AE45" s="241">
        <v>3.3695626525695938E-2</v>
      </c>
      <c r="AF45" s="240">
        <f t="shared" si="9"/>
        <v>0.54520000000000002</v>
      </c>
      <c r="AG45" s="239">
        <f t="shared" si="30"/>
        <v>9.7524999999999977</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0</v>
      </c>
      <c r="M46" s="49">
        <v>0</v>
      </c>
      <c r="N46" s="212">
        <f t="shared" si="25"/>
        <v>0</v>
      </c>
      <c r="O46" s="211">
        <v>0</v>
      </c>
      <c r="P46" s="49">
        <v>0</v>
      </c>
      <c r="Q46" s="212">
        <f t="shared" si="26"/>
        <v>0</v>
      </c>
      <c r="R46" s="211">
        <v>0</v>
      </c>
      <c r="S46" s="49">
        <v>0</v>
      </c>
      <c r="T46" s="212">
        <f t="shared" si="27"/>
        <v>0</v>
      </c>
      <c r="U46" s="211">
        <v>0</v>
      </c>
      <c r="V46" s="49">
        <v>0</v>
      </c>
      <c r="W46" s="212">
        <f t="shared" si="28"/>
        <v>0</v>
      </c>
      <c r="X46" s="211">
        <v>0</v>
      </c>
      <c r="Y46" s="49">
        <v>0</v>
      </c>
      <c r="Z46" s="212">
        <f t="shared" si="29"/>
        <v>0</v>
      </c>
      <c r="AA46" s="51">
        <v>0</v>
      </c>
      <c r="AB46" s="224">
        <v>0</v>
      </c>
      <c r="AC46" s="223">
        <f t="shared" si="8"/>
        <v>1</v>
      </c>
      <c r="AD46" s="222">
        <v>0</v>
      </c>
      <c r="AE46" s="221">
        <v>0</v>
      </c>
      <c r="AF46" s="220">
        <f t="shared" si="9"/>
        <v>1</v>
      </c>
      <c r="AG46" s="219">
        <f t="shared" si="30"/>
        <v>0</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0</v>
      </c>
      <c r="M47" s="38">
        <v>0</v>
      </c>
      <c r="N47" s="192">
        <f t="shared" si="25"/>
        <v>0</v>
      </c>
      <c r="O47" s="191">
        <v>0</v>
      </c>
      <c r="P47" s="38">
        <v>0</v>
      </c>
      <c r="Q47" s="192">
        <f t="shared" si="26"/>
        <v>0</v>
      </c>
      <c r="R47" s="191">
        <v>0</v>
      </c>
      <c r="S47" s="38">
        <v>0</v>
      </c>
      <c r="T47" s="192">
        <f t="shared" si="27"/>
        <v>0</v>
      </c>
      <c r="U47" s="191">
        <v>0</v>
      </c>
      <c r="V47" s="38">
        <v>0</v>
      </c>
      <c r="W47" s="192">
        <f t="shared" si="28"/>
        <v>0</v>
      </c>
      <c r="X47" s="191">
        <v>0</v>
      </c>
      <c r="Y47" s="38">
        <v>0</v>
      </c>
      <c r="Z47" s="192">
        <f t="shared" si="29"/>
        <v>0</v>
      </c>
      <c r="AA47" s="40">
        <v>0</v>
      </c>
      <c r="AB47" s="204">
        <v>0</v>
      </c>
      <c r="AC47" s="203">
        <f t="shared" si="8"/>
        <v>1</v>
      </c>
      <c r="AD47" s="202">
        <v>0</v>
      </c>
      <c r="AE47" s="201">
        <v>0</v>
      </c>
      <c r="AF47" s="200">
        <f t="shared" si="9"/>
        <v>1</v>
      </c>
      <c r="AG47" s="199">
        <f t="shared" si="30"/>
        <v>0</v>
      </c>
    </row>
    <row r="48" spans="1:33" ht="15">
      <c r="A48" s="377"/>
      <c r="B48" s="178" t="s">
        <v>14</v>
      </c>
      <c r="C48" s="189">
        <f t="shared" si="0"/>
        <v>0.60809268762553514</v>
      </c>
      <c r="D48" s="171">
        <f>SUM(D36:D47)</f>
        <v>2042.3623459999999</v>
      </c>
      <c r="E48" s="188">
        <v>0.71803926836994936</v>
      </c>
      <c r="F48" s="182">
        <f>SUM(F36:F47)</f>
        <v>1719.7331020000001</v>
      </c>
      <c r="G48" s="187">
        <v>0.60461156928156656</v>
      </c>
      <c r="H48" s="186">
        <f t="shared" si="1"/>
        <v>0.15796866047392344</v>
      </c>
      <c r="I48" s="171">
        <f t="shared" ref="I48:AA48" si="31">SUM(I36:I47)</f>
        <v>3358.6365821548757</v>
      </c>
      <c r="J48" s="27">
        <f t="shared" si="31"/>
        <v>2869.2221674441066</v>
      </c>
      <c r="K48" s="185">
        <f t="shared" si="31"/>
        <v>489.41441471076894</v>
      </c>
      <c r="L48" s="171">
        <f t="shared" si="31"/>
        <v>556.86250000000018</v>
      </c>
      <c r="M48" s="27">
        <f t="shared" si="31"/>
        <v>1239.3504699395605</v>
      </c>
      <c r="N48" s="172">
        <f t="shared" si="31"/>
        <v>-682.48796993956034</v>
      </c>
      <c r="O48" s="171">
        <f t="shared" si="31"/>
        <v>208.20749999999998</v>
      </c>
      <c r="P48" s="27">
        <f t="shared" si="31"/>
        <v>368.99757347284759</v>
      </c>
      <c r="Q48" s="172">
        <f t="shared" si="31"/>
        <v>-160.79007347284758</v>
      </c>
      <c r="R48" s="171">
        <f t="shared" si="31"/>
        <v>1754.299454906555</v>
      </c>
      <c r="S48" s="27">
        <f t="shared" si="31"/>
        <v>291.71250000000003</v>
      </c>
      <c r="T48" s="172">
        <f t="shared" si="31"/>
        <v>1462.5869549065549</v>
      </c>
      <c r="U48" s="171">
        <f t="shared" si="31"/>
        <v>0</v>
      </c>
      <c r="V48" s="27">
        <f t="shared" si="31"/>
        <v>153.22749999999999</v>
      </c>
      <c r="W48" s="172">
        <f t="shared" si="31"/>
        <v>-153.22749999999999</v>
      </c>
      <c r="X48" s="171">
        <f t="shared" si="31"/>
        <v>1113.5530450934452</v>
      </c>
      <c r="Y48" s="27">
        <f t="shared" si="31"/>
        <v>1051.049456587592</v>
      </c>
      <c r="Z48" s="172">
        <f t="shared" si="31"/>
        <v>62.50358850585306</v>
      </c>
      <c r="AA48" s="29">
        <f t="shared" si="31"/>
        <v>3632.9225000000001</v>
      </c>
      <c r="AB48" s="184">
        <v>1.2772371264353146</v>
      </c>
      <c r="AC48" s="183">
        <f t="shared" si="8"/>
        <v>0.56218164466761944</v>
      </c>
      <c r="AD48" s="182">
        <f>SUM(AD36:AD47)</f>
        <v>3104.3375000000005</v>
      </c>
      <c r="AE48" s="181">
        <v>1.0914009652264143</v>
      </c>
      <c r="AF48" s="180">
        <f t="shared" si="9"/>
        <v>0.55397749181588662</v>
      </c>
      <c r="AG48" s="179">
        <f>SUM(AG36:AG47)</f>
        <v>528.58499999999981</v>
      </c>
    </row>
    <row r="49" spans="1:33" ht="15">
      <c r="A49" s="377"/>
      <c r="B49" s="158" t="s">
        <v>87</v>
      </c>
      <c r="C49" s="169">
        <f t="shared" si="0"/>
        <v>0.60809268762553514</v>
      </c>
      <c r="D49" s="151">
        <f>SUM(D39:D45)</f>
        <v>2042.3623459999999</v>
      </c>
      <c r="E49" s="168">
        <v>0.71803926836994936</v>
      </c>
      <c r="F49" s="162">
        <f>SUM(F39:F45)</f>
        <v>1719.7331020000001</v>
      </c>
      <c r="G49" s="167">
        <v>0.60461156928156656</v>
      </c>
      <c r="H49" s="166">
        <f t="shared" si="1"/>
        <v>0.15796866047392344</v>
      </c>
      <c r="I49" s="151">
        <f t="shared" ref="I49:AA49" si="32">SUM(I39:I45)</f>
        <v>3358.6365821548757</v>
      </c>
      <c r="J49" s="16">
        <f t="shared" si="32"/>
        <v>2869.2221674441066</v>
      </c>
      <c r="K49" s="165">
        <f t="shared" si="32"/>
        <v>489.41441471076894</v>
      </c>
      <c r="L49" s="151">
        <f t="shared" si="32"/>
        <v>556.86250000000018</v>
      </c>
      <c r="M49" s="16">
        <f t="shared" si="32"/>
        <v>1239.3504699395605</v>
      </c>
      <c r="N49" s="152">
        <f t="shared" si="32"/>
        <v>-682.48796993956034</v>
      </c>
      <c r="O49" s="151">
        <f t="shared" si="32"/>
        <v>208.20749999999998</v>
      </c>
      <c r="P49" s="16">
        <f t="shared" si="32"/>
        <v>368.99757347284759</v>
      </c>
      <c r="Q49" s="152">
        <f t="shared" si="32"/>
        <v>-160.79007347284758</v>
      </c>
      <c r="R49" s="151">
        <f t="shared" si="32"/>
        <v>1754.299454906555</v>
      </c>
      <c r="S49" s="16">
        <f t="shared" si="32"/>
        <v>291.71250000000003</v>
      </c>
      <c r="T49" s="152">
        <f t="shared" si="32"/>
        <v>1462.5869549065549</v>
      </c>
      <c r="U49" s="151">
        <f t="shared" si="32"/>
        <v>0</v>
      </c>
      <c r="V49" s="16">
        <f t="shared" si="32"/>
        <v>153.22749999999999</v>
      </c>
      <c r="W49" s="152">
        <f t="shared" si="32"/>
        <v>-153.22749999999999</v>
      </c>
      <c r="X49" s="151">
        <f t="shared" si="32"/>
        <v>1113.5530450934452</v>
      </c>
      <c r="Y49" s="16">
        <f t="shared" si="32"/>
        <v>1051.049456587592</v>
      </c>
      <c r="Z49" s="152">
        <f t="shared" si="32"/>
        <v>62.50358850585306</v>
      </c>
      <c r="AA49" s="18">
        <f t="shared" si="32"/>
        <v>3632.9225000000001</v>
      </c>
      <c r="AB49" s="164">
        <v>1.2772371264353146</v>
      </c>
      <c r="AC49" s="163">
        <f t="shared" si="8"/>
        <v>0.56218164466761944</v>
      </c>
      <c r="AD49" s="162">
        <f>SUM(AD39:AD45)</f>
        <v>3104.3375000000005</v>
      </c>
      <c r="AE49" s="161">
        <v>1.0914009652264143</v>
      </c>
      <c r="AF49" s="160">
        <f t="shared" si="9"/>
        <v>0.55397749181588662</v>
      </c>
      <c r="AG49" s="159">
        <f>SUM(AG39:AG45)</f>
        <v>528.58499999999981</v>
      </c>
    </row>
    <row r="50" spans="1:33" ht="15.75" thickBot="1">
      <c r="A50" s="378"/>
      <c r="B50" s="138" t="s">
        <v>86</v>
      </c>
      <c r="C50" s="149">
        <f t="shared" si="0"/>
        <v>1</v>
      </c>
      <c r="D50" s="131">
        <f>SUM(D36:D38,D46:D47)</f>
        <v>0</v>
      </c>
      <c r="E50" s="148">
        <v>0</v>
      </c>
      <c r="F50" s="142">
        <f>SUM(F36:F38,F46:F47)</f>
        <v>0</v>
      </c>
      <c r="G50" s="147">
        <v>0</v>
      </c>
      <c r="H50" s="146">
        <f t="shared" si="1"/>
        <v>1</v>
      </c>
      <c r="I50" s="131">
        <f t="shared" ref="I50:AA50" si="33">SUM(I36:I38,I46:I47)</f>
        <v>0</v>
      </c>
      <c r="J50" s="5">
        <f t="shared" si="33"/>
        <v>0</v>
      </c>
      <c r="K50" s="145">
        <f t="shared" si="33"/>
        <v>0</v>
      </c>
      <c r="L50" s="131">
        <f t="shared" si="33"/>
        <v>0</v>
      </c>
      <c r="M50" s="5">
        <f t="shared" si="33"/>
        <v>0</v>
      </c>
      <c r="N50" s="132">
        <f t="shared" si="33"/>
        <v>0</v>
      </c>
      <c r="O50" s="131">
        <f t="shared" si="33"/>
        <v>0</v>
      </c>
      <c r="P50" s="5">
        <f t="shared" si="33"/>
        <v>0</v>
      </c>
      <c r="Q50" s="132">
        <f t="shared" si="33"/>
        <v>0</v>
      </c>
      <c r="R50" s="131">
        <f t="shared" si="33"/>
        <v>0</v>
      </c>
      <c r="S50" s="5">
        <f t="shared" si="33"/>
        <v>0</v>
      </c>
      <c r="T50" s="132">
        <f t="shared" si="33"/>
        <v>0</v>
      </c>
      <c r="U50" s="131">
        <f t="shared" si="33"/>
        <v>0</v>
      </c>
      <c r="V50" s="5">
        <f t="shared" si="33"/>
        <v>0</v>
      </c>
      <c r="W50" s="132">
        <f t="shared" si="33"/>
        <v>0</v>
      </c>
      <c r="X50" s="131">
        <f t="shared" si="33"/>
        <v>0</v>
      </c>
      <c r="Y50" s="5">
        <f t="shared" si="33"/>
        <v>0</v>
      </c>
      <c r="Z50" s="132">
        <f t="shared" si="33"/>
        <v>0</v>
      </c>
      <c r="AA50" s="7">
        <f t="shared" si="33"/>
        <v>0</v>
      </c>
      <c r="AB50" s="144">
        <v>0</v>
      </c>
      <c r="AC50" s="143">
        <f t="shared" si="8"/>
        <v>1</v>
      </c>
      <c r="AD50" s="142">
        <f>SUM(AD36:AD38,AD46:AD47)</f>
        <v>0</v>
      </c>
      <c r="AE50" s="141">
        <v>0</v>
      </c>
      <c r="AF50" s="140">
        <f t="shared" si="9"/>
        <v>1</v>
      </c>
      <c r="AG50" s="139">
        <f>SUM(AG36:AG38,AG46:AG47)</f>
        <v>0</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A55:AG55"/>
    <mergeCell ref="A65:AG65"/>
    <mergeCell ref="A56:AG56"/>
    <mergeCell ref="A57:AG57"/>
    <mergeCell ref="A58:AG58"/>
    <mergeCell ref="A60:AG60"/>
    <mergeCell ref="A61:AG61"/>
    <mergeCell ref="A62:AG62"/>
    <mergeCell ref="A63:AG63"/>
    <mergeCell ref="A64:AG64"/>
    <mergeCell ref="A59:AG59"/>
    <mergeCell ref="A66:AG66"/>
    <mergeCell ref="A67:AG67"/>
    <mergeCell ref="A68:AG68"/>
    <mergeCell ref="A69:AG69"/>
    <mergeCell ref="A70:AG70"/>
    <mergeCell ref="A6:A20"/>
    <mergeCell ref="A21:A35"/>
    <mergeCell ref="A36:A50"/>
    <mergeCell ref="A3:A5"/>
    <mergeCell ref="B3:B5"/>
    <mergeCell ref="F4:G4"/>
    <mergeCell ref="AC3:AC4"/>
    <mergeCell ref="B52:AG52"/>
    <mergeCell ref="B53:AG53"/>
    <mergeCell ref="C3:C4"/>
    <mergeCell ref="AF3:AF4"/>
    <mergeCell ref="AG3:AG4"/>
    <mergeCell ref="AD3:AE4"/>
    <mergeCell ref="AA3:AB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5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MissionB!A1</f>
        <v>FIIP DIVERSION: Mission B Canal</v>
      </c>
      <c r="C1" s="124"/>
      <c r="D1" s="124"/>
      <c r="E1" s="124"/>
      <c r="F1" s="124"/>
      <c r="G1" s="124"/>
      <c r="H1" s="124"/>
      <c r="I1" s="124"/>
      <c r="J1" s="124"/>
      <c r="K1" s="124"/>
      <c r="L1" s="124"/>
      <c r="M1" s="124"/>
      <c r="N1" s="124"/>
      <c r="O1" s="124"/>
    </row>
    <row r="2" spans="2:15" ht="23.25">
      <c r="B2" s="125" t="str">
        <f>MissionB!A2</f>
        <v>2,844 Acres (47% Sprinkler / 53%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53.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134</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193</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21.52</v>
      </c>
      <c r="S6" s="83">
        <v>0</v>
      </c>
      <c r="T6" s="274">
        <f t="shared" ref="T6:T17" si="5">R6-S6</f>
        <v>21.52</v>
      </c>
      <c r="U6" s="273">
        <v>0</v>
      </c>
      <c r="V6" s="83">
        <v>0</v>
      </c>
      <c r="W6" s="274">
        <f t="shared" ref="W6:W17" si="6">U6-V6</f>
        <v>0</v>
      </c>
      <c r="X6" s="273">
        <v>0</v>
      </c>
      <c r="Y6" s="83">
        <v>0</v>
      </c>
      <c r="Z6" s="274">
        <f t="shared" ref="Z6:Z17" si="7">X6-Y6</f>
        <v>0</v>
      </c>
      <c r="AA6" s="85">
        <v>21.52</v>
      </c>
      <c r="AB6" s="286">
        <v>3.4423258106138594E-3</v>
      </c>
      <c r="AC6" s="285">
        <f t="shared" ref="AC6:AC50" si="8">IFERROR(D6/AA6,1)</f>
        <v>0</v>
      </c>
      <c r="AD6" s="284">
        <v>0</v>
      </c>
      <c r="AE6" s="283">
        <v>0</v>
      </c>
      <c r="AF6" s="282">
        <f t="shared" ref="AF6:AF50" si="9">IFERROR(F6/AD6,1)</f>
        <v>1</v>
      </c>
      <c r="AG6" s="281">
        <f t="shared" ref="AG6:AG17" si="10">AA6-AD6</f>
        <v>21.52</v>
      </c>
    </row>
    <row r="7" spans="1:34" ht="15">
      <c r="A7" s="377"/>
      <c r="B7" s="270" t="s">
        <v>25</v>
      </c>
      <c r="C7" s="269">
        <f t="shared" si="0"/>
        <v>1</v>
      </c>
      <c r="D7" s="251">
        <v>0</v>
      </c>
      <c r="E7" s="268">
        <v>0</v>
      </c>
      <c r="F7" s="262">
        <v>0</v>
      </c>
      <c r="G7" s="267">
        <v>0</v>
      </c>
      <c r="H7" s="266">
        <f t="shared" si="1"/>
        <v>1</v>
      </c>
      <c r="I7" s="251">
        <v>0</v>
      </c>
      <c r="J7" s="61">
        <v>0</v>
      </c>
      <c r="K7" s="265">
        <f t="shared" si="2"/>
        <v>0</v>
      </c>
      <c r="L7" s="251">
        <v>2.7700253299560074</v>
      </c>
      <c r="M7" s="61">
        <v>0</v>
      </c>
      <c r="N7" s="252">
        <f t="shared" si="3"/>
        <v>2.7700253299560074</v>
      </c>
      <c r="O7" s="251">
        <v>6.9499746700439946</v>
      </c>
      <c r="P7" s="61">
        <v>0</v>
      </c>
      <c r="Q7" s="252">
        <f t="shared" si="4"/>
        <v>6.9499746700439946</v>
      </c>
      <c r="R7" s="251">
        <v>0</v>
      </c>
      <c r="S7" s="61">
        <v>0</v>
      </c>
      <c r="T7" s="252">
        <f t="shared" si="5"/>
        <v>0</v>
      </c>
      <c r="U7" s="251">
        <v>0</v>
      </c>
      <c r="V7" s="61">
        <v>0</v>
      </c>
      <c r="W7" s="252">
        <f t="shared" si="6"/>
        <v>0</v>
      </c>
      <c r="X7" s="251">
        <v>9.7200000000000024</v>
      </c>
      <c r="Y7" s="61">
        <v>0</v>
      </c>
      <c r="Z7" s="252">
        <f t="shared" si="7"/>
        <v>9.7200000000000024</v>
      </c>
      <c r="AA7" s="63">
        <v>19.440000000000005</v>
      </c>
      <c r="AB7" s="264">
        <v>3.1096103047552714E-3</v>
      </c>
      <c r="AC7" s="263">
        <f t="shared" si="8"/>
        <v>0</v>
      </c>
      <c r="AD7" s="262">
        <v>0</v>
      </c>
      <c r="AE7" s="261">
        <v>0</v>
      </c>
      <c r="AF7" s="260">
        <f t="shared" si="9"/>
        <v>1</v>
      </c>
      <c r="AG7" s="259">
        <f t="shared" si="10"/>
        <v>19.440000000000005</v>
      </c>
    </row>
    <row r="8" spans="1:34"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25.514999999999997</v>
      </c>
      <c r="P8" s="72">
        <v>0</v>
      </c>
      <c r="Q8" s="232">
        <f t="shared" si="4"/>
        <v>25.514999999999997</v>
      </c>
      <c r="R8" s="231">
        <v>1.905</v>
      </c>
      <c r="S8" s="72">
        <v>0</v>
      </c>
      <c r="T8" s="232">
        <f t="shared" si="5"/>
        <v>1.905</v>
      </c>
      <c r="U8" s="231">
        <v>0</v>
      </c>
      <c r="V8" s="72">
        <v>0</v>
      </c>
      <c r="W8" s="232">
        <f t="shared" si="6"/>
        <v>0</v>
      </c>
      <c r="X8" s="231">
        <v>0</v>
      </c>
      <c r="Y8" s="72">
        <v>0</v>
      </c>
      <c r="Z8" s="232">
        <f t="shared" si="7"/>
        <v>0</v>
      </c>
      <c r="AA8" s="74">
        <v>27.419999999999998</v>
      </c>
      <c r="AB8" s="244">
        <v>4.3860861397319708E-3</v>
      </c>
      <c r="AC8" s="243">
        <f t="shared" si="8"/>
        <v>0</v>
      </c>
      <c r="AD8" s="242">
        <v>0</v>
      </c>
      <c r="AE8" s="241">
        <v>0</v>
      </c>
      <c r="AF8" s="240">
        <f t="shared" si="9"/>
        <v>1</v>
      </c>
      <c r="AG8" s="239">
        <f t="shared" si="10"/>
        <v>27.419999999999998</v>
      </c>
    </row>
    <row r="9" spans="1:34" ht="15">
      <c r="A9" s="377"/>
      <c r="B9" s="218" t="s">
        <v>23</v>
      </c>
      <c r="C9" s="229">
        <f t="shared" si="0"/>
        <v>0.49000000000000005</v>
      </c>
      <c r="D9" s="211">
        <v>32.4703965</v>
      </c>
      <c r="E9" s="228">
        <v>5.1939444215992527E-3</v>
      </c>
      <c r="F9" s="222">
        <v>51.590067000000005</v>
      </c>
      <c r="G9" s="227">
        <v>8.2523150157753009E-3</v>
      </c>
      <c r="H9" s="226">
        <f t="shared" si="1"/>
        <v>-0.58883390906544686</v>
      </c>
      <c r="I9" s="211">
        <v>66.266115306122444</v>
      </c>
      <c r="J9" s="49">
        <v>105.28585102040819</v>
      </c>
      <c r="K9" s="225">
        <f t="shared" si="2"/>
        <v>-39.019735714285744</v>
      </c>
      <c r="L9" s="211">
        <v>14.583430583386461</v>
      </c>
      <c r="M9" s="49">
        <v>34.228023035846107</v>
      </c>
      <c r="N9" s="212">
        <f t="shared" si="3"/>
        <v>-19.644592452459648</v>
      </c>
      <c r="O9" s="211">
        <v>12.194069416613535</v>
      </c>
      <c r="P9" s="49">
        <v>8.3169769641539002</v>
      </c>
      <c r="Q9" s="212">
        <f t="shared" si="4"/>
        <v>3.8770924524596353</v>
      </c>
      <c r="R9" s="211">
        <v>0</v>
      </c>
      <c r="S9" s="49">
        <v>0</v>
      </c>
      <c r="T9" s="212">
        <f t="shared" si="5"/>
        <v>0</v>
      </c>
      <c r="U9" s="211">
        <v>0</v>
      </c>
      <c r="V9" s="49">
        <v>42.545000000000009</v>
      </c>
      <c r="W9" s="212">
        <f t="shared" si="6"/>
        <v>-42.545000000000009</v>
      </c>
      <c r="X9" s="211">
        <v>53.554999999999993</v>
      </c>
      <c r="Y9" s="49">
        <v>42.545000000000009</v>
      </c>
      <c r="Z9" s="212">
        <f t="shared" si="7"/>
        <v>11.009999999999984</v>
      </c>
      <c r="AA9" s="51">
        <v>80.332499999999982</v>
      </c>
      <c r="AB9" s="224">
        <v>1.2849936718454358E-2</v>
      </c>
      <c r="AC9" s="223">
        <f t="shared" si="8"/>
        <v>0.40420000000000011</v>
      </c>
      <c r="AD9" s="222">
        <v>127.63500000000002</v>
      </c>
      <c r="AE9" s="221">
        <v>2.0416415180047751E-2</v>
      </c>
      <c r="AF9" s="220">
        <f t="shared" si="9"/>
        <v>0.4042</v>
      </c>
      <c r="AG9" s="219">
        <f t="shared" si="10"/>
        <v>-47.302500000000038</v>
      </c>
    </row>
    <row r="10" spans="1:34" ht="15">
      <c r="A10" s="377"/>
      <c r="B10" s="270" t="s">
        <v>22</v>
      </c>
      <c r="C10" s="269">
        <f t="shared" si="0"/>
        <v>0.51</v>
      </c>
      <c r="D10" s="251">
        <v>237.23134400000004</v>
      </c>
      <c r="E10" s="268">
        <v>3.7947378184842728E-2</v>
      </c>
      <c r="F10" s="262">
        <v>280.27103299999999</v>
      </c>
      <c r="G10" s="267">
        <v>4.4831980042064193E-2</v>
      </c>
      <c r="H10" s="266">
        <f t="shared" si="1"/>
        <v>-0.18142496802614727</v>
      </c>
      <c r="I10" s="251">
        <v>465.15949803921575</v>
      </c>
      <c r="J10" s="61">
        <v>549.55104509803925</v>
      </c>
      <c r="K10" s="265">
        <f t="shared" si="2"/>
        <v>-84.391547058823505</v>
      </c>
      <c r="L10" s="251">
        <v>113.77908089425658</v>
      </c>
      <c r="M10" s="61">
        <v>245.43852364643232</v>
      </c>
      <c r="N10" s="252">
        <f t="shared" si="3"/>
        <v>-131.65944275217572</v>
      </c>
      <c r="O10" s="251">
        <v>83.724912891166923</v>
      </c>
      <c r="P10" s="61">
        <v>43.866238213370849</v>
      </c>
      <c r="Q10" s="252">
        <f t="shared" si="4"/>
        <v>39.858674677796074</v>
      </c>
      <c r="R10" s="251">
        <v>365.45600621457663</v>
      </c>
      <c r="S10" s="61">
        <v>316.92886341659528</v>
      </c>
      <c r="T10" s="252">
        <f t="shared" si="5"/>
        <v>48.527142797981355</v>
      </c>
      <c r="U10" s="251">
        <v>0</v>
      </c>
      <c r="V10" s="61">
        <v>0</v>
      </c>
      <c r="W10" s="252">
        <f t="shared" si="6"/>
        <v>0</v>
      </c>
      <c r="X10" s="251">
        <v>0</v>
      </c>
      <c r="Y10" s="61">
        <v>58.861374723601543</v>
      </c>
      <c r="Z10" s="252">
        <f t="shared" si="7"/>
        <v>-58.861374723601543</v>
      </c>
      <c r="AA10" s="63">
        <v>562.96000000000015</v>
      </c>
      <c r="AB10" s="264">
        <v>9.0050731335649573E-2</v>
      </c>
      <c r="AC10" s="263">
        <f t="shared" si="8"/>
        <v>0.42139999999999994</v>
      </c>
      <c r="AD10" s="262">
        <v>665.09500000000003</v>
      </c>
      <c r="AE10" s="261">
        <v>0.10638818234946416</v>
      </c>
      <c r="AF10" s="260">
        <f t="shared" si="9"/>
        <v>0.42139999999999994</v>
      </c>
      <c r="AG10" s="259">
        <f t="shared" si="10"/>
        <v>-102.13499999999988</v>
      </c>
    </row>
    <row r="11" spans="1:34" ht="15">
      <c r="A11" s="377"/>
      <c r="B11" s="270" t="s">
        <v>21</v>
      </c>
      <c r="C11" s="269">
        <f t="shared" si="0"/>
        <v>0.56000000000000016</v>
      </c>
      <c r="D11" s="251">
        <v>533.15609700000005</v>
      </c>
      <c r="E11" s="268">
        <v>8.5283317555262389E-2</v>
      </c>
      <c r="F11" s="262">
        <v>695.48015099999998</v>
      </c>
      <c r="G11" s="267">
        <v>0.11124857219648451</v>
      </c>
      <c r="H11" s="266">
        <f t="shared" si="1"/>
        <v>-0.30445877842038432</v>
      </c>
      <c r="I11" s="251">
        <v>952.0644589285713</v>
      </c>
      <c r="J11" s="61">
        <v>1241.9288410714285</v>
      </c>
      <c r="K11" s="265">
        <f t="shared" si="2"/>
        <v>-289.86438214285715</v>
      </c>
      <c r="L11" s="251">
        <v>848.39249999999993</v>
      </c>
      <c r="M11" s="61">
        <v>593.00249999999994</v>
      </c>
      <c r="N11" s="252">
        <f t="shared" si="3"/>
        <v>255.39</v>
      </c>
      <c r="O11" s="251">
        <v>9.5124999999993065</v>
      </c>
      <c r="P11" s="61">
        <v>46.672499999999999</v>
      </c>
      <c r="Q11" s="252">
        <f t="shared" si="4"/>
        <v>-37.160000000000693</v>
      </c>
      <c r="R11" s="251">
        <v>0</v>
      </c>
      <c r="S11" s="61">
        <v>886.16999999999985</v>
      </c>
      <c r="T11" s="252">
        <f t="shared" si="5"/>
        <v>-886.16999999999985</v>
      </c>
      <c r="U11" s="251">
        <v>311.81000000000068</v>
      </c>
      <c r="V11" s="61">
        <v>0</v>
      </c>
      <c r="W11" s="252">
        <f t="shared" si="6"/>
        <v>311.81000000000068</v>
      </c>
      <c r="X11" s="251">
        <v>0</v>
      </c>
      <c r="Y11" s="61">
        <v>0</v>
      </c>
      <c r="Z11" s="252">
        <f t="shared" si="7"/>
        <v>0</v>
      </c>
      <c r="AA11" s="63">
        <v>1169.7149999999999</v>
      </c>
      <c r="AB11" s="264">
        <v>0.18710688362277836</v>
      </c>
      <c r="AC11" s="263">
        <f t="shared" si="8"/>
        <v>0.45580000000000009</v>
      </c>
      <c r="AD11" s="262">
        <v>1525.8449999999998</v>
      </c>
      <c r="AE11" s="261">
        <v>0.2440732167540248</v>
      </c>
      <c r="AF11" s="260">
        <f t="shared" si="9"/>
        <v>0.45580000000000004</v>
      </c>
      <c r="AG11" s="259">
        <f t="shared" si="10"/>
        <v>-356.12999999999988</v>
      </c>
    </row>
    <row r="12" spans="1:34" ht="15">
      <c r="A12" s="377"/>
      <c r="B12" s="270" t="s">
        <v>20</v>
      </c>
      <c r="C12" s="269">
        <f t="shared" si="0"/>
        <v>0.56000000000000005</v>
      </c>
      <c r="D12" s="251">
        <v>1266.6670604999999</v>
      </c>
      <c r="E12" s="268">
        <v>0.20261527489839853</v>
      </c>
      <c r="F12" s="262">
        <v>1320.8981444999999</v>
      </c>
      <c r="G12" s="267">
        <v>0.21129004527493794</v>
      </c>
      <c r="H12" s="266">
        <f t="shared" si="1"/>
        <v>-4.2814000372436475E-2</v>
      </c>
      <c r="I12" s="251">
        <v>2261.9054651785709</v>
      </c>
      <c r="J12" s="61">
        <v>2358.7466866071427</v>
      </c>
      <c r="K12" s="265">
        <f t="shared" si="2"/>
        <v>-96.841221428571771</v>
      </c>
      <c r="L12" s="251">
        <v>2778.9974999999999</v>
      </c>
      <c r="M12" s="61">
        <v>781.19999999999982</v>
      </c>
      <c r="N12" s="252">
        <f t="shared" si="3"/>
        <v>1997.7975000000001</v>
      </c>
      <c r="O12" s="251">
        <v>0</v>
      </c>
      <c r="P12" s="61">
        <v>0</v>
      </c>
      <c r="Q12" s="252">
        <f t="shared" si="4"/>
        <v>0</v>
      </c>
      <c r="R12" s="251">
        <v>0</v>
      </c>
      <c r="S12" s="61">
        <v>2116.7774999999997</v>
      </c>
      <c r="T12" s="252">
        <f t="shared" si="5"/>
        <v>-2116.7774999999997</v>
      </c>
      <c r="U12" s="251">
        <v>0</v>
      </c>
      <c r="V12" s="61">
        <v>0</v>
      </c>
      <c r="W12" s="252">
        <f t="shared" si="6"/>
        <v>0</v>
      </c>
      <c r="X12" s="251">
        <v>0</v>
      </c>
      <c r="Y12" s="61">
        <v>0</v>
      </c>
      <c r="Z12" s="252">
        <f t="shared" si="7"/>
        <v>0</v>
      </c>
      <c r="AA12" s="63">
        <v>2778.9974999999999</v>
      </c>
      <c r="AB12" s="264">
        <v>0.44452671105396785</v>
      </c>
      <c r="AC12" s="263">
        <f t="shared" si="8"/>
        <v>0.45579999999999998</v>
      </c>
      <c r="AD12" s="262">
        <v>2897.9774999999995</v>
      </c>
      <c r="AE12" s="261">
        <v>0.4635586776545369</v>
      </c>
      <c r="AF12" s="260">
        <f t="shared" si="9"/>
        <v>0.45580000000000004</v>
      </c>
      <c r="AG12" s="259">
        <f t="shared" si="10"/>
        <v>-118.97999999999956</v>
      </c>
    </row>
    <row r="13" spans="1:34" ht="15">
      <c r="A13" s="377"/>
      <c r="B13" s="270" t="s">
        <v>19</v>
      </c>
      <c r="C13" s="269">
        <f t="shared" si="0"/>
        <v>0.60999999999999988</v>
      </c>
      <c r="D13" s="251">
        <v>1414.5020279999999</v>
      </c>
      <c r="E13" s="268">
        <v>0.22626286431924014</v>
      </c>
      <c r="F13" s="262">
        <v>1028.6702520000001</v>
      </c>
      <c r="G13" s="267">
        <v>0.1645454534273228</v>
      </c>
      <c r="H13" s="266">
        <f t="shared" si="1"/>
        <v>0.27276862695314552</v>
      </c>
      <c r="I13" s="251">
        <v>2318.8557836065575</v>
      </c>
      <c r="J13" s="61">
        <v>1686.3446754098363</v>
      </c>
      <c r="K13" s="265">
        <f t="shared" si="2"/>
        <v>632.51110819672112</v>
      </c>
      <c r="L13" s="251">
        <v>1060.4922773195506</v>
      </c>
      <c r="M13" s="61">
        <v>2062.29</v>
      </c>
      <c r="N13" s="252">
        <f t="shared" si="3"/>
        <v>-1001.7977226804494</v>
      </c>
      <c r="O13" s="251">
        <v>96.168308988911377</v>
      </c>
      <c r="P13" s="61">
        <v>0</v>
      </c>
      <c r="Q13" s="252">
        <f t="shared" si="4"/>
        <v>96.168308988911377</v>
      </c>
      <c r="R13" s="251">
        <v>92.304682382251386</v>
      </c>
      <c r="S13" s="61">
        <v>0</v>
      </c>
      <c r="T13" s="252">
        <f t="shared" si="5"/>
        <v>92.304682382251386</v>
      </c>
      <c r="U13" s="251">
        <v>0</v>
      </c>
      <c r="V13" s="61">
        <v>0</v>
      </c>
      <c r="W13" s="252">
        <f t="shared" si="6"/>
        <v>0</v>
      </c>
      <c r="X13" s="251">
        <v>1586.844731309287</v>
      </c>
      <c r="Y13" s="61">
        <v>0</v>
      </c>
      <c r="Z13" s="252">
        <f t="shared" si="7"/>
        <v>1586.844731309287</v>
      </c>
      <c r="AA13" s="63">
        <v>2835.8100000000004</v>
      </c>
      <c r="AB13" s="264">
        <v>0.45361440320617519</v>
      </c>
      <c r="AC13" s="263">
        <f t="shared" si="8"/>
        <v>0.49879999999999991</v>
      </c>
      <c r="AD13" s="262">
        <v>2062.29</v>
      </c>
      <c r="AE13" s="261">
        <v>0.32988262515501759</v>
      </c>
      <c r="AF13" s="260">
        <f t="shared" si="9"/>
        <v>0.49880000000000008</v>
      </c>
      <c r="AG13" s="259">
        <f t="shared" si="10"/>
        <v>773.52000000000044</v>
      </c>
    </row>
    <row r="14" spans="1:34" ht="15">
      <c r="A14" s="377"/>
      <c r="B14" s="258" t="s">
        <v>18</v>
      </c>
      <c r="C14" s="269">
        <f t="shared" si="0"/>
        <v>0.61</v>
      </c>
      <c r="D14" s="251">
        <v>601.66004199999998</v>
      </c>
      <c r="E14" s="268">
        <v>9.6241165975446963E-2</v>
      </c>
      <c r="F14" s="262">
        <v>645.95847000000003</v>
      </c>
      <c r="G14" s="267">
        <v>0.10332711491823104</v>
      </c>
      <c r="H14" s="266">
        <f t="shared" si="1"/>
        <v>-7.3627006793979613E-2</v>
      </c>
      <c r="I14" s="251">
        <v>986.32793770491799</v>
      </c>
      <c r="J14" s="61">
        <v>1058.9483114754098</v>
      </c>
      <c r="K14" s="265">
        <f t="shared" si="2"/>
        <v>-72.620373770491824</v>
      </c>
      <c r="L14" s="251">
        <v>0</v>
      </c>
      <c r="M14" s="61">
        <v>1260.4837487520044</v>
      </c>
      <c r="N14" s="252">
        <f t="shared" si="3"/>
        <v>-1260.4837487520044</v>
      </c>
      <c r="O14" s="251">
        <v>35.429000000000144</v>
      </c>
      <c r="P14" s="61">
        <v>34.541251247995717</v>
      </c>
      <c r="Q14" s="252">
        <f t="shared" si="4"/>
        <v>0.88774875200442693</v>
      </c>
      <c r="R14" s="251">
        <v>274.1825</v>
      </c>
      <c r="S14" s="61">
        <v>0</v>
      </c>
      <c r="T14" s="252">
        <f t="shared" si="5"/>
        <v>274.1825</v>
      </c>
      <c r="U14" s="251">
        <v>0</v>
      </c>
      <c r="V14" s="61">
        <v>0</v>
      </c>
      <c r="W14" s="252">
        <f t="shared" si="6"/>
        <v>0</v>
      </c>
      <c r="X14" s="251">
        <v>896.60349999999994</v>
      </c>
      <c r="Y14" s="61">
        <v>0</v>
      </c>
      <c r="Z14" s="252">
        <f t="shared" si="7"/>
        <v>896.60349999999994</v>
      </c>
      <c r="AA14" s="63">
        <v>1206.2150000000001</v>
      </c>
      <c r="AB14" s="264">
        <v>0.19294540091308535</v>
      </c>
      <c r="AC14" s="263">
        <f t="shared" si="8"/>
        <v>0.49879999999999991</v>
      </c>
      <c r="AD14" s="262">
        <v>1295.0250000000001</v>
      </c>
      <c r="AE14" s="261">
        <v>0.20715139318009432</v>
      </c>
      <c r="AF14" s="260">
        <f t="shared" si="9"/>
        <v>0.49879999999999997</v>
      </c>
      <c r="AG14" s="259">
        <f t="shared" si="10"/>
        <v>-88.809999999999945</v>
      </c>
    </row>
    <row r="15" spans="1:34" ht="15">
      <c r="A15" s="377"/>
      <c r="B15" s="238" t="s">
        <v>17</v>
      </c>
      <c r="C15" s="249">
        <f t="shared" si="0"/>
        <v>0.55999999999999994</v>
      </c>
      <c r="D15" s="231">
        <v>34.023190999999997</v>
      </c>
      <c r="E15" s="248">
        <v>5.4423284636963363E-3</v>
      </c>
      <c r="F15" s="242">
        <v>27.085915</v>
      </c>
      <c r="G15" s="247">
        <v>4.3326461093860071E-3</v>
      </c>
      <c r="H15" s="246">
        <f t="shared" si="1"/>
        <v>0.20389845267599965</v>
      </c>
      <c r="I15" s="231">
        <v>60.755698214285715</v>
      </c>
      <c r="J15" s="72">
        <v>48.367705357142853</v>
      </c>
      <c r="K15" s="245">
        <f t="shared" si="2"/>
        <v>12.387992857142862</v>
      </c>
      <c r="L15" s="231">
        <v>41.754125259101386</v>
      </c>
      <c r="M15" s="72">
        <v>9.4714741038541632</v>
      </c>
      <c r="N15" s="232">
        <f t="shared" si="3"/>
        <v>32.282651155247223</v>
      </c>
      <c r="O15" s="231">
        <v>32.89087474089861</v>
      </c>
      <c r="P15" s="72">
        <v>31.132517118476407</v>
      </c>
      <c r="Q15" s="232">
        <f t="shared" si="4"/>
        <v>1.7583576224222028</v>
      </c>
      <c r="R15" s="231">
        <v>0</v>
      </c>
      <c r="S15" s="72">
        <v>0</v>
      </c>
      <c r="T15" s="232">
        <f t="shared" si="5"/>
        <v>0</v>
      </c>
      <c r="U15" s="231">
        <v>0</v>
      </c>
      <c r="V15" s="72">
        <v>14.174756222888528</v>
      </c>
      <c r="W15" s="232">
        <f t="shared" si="6"/>
        <v>-14.174756222888528</v>
      </c>
      <c r="X15" s="231">
        <v>0</v>
      </c>
      <c r="Y15" s="72">
        <v>4.6462525547808937</v>
      </c>
      <c r="Z15" s="232">
        <f t="shared" si="7"/>
        <v>-4.6462525547808937</v>
      </c>
      <c r="AA15" s="74">
        <v>74.644999999999996</v>
      </c>
      <c r="AB15" s="244">
        <v>1.1940167757122283E-2</v>
      </c>
      <c r="AC15" s="243">
        <f t="shared" si="8"/>
        <v>0.45579999999999998</v>
      </c>
      <c r="AD15" s="242">
        <v>59.42499999999999</v>
      </c>
      <c r="AE15" s="241">
        <v>9.5055860232251127E-3</v>
      </c>
      <c r="AF15" s="240">
        <f t="shared" si="9"/>
        <v>0.45580000000000009</v>
      </c>
      <c r="AG15" s="239">
        <f t="shared" si="10"/>
        <v>15.220000000000006</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41.96875970834396</v>
      </c>
      <c r="P16" s="49">
        <v>0</v>
      </c>
      <c r="Q16" s="212">
        <f t="shared" si="4"/>
        <v>41.96875970834396</v>
      </c>
      <c r="R16" s="211">
        <v>23.481240291656043</v>
      </c>
      <c r="S16" s="49">
        <v>0</v>
      </c>
      <c r="T16" s="212">
        <f t="shared" si="5"/>
        <v>23.481240291656043</v>
      </c>
      <c r="U16" s="211">
        <v>0</v>
      </c>
      <c r="V16" s="49">
        <v>0</v>
      </c>
      <c r="W16" s="212">
        <f t="shared" si="6"/>
        <v>0</v>
      </c>
      <c r="X16" s="211">
        <v>0</v>
      </c>
      <c r="Y16" s="49">
        <v>0</v>
      </c>
      <c r="Z16" s="212">
        <f t="shared" si="7"/>
        <v>0</v>
      </c>
      <c r="AA16" s="51">
        <v>65.45</v>
      </c>
      <c r="AB16" s="224">
        <v>1.0469341278098378E-2</v>
      </c>
      <c r="AC16" s="223">
        <f t="shared" si="8"/>
        <v>0</v>
      </c>
      <c r="AD16" s="222">
        <v>0</v>
      </c>
      <c r="AE16" s="221">
        <v>0</v>
      </c>
      <c r="AF16" s="220">
        <f t="shared" si="9"/>
        <v>1</v>
      </c>
      <c r="AG16" s="219">
        <f t="shared" si="10"/>
        <v>65.45</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10.76</v>
      </c>
      <c r="P17" s="38">
        <v>0</v>
      </c>
      <c r="Q17" s="192">
        <f t="shared" si="4"/>
        <v>10.76</v>
      </c>
      <c r="R17" s="191">
        <v>10.76</v>
      </c>
      <c r="S17" s="38">
        <v>0</v>
      </c>
      <c r="T17" s="192">
        <f t="shared" si="5"/>
        <v>10.76</v>
      </c>
      <c r="U17" s="191">
        <v>0</v>
      </c>
      <c r="V17" s="38">
        <v>0</v>
      </c>
      <c r="W17" s="192">
        <f t="shared" si="6"/>
        <v>0</v>
      </c>
      <c r="X17" s="191">
        <v>0</v>
      </c>
      <c r="Y17" s="38">
        <v>0</v>
      </c>
      <c r="Z17" s="192">
        <f t="shared" si="7"/>
        <v>0</v>
      </c>
      <c r="AA17" s="40">
        <v>21.52</v>
      </c>
      <c r="AB17" s="204">
        <v>3.4423258106138594E-3</v>
      </c>
      <c r="AC17" s="203">
        <f t="shared" si="8"/>
        <v>0</v>
      </c>
      <c r="AD17" s="202">
        <v>0</v>
      </c>
      <c r="AE17" s="201">
        <v>0</v>
      </c>
      <c r="AF17" s="200">
        <f t="shared" si="9"/>
        <v>1</v>
      </c>
      <c r="AG17" s="199">
        <f t="shared" si="10"/>
        <v>21.52</v>
      </c>
    </row>
    <row r="18" spans="1:33" ht="15">
      <c r="A18" s="377"/>
      <c r="B18" s="178" t="s">
        <v>14</v>
      </c>
      <c r="C18" s="189">
        <f t="shared" si="0"/>
        <v>0.57931600521184756</v>
      </c>
      <c r="D18" s="171">
        <f>SUM(D6:D17)</f>
        <v>4119.7101590000002</v>
      </c>
      <c r="E18" s="188">
        <v>0.6589862738184864</v>
      </c>
      <c r="F18" s="182">
        <f>SUM(F6:F17)</f>
        <v>4049.9540324999998</v>
      </c>
      <c r="G18" s="187">
        <v>0.64782812698420178</v>
      </c>
      <c r="H18" s="186">
        <f t="shared" si="1"/>
        <v>1.6932289847529633E-2</v>
      </c>
      <c r="I18" s="171">
        <f t="shared" ref="I18:AA18" si="11">SUM(I6:I17)</f>
        <v>7111.3349569782413</v>
      </c>
      <c r="J18" s="27">
        <f t="shared" si="11"/>
        <v>7049.1731160394065</v>
      </c>
      <c r="K18" s="185">
        <f t="shared" si="11"/>
        <v>62.161840938834004</v>
      </c>
      <c r="L18" s="171">
        <f t="shared" si="11"/>
        <v>4860.7689393862511</v>
      </c>
      <c r="M18" s="27">
        <f t="shared" si="11"/>
        <v>4986.1142695381368</v>
      </c>
      <c r="N18" s="172">
        <f t="shared" si="11"/>
        <v>-125.34533015188582</v>
      </c>
      <c r="O18" s="171">
        <f t="shared" si="11"/>
        <v>355.11340041597782</v>
      </c>
      <c r="P18" s="27">
        <f t="shared" si="11"/>
        <v>164.52948354399689</v>
      </c>
      <c r="Q18" s="172">
        <f t="shared" si="11"/>
        <v>190.58391687198096</v>
      </c>
      <c r="R18" s="171">
        <f t="shared" si="11"/>
        <v>789.6094288884841</v>
      </c>
      <c r="S18" s="27">
        <f t="shared" si="11"/>
        <v>3319.8763634165948</v>
      </c>
      <c r="T18" s="172">
        <f t="shared" si="11"/>
        <v>-2530.2669345281106</v>
      </c>
      <c r="U18" s="171">
        <f t="shared" si="11"/>
        <v>311.81000000000068</v>
      </c>
      <c r="V18" s="27">
        <f t="shared" si="11"/>
        <v>56.719756222888535</v>
      </c>
      <c r="W18" s="172">
        <f t="shared" si="11"/>
        <v>255.09024377711214</v>
      </c>
      <c r="X18" s="171">
        <f t="shared" si="11"/>
        <v>2546.7232313092873</v>
      </c>
      <c r="Y18" s="27">
        <f t="shared" si="11"/>
        <v>106.05262727838243</v>
      </c>
      <c r="Z18" s="172">
        <f t="shared" si="11"/>
        <v>2440.6706040309045</v>
      </c>
      <c r="AA18" s="29">
        <f t="shared" si="11"/>
        <v>8864.0250000000015</v>
      </c>
      <c r="AB18" s="184">
        <v>1.4178839239510466</v>
      </c>
      <c r="AC18" s="183">
        <f t="shared" si="8"/>
        <v>0.46476743454581859</v>
      </c>
      <c r="AD18" s="182">
        <f>SUM(AD6:AD17)</f>
        <v>8633.2924999999996</v>
      </c>
      <c r="AE18" s="181">
        <v>1.3809760962964106</v>
      </c>
      <c r="AF18" s="180">
        <f t="shared" si="9"/>
        <v>0.46910886344925762</v>
      </c>
      <c r="AG18" s="179">
        <f>SUM(AG6:AG17)</f>
        <v>230.73250000000118</v>
      </c>
    </row>
    <row r="19" spans="1:33" ht="15">
      <c r="A19" s="377"/>
      <c r="B19" s="158" t="s">
        <v>87</v>
      </c>
      <c r="C19" s="169">
        <f t="shared" si="0"/>
        <v>0.57931600521184756</v>
      </c>
      <c r="D19" s="151">
        <f>SUM(D9:D15)</f>
        <v>4119.7101590000002</v>
      </c>
      <c r="E19" s="168">
        <v>0.6589862738184864</v>
      </c>
      <c r="F19" s="162">
        <f>SUM(F9:F15)</f>
        <v>4049.9540324999998</v>
      </c>
      <c r="G19" s="167">
        <v>0.64782812698420178</v>
      </c>
      <c r="H19" s="166">
        <f t="shared" si="1"/>
        <v>1.6932289847529633E-2</v>
      </c>
      <c r="I19" s="151">
        <f t="shared" ref="I19:AA19" si="12">SUM(I9:I15)</f>
        <v>7111.3349569782413</v>
      </c>
      <c r="J19" s="16">
        <f t="shared" si="12"/>
        <v>7049.1731160394065</v>
      </c>
      <c r="K19" s="165">
        <f t="shared" si="12"/>
        <v>62.161840938834004</v>
      </c>
      <c r="L19" s="151">
        <f t="shared" si="12"/>
        <v>4857.9989140562948</v>
      </c>
      <c r="M19" s="16">
        <f t="shared" si="12"/>
        <v>4986.1142695381368</v>
      </c>
      <c r="N19" s="152">
        <f t="shared" si="12"/>
        <v>-128.11535548184168</v>
      </c>
      <c r="O19" s="151">
        <f t="shared" si="12"/>
        <v>269.91966603758988</v>
      </c>
      <c r="P19" s="16">
        <f t="shared" si="12"/>
        <v>164.52948354399689</v>
      </c>
      <c r="Q19" s="152">
        <f t="shared" si="12"/>
        <v>105.39018249359302</v>
      </c>
      <c r="R19" s="151">
        <f t="shared" si="12"/>
        <v>731.94318859682801</v>
      </c>
      <c r="S19" s="16">
        <f t="shared" si="12"/>
        <v>3319.8763634165948</v>
      </c>
      <c r="T19" s="152">
        <f t="shared" si="12"/>
        <v>-2587.9331748197669</v>
      </c>
      <c r="U19" s="151">
        <f t="shared" si="12"/>
        <v>311.81000000000068</v>
      </c>
      <c r="V19" s="16">
        <f t="shared" si="12"/>
        <v>56.719756222888535</v>
      </c>
      <c r="W19" s="152">
        <f t="shared" si="12"/>
        <v>255.09024377711214</v>
      </c>
      <c r="X19" s="151">
        <f t="shared" si="12"/>
        <v>2537.003231309287</v>
      </c>
      <c r="Y19" s="16">
        <f t="shared" si="12"/>
        <v>106.05262727838243</v>
      </c>
      <c r="Z19" s="152">
        <f t="shared" si="12"/>
        <v>2430.9506040309047</v>
      </c>
      <c r="AA19" s="18">
        <f t="shared" si="12"/>
        <v>8708.6750000000011</v>
      </c>
      <c r="AB19" s="164">
        <v>1.3930342346072331</v>
      </c>
      <c r="AC19" s="163">
        <f t="shared" si="8"/>
        <v>0.47305820449149838</v>
      </c>
      <c r="AD19" s="162">
        <f>SUM(AD9:AD15)</f>
        <v>8633.2924999999996</v>
      </c>
      <c r="AE19" s="161">
        <v>1.3809760962964106</v>
      </c>
      <c r="AF19" s="160">
        <f t="shared" si="9"/>
        <v>0.46910886344925762</v>
      </c>
      <c r="AG19" s="159">
        <f>SUM(AG9:AG15)</f>
        <v>75.382500000001158</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2.7700253299560074</v>
      </c>
      <c r="M20" s="293">
        <f t="shared" si="13"/>
        <v>0</v>
      </c>
      <c r="N20" s="295">
        <f t="shared" si="13"/>
        <v>2.7700253299560074</v>
      </c>
      <c r="O20" s="294">
        <f t="shared" si="13"/>
        <v>85.193734378387958</v>
      </c>
      <c r="P20" s="293">
        <f t="shared" si="13"/>
        <v>0</v>
      </c>
      <c r="Q20" s="295">
        <f t="shared" si="13"/>
        <v>85.193734378387958</v>
      </c>
      <c r="R20" s="294">
        <f t="shared" si="13"/>
        <v>57.666240291656045</v>
      </c>
      <c r="S20" s="293">
        <f t="shared" si="13"/>
        <v>0</v>
      </c>
      <c r="T20" s="295">
        <f t="shared" si="13"/>
        <v>57.666240291656045</v>
      </c>
      <c r="U20" s="294">
        <f t="shared" si="13"/>
        <v>0</v>
      </c>
      <c r="V20" s="293">
        <f t="shared" si="13"/>
        <v>0</v>
      </c>
      <c r="W20" s="295">
        <f t="shared" si="13"/>
        <v>0</v>
      </c>
      <c r="X20" s="294">
        <f t="shared" si="13"/>
        <v>9.7200000000000024</v>
      </c>
      <c r="Y20" s="293">
        <f t="shared" si="13"/>
        <v>0</v>
      </c>
      <c r="Z20" s="295">
        <f t="shared" si="13"/>
        <v>9.7200000000000024</v>
      </c>
      <c r="AA20" s="308">
        <f t="shared" si="13"/>
        <v>155.35000000000002</v>
      </c>
      <c r="AB20" s="307">
        <v>2.4849689343813344E-2</v>
      </c>
      <c r="AC20" s="306">
        <f t="shared" si="8"/>
        <v>0</v>
      </c>
      <c r="AD20" s="305">
        <f>SUM(AD6:AD8,AD16:AD17)</f>
        <v>0</v>
      </c>
      <c r="AE20" s="304">
        <v>0</v>
      </c>
      <c r="AF20" s="303">
        <f t="shared" si="9"/>
        <v>1</v>
      </c>
      <c r="AG20" s="302">
        <f>SUM(AG6:AG8,AG16:AG17)</f>
        <v>155.35000000000002</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19.72666666666667</v>
      </c>
      <c r="S21" s="83">
        <v>0</v>
      </c>
      <c r="T21" s="274">
        <f t="shared" ref="T21:T32" si="17">R21-S21</f>
        <v>19.72666666666667</v>
      </c>
      <c r="U21" s="273">
        <v>0</v>
      </c>
      <c r="V21" s="83">
        <v>0</v>
      </c>
      <c r="W21" s="274">
        <f t="shared" ref="W21:W32" si="18">U21-V21</f>
        <v>0</v>
      </c>
      <c r="X21" s="273">
        <v>1.7933333333333332</v>
      </c>
      <c r="Y21" s="83">
        <v>0</v>
      </c>
      <c r="Z21" s="274">
        <f t="shared" ref="Z21:Z32" si="19">X21-Y21</f>
        <v>1.7933333333333332</v>
      </c>
      <c r="AA21" s="85">
        <v>21.520000000000003</v>
      </c>
      <c r="AB21" s="286">
        <v>3.4423258106138599E-3</v>
      </c>
      <c r="AC21" s="285">
        <f t="shared" si="8"/>
        <v>0</v>
      </c>
      <c r="AD21" s="284">
        <v>0</v>
      </c>
      <c r="AE21" s="283">
        <v>0</v>
      </c>
      <c r="AF21" s="282">
        <f t="shared" si="9"/>
        <v>1</v>
      </c>
      <c r="AG21" s="281">
        <f t="shared" ref="AG21:AG32" si="20">AA21-AD21</f>
        <v>21.520000000000003</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3.2400000000000007</v>
      </c>
      <c r="P22" s="61">
        <v>0</v>
      </c>
      <c r="Q22" s="252">
        <f t="shared" si="16"/>
        <v>3.2400000000000007</v>
      </c>
      <c r="R22" s="251">
        <v>4.8600000000000012</v>
      </c>
      <c r="S22" s="61">
        <v>0</v>
      </c>
      <c r="T22" s="252">
        <f t="shared" si="17"/>
        <v>4.8600000000000012</v>
      </c>
      <c r="U22" s="251">
        <v>0</v>
      </c>
      <c r="V22" s="61">
        <v>0</v>
      </c>
      <c r="W22" s="252">
        <f t="shared" si="18"/>
        <v>0</v>
      </c>
      <c r="X22" s="251">
        <v>11.340000000000002</v>
      </c>
      <c r="Y22" s="61">
        <v>0</v>
      </c>
      <c r="Z22" s="252">
        <f t="shared" si="19"/>
        <v>11.340000000000002</v>
      </c>
      <c r="AA22" s="63">
        <v>19.440000000000005</v>
      </c>
      <c r="AB22" s="264">
        <v>3.1096103047552714E-3</v>
      </c>
      <c r="AC22" s="263">
        <f t="shared" si="8"/>
        <v>0</v>
      </c>
      <c r="AD22" s="262">
        <v>0</v>
      </c>
      <c r="AE22" s="261">
        <v>0</v>
      </c>
      <c r="AF22" s="260">
        <f t="shared" si="9"/>
        <v>1</v>
      </c>
      <c r="AG22" s="259">
        <f t="shared" si="20"/>
        <v>19.440000000000005</v>
      </c>
    </row>
    <row r="23" spans="1:33" ht="15">
      <c r="A23" s="377"/>
      <c r="B23" s="271" t="s">
        <v>24</v>
      </c>
      <c r="C23" s="249">
        <f t="shared" si="0"/>
        <v>0.48999999999999988</v>
      </c>
      <c r="D23" s="231">
        <v>1.0563093333333333</v>
      </c>
      <c r="E23" s="248">
        <v>1.6896658374189832E-4</v>
      </c>
      <c r="F23" s="242">
        <v>0</v>
      </c>
      <c r="G23" s="247">
        <v>0</v>
      </c>
      <c r="H23" s="246">
        <f t="shared" si="1"/>
        <v>1</v>
      </c>
      <c r="I23" s="231">
        <v>2.1557333333333339</v>
      </c>
      <c r="J23" s="72">
        <v>0</v>
      </c>
      <c r="K23" s="245">
        <f t="shared" si="14"/>
        <v>2.1557333333333339</v>
      </c>
      <c r="L23" s="231">
        <v>0</v>
      </c>
      <c r="M23" s="72">
        <v>0</v>
      </c>
      <c r="N23" s="232">
        <f t="shared" si="15"/>
        <v>0</v>
      </c>
      <c r="O23" s="231">
        <v>10.499331794318296</v>
      </c>
      <c r="P23" s="72">
        <v>0</v>
      </c>
      <c r="Q23" s="232">
        <f t="shared" si="16"/>
        <v>10.499331794318296</v>
      </c>
      <c r="R23" s="231">
        <v>7.3633348656859638</v>
      </c>
      <c r="S23" s="72">
        <v>0</v>
      </c>
      <c r="T23" s="232">
        <f t="shared" si="17"/>
        <v>7.3633348656859638</v>
      </c>
      <c r="U23" s="231">
        <v>0</v>
      </c>
      <c r="V23" s="72">
        <v>0</v>
      </c>
      <c r="W23" s="232">
        <f t="shared" si="18"/>
        <v>0</v>
      </c>
      <c r="X23" s="231">
        <v>0.89916666666666678</v>
      </c>
      <c r="Y23" s="72">
        <v>0</v>
      </c>
      <c r="Z23" s="232">
        <f t="shared" si="19"/>
        <v>0.89916666666666678</v>
      </c>
      <c r="AA23" s="74">
        <v>18.761833326670924</v>
      </c>
      <c r="AB23" s="244">
        <v>3.0011311856335786E-3</v>
      </c>
      <c r="AC23" s="243">
        <f t="shared" si="8"/>
        <v>5.6300965632805962E-2</v>
      </c>
      <c r="AD23" s="242">
        <v>0</v>
      </c>
      <c r="AE23" s="241">
        <v>0</v>
      </c>
      <c r="AF23" s="240">
        <f t="shared" si="9"/>
        <v>1</v>
      </c>
      <c r="AG23" s="239">
        <f t="shared" si="20"/>
        <v>18.761833326670924</v>
      </c>
    </row>
    <row r="24" spans="1:33" ht="15">
      <c r="A24" s="377"/>
      <c r="B24" s="218" t="s">
        <v>23</v>
      </c>
      <c r="C24" s="229">
        <f t="shared" si="0"/>
        <v>0.49</v>
      </c>
      <c r="D24" s="211">
        <v>12.262754333333334</v>
      </c>
      <c r="E24" s="228">
        <v>1.9615425534781732E-3</v>
      </c>
      <c r="F24" s="222">
        <v>136.60309516666669</v>
      </c>
      <c r="G24" s="227">
        <v>2.1850946102575635E-2</v>
      </c>
      <c r="H24" s="226">
        <f t="shared" si="1"/>
        <v>-10.139674778882604</v>
      </c>
      <c r="I24" s="211">
        <v>25.026029251700681</v>
      </c>
      <c r="J24" s="49">
        <v>278.78182687074838</v>
      </c>
      <c r="K24" s="225">
        <f t="shared" si="14"/>
        <v>-253.75579761904768</v>
      </c>
      <c r="L24" s="211">
        <v>1.8977908228690303</v>
      </c>
      <c r="M24" s="49">
        <v>57.133538799773106</v>
      </c>
      <c r="N24" s="212">
        <f t="shared" si="15"/>
        <v>-55.235747976904079</v>
      </c>
      <c r="O24" s="211">
        <v>8.1022091771309679</v>
      </c>
      <c r="P24" s="49">
        <v>10.616620269898133</v>
      </c>
      <c r="Q24" s="212">
        <f t="shared" si="16"/>
        <v>-2.5144110927671655</v>
      </c>
      <c r="R24" s="211">
        <v>11.412500000000001</v>
      </c>
      <c r="S24" s="49">
        <v>1.0741666666666667</v>
      </c>
      <c r="T24" s="212">
        <f t="shared" si="17"/>
        <v>10.338333333333335</v>
      </c>
      <c r="U24" s="211">
        <v>8.9258333333333315</v>
      </c>
      <c r="V24" s="49">
        <v>76.002620035906986</v>
      </c>
      <c r="W24" s="212">
        <f t="shared" si="18"/>
        <v>-67.076786702573656</v>
      </c>
      <c r="X24" s="211">
        <v>0</v>
      </c>
      <c r="Y24" s="49">
        <v>193.13222089442183</v>
      </c>
      <c r="Z24" s="212">
        <f t="shared" si="19"/>
        <v>-193.13222089442183</v>
      </c>
      <c r="AA24" s="51">
        <v>30.338333333333331</v>
      </c>
      <c r="AB24" s="224">
        <v>4.8529009239935E-3</v>
      </c>
      <c r="AC24" s="223">
        <f t="shared" si="8"/>
        <v>0.40420000000000006</v>
      </c>
      <c r="AD24" s="222">
        <v>337.95916666666676</v>
      </c>
      <c r="AE24" s="221">
        <v>5.4059738007361795E-2</v>
      </c>
      <c r="AF24" s="220">
        <f t="shared" si="9"/>
        <v>0.40419999999999995</v>
      </c>
      <c r="AG24" s="219">
        <f t="shared" si="20"/>
        <v>-307.62083333333345</v>
      </c>
    </row>
    <row r="25" spans="1:33" ht="15">
      <c r="A25" s="377"/>
      <c r="B25" s="270" t="s">
        <v>22</v>
      </c>
      <c r="C25" s="269">
        <f t="shared" si="0"/>
        <v>0.5099999999999999</v>
      </c>
      <c r="D25" s="251">
        <v>222.16102649999996</v>
      </c>
      <c r="E25" s="268">
        <v>3.5536739574043658E-2</v>
      </c>
      <c r="F25" s="262">
        <v>282.58803066666661</v>
      </c>
      <c r="G25" s="267">
        <v>4.5202605547089207E-2</v>
      </c>
      <c r="H25" s="266">
        <f t="shared" si="1"/>
        <v>-0.27199642132850271</v>
      </c>
      <c r="I25" s="251">
        <v>435.60985588235297</v>
      </c>
      <c r="J25" s="61">
        <v>554.09417777777787</v>
      </c>
      <c r="K25" s="265">
        <f t="shared" si="14"/>
        <v>-118.4843218954249</v>
      </c>
      <c r="L25" s="251">
        <v>262.05260410348882</v>
      </c>
      <c r="M25" s="61">
        <v>339.43565680888747</v>
      </c>
      <c r="N25" s="252">
        <f t="shared" si="15"/>
        <v>-77.383052705398654</v>
      </c>
      <c r="O25" s="251">
        <v>56.984219181281041</v>
      </c>
      <c r="P25" s="61">
        <v>22.888498266820505</v>
      </c>
      <c r="Q25" s="252">
        <f t="shared" si="16"/>
        <v>34.095720914460536</v>
      </c>
      <c r="R25" s="251">
        <v>152.82151004856357</v>
      </c>
      <c r="S25" s="61">
        <v>289.87767406398387</v>
      </c>
      <c r="T25" s="252">
        <f t="shared" si="17"/>
        <v>-137.05616401542031</v>
      </c>
      <c r="U25" s="251">
        <v>55.339166666666678</v>
      </c>
      <c r="V25" s="61">
        <v>18.391504193641442</v>
      </c>
      <c r="W25" s="252">
        <f t="shared" si="18"/>
        <v>36.947662473025233</v>
      </c>
      <c r="X25" s="251">
        <v>0</v>
      </c>
      <c r="Y25" s="61">
        <v>0</v>
      </c>
      <c r="Z25" s="252">
        <f t="shared" si="19"/>
        <v>0</v>
      </c>
      <c r="AA25" s="63">
        <v>527.1975000000001</v>
      </c>
      <c r="AB25" s="264">
        <v>8.4330184086482365E-2</v>
      </c>
      <c r="AC25" s="263">
        <f t="shared" si="8"/>
        <v>0.42139999999999983</v>
      </c>
      <c r="AD25" s="262">
        <v>670.59333333333336</v>
      </c>
      <c r="AE25" s="261">
        <v>0.10726769232816616</v>
      </c>
      <c r="AF25" s="260">
        <f t="shared" si="9"/>
        <v>0.42139999999999989</v>
      </c>
      <c r="AG25" s="259">
        <f t="shared" si="20"/>
        <v>-143.39583333333326</v>
      </c>
    </row>
    <row r="26" spans="1:33" ht="15">
      <c r="A26" s="377"/>
      <c r="B26" s="270" t="s">
        <v>21</v>
      </c>
      <c r="C26" s="269">
        <f t="shared" si="0"/>
        <v>0.56000000000000016</v>
      </c>
      <c r="D26" s="251">
        <v>468.94793083333326</v>
      </c>
      <c r="E26" s="268">
        <v>7.5012619244495635E-2</v>
      </c>
      <c r="F26" s="262">
        <v>614.81950400000005</v>
      </c>
      <c r="G26" s="267">
        <v>9.8346145292866602E-2</v>
      </c>
      <c r="H26" s="266">
        <f t="shared" si="1"/>
        <v>-0.31106134300976451</v>
      </c>
      <c r="I26" s="251">
        <v>837.4070193452377</v>
      </c>
      <c r="J26" s="61">
        <v>1097.8919714285714</v>
      </c>
      <c r="K26" s="265">
        <f t="shared" si="14"/>
        <v>-260.48495208333372</v>
      </c>
      <c r="L26" s="251">
        <v>1017.2033333333335</v>
      </c>
      <c r="M26" s="61">
        <v>1261.2466666666667</v>
      </c>
      <c r="N26" s="252">
        <f t="shared" si="15"/>
        <v>-244.04333333333318</v>
      </c>
      <c r="O26" s="251">
        <v>11.642499999999998</v>
      </c>
      <c r="P26" s="61">
        <v>0</v>
      </c>
      <c r="Q26" s="252">
        <f t="shared" si="16"/>
        <v>11.642499999999998</v>
      </c>
      <c r="R26" s="251">
        <v>0</v>
      </c>
      <c r="S26" s="61">
        <v>87.633333333333326</v>
      </c>
      <c r="T26" s="252">
        <f t="shared" si="17"/>
        <v>-87.633333333333326</v>
      </c>
      <c r="U26" s="251">
        <v>0</v>
      </c>
      <c r="V26" s="61">
        <v>0</v>
      </c>
      <c r="W26" s="252">
        <f t="shared" si="18"/>
        <v>0</v>
      </c>
      <c r="X26" s="251">
        <v>0</v>
      </c>
      <c r="Y26" s="61">
        <v>0</v>
      </c>
      <c r="Z26" s="252">
        <f t="shared" si="19"/>
        <v>0</v>
      </c>
      <c r="AA26" s="63">
        <v>1028.8458333333335</v>
      </c>
      <c r="AB26" s="264">
        <v>0.16457353936923136</v>
      </c>
      <c r="AC26" s="263">
        <f t="shared" si="8"/>
        <v>0.45579999999999982</v>
      </c>
      <c r="AD26" s="262">
        <v>1348.88</v>
      </c>
      <c r="AE26" s="261">
        <v>0.21576600546921151</v>
      </c>
      <c r="AF26" s="260">
        <f t="shared" si="9"/>
        <v>0.45579999999999998</v>
      </c>
      <c r="AG26" s="259">
        <f t="shared" si="20"/>
        <v>-320.03416666666658</v>
      </c>
    </row>
    <row r="27" spans="1:33" ht="15">
      <c r="A27" s="377"/>
      <c r="B27" s="270" t="s">
        <v>20</v>
      </c>
      <c r="C27" s="269">
        <f t="shared" si="0"/>
        <v>0.55999999999999983</v>
      </c>
      <c r="D27" s="251">
        <v>1258.8485711666665</v>
      </c>
      <c r="E27" s="268">
        <v>0.20136463420917258</v>
      </c>
      <c r="F27" s="262">
        <v>1275.2896570000003</v>
      </c>
      <c r="G27" s="267">
        <v>0.20399453999398826</v>
      </c>
      <c r="H27" s="266">
        <f t="shared" si="1"/>
        <v>-1.3060415851365366E-2</v>
      </c>
      <c r="I27" s="251">
        <v>2247.9438770833335</v>
      </c>
      <c r="J27" s="61">
        <v>2277.3029589285707</v>
      </c>
      <c r="K27" s="265">
        <f t="shared" si="14"/>
        <v>-29.359081845237142</v>
      </c>
      <c r="L27" s="251">
        <v>2514.6641666666669</v>
      </c>
      <c r="M27" s="61">
        <v>2755.0508333333341</v>
      </c>
      <c r="N27" s="252">
        <f t="shared" si="15"/>
        <v>-240.38666666666722</v>
      </c>
      <c r="O27" s="251">
        <v>0</v>
      </c>
      <c r="P27" s="61">
        <v>0</v>
      </c>
      <c r="Q27" s="252">
        <f t="shared" si="16"/>
        <v>0</v>
      </c>
      <c r="R27" s="251">
        <v>0</v>
      </c>
      <c r="S27" s="61">
        <v>42.864166666666669</v>
      </c>
      <c r="T27" s="252">
        <f t="shared" si="17"/>
        <v>-42.864166666666669</v>
      </c>
      <c r="U27" s="251">
        <v>0</v>
      </c>
      <c r="V27" s="61">
        <v>0</v>
      </c>
      <c r="W27" s="252">
        <f t="shared" si="18"/>
        <v>0</v>
      </c>
      <c r="X27" s="251">
        <v>247.17999999999998</v>
      </c>
      <c r="Y27" s="61">
        <v>0</v>
      </c>
      <c r="Z27" s="252">
        <f t="shared" si="19"/>
        <v>247.17999999999998</v>
      </c>
      <c r="AA27" s="63">
        <v>2761.8441666666668</v>
      </c>
      <c r="AB27" s="264">
        <v>0.44178287452648662</v>
      </c>
      <c r="AC27" s="263">
        <f t="shared" si="8"/>
        <v>0.45579999999999993</v>
      </c>
      <c r="AD27" s="262">
        <v>2797.9150000000009</v>
      </c>
      <c r="AE27" s="261">
        <v>0.44755274241770138</v>
      </c>
      <c r="AF27" s="260">
        <f t="shared" si="9"/>
        <v>0.45579999999999993</v>
      </c>
      <c r="AG27" s="259">
        <f t="shared" si="20"/>
        <v>-36.070833333334122</v>
      </c>
    </row>
    <row r="28" spans="1:33" ht="15">
      <c r="A28" s="377"/>
      <c r="B28" s="270" t="s">
        <v>19</v>
      </c>
      <c r="C28" s="269">
        <f t="shared" si="0"/>
        <v>0.60999999999999976</v>
      </c>
      <c r="D28" s="251">
        <v>1226.2939806666664</v>
      </c>
      <c r="E28" s="268">
        <v>0.19615722216771742</v>
      </c>
      <c r="F28" s="262">
        <v>921.97111266666661</v>
      </c>
      <c r="G28" s="267">
        <v>0.14747792549232769</v>
      </c>
      <c r="H28" s="266">
        <f t="shared" si="1"/>
        <v>0.24816469198891175</v>
      </c>
      <c r="I28" s="251">
        <v>2010.3180010928966</v>
      </c>
      <c r="J28" s="61">
        <v>1511.4280535519129</v>
      </c>
      <c r="K28" s="265">
        <f t="shared" si="14"/>
        <v>498.88994754098371</v>
      </c>
      <c r="L28" s="251">
        <v>903.94517072357041</v>
      </c>
      <c r="M28" s="61">
        <v>1799.6349426906611</v>
      </c>
      <c r="N28" s="252">
        <f t="shared" si="15"/>
        <v>-895.68977196709068</v>
      </c>
      <c r="O28" s="251">
        <v>166.8315988389694</v>
      </c>
      <c r="P28" s="61">
        <v>12.991537705868224</v>
      </c>
      <c r="Q28" s="252">
        <f t="shared" si="16"/>
        <v>153.84006113310119</v>
      </c>
      <c r="R28" s="251">
        <v>29.784445320431089</v>
      </c>
      <c r="S28" s="61">
        <v>0</v>
      </c>
      <c r="T28" s="252">
        <f t="shared" si="17"/>
        <v>29.784445320431089</v>
      </c>
      <c r="U28" s="251">
        <v>0</v>
      </c>
      <c r="V28" s="61">
        <v>0</v>
      </c>
      <c r="W28" s="252">
        <f t="shared" si="18"/>
        <v>0</v>
      </c>
      <c r="X28" s="251">
        <v>1357.9271184503627</v>
      </c>
      <c r="Y28" s="61">
        <v>35.751852936804077</v>
      </c>
      <c r="Z28" s="252">
        <f t="shared" si="19"/>
        <v>1322.1752655135588</v>
      </c>
      <c r="AA28" s="63">
        <v>2458.4883333333337</v>
      </c>
      <c r="AB28" s="264">
        <v>0.39325826416944165</v>
      </c>
      <c r="AC28" s="263">
        <f t="shared" si="8"/>
        <v>0.4987999999999998</v>
      </c>
      <c r="AD28" s="262">
        <v>1848.3783333333333</v>
      </c>
      <c r="AE28" s="261">
        <v>0.29566544805999939</v>
      </c>
      <c r="AF28" s="260">
        <f t="shared" si="9"/>
        <v>0.49879999999999997</v>
      </c>
      <c r="AG28" s="259">
        <f t="shared" si="20"/>
        <v>610.11000000000035</v>
      </c>
    </row>
    <row r="29" spans="1:33" ht="15">
      <c r="A29" s="377"/>
      <c r="B29" s="258" t="s">
        <v>18</v>
      </c>
      <c r="C29" s="269">
        <f t="shared" si="0"/>
        <v>0.61000000000000021</v>
      </c>
      <c r="D29" s="251">
        <v>479.56502500000011</v>
      </c>
      <c r="E29" s="268">
        <v>7.6710923021616223E-2</v>
      </c>
      <c r="F29" s="262">
        <v>425.24819899999994</v>
      </c>
      <c r="G29" s="267">
        <v>6.8022437304435024E-2</v>
      </c>
      <c r="H29" s="266">
        <f t="shared" si="1"/>
        <v>0.11326269258272149</v>
      </c>
      <c r="I29" s="251">
        <v>786.17217213114748</v>
      </c>
      <c r="J29" s="61">
        <v>697.12819508196719</v>
      </c>
      <c r="K29" s="265">
        <f t="shared" si="14"/>
        <v>89.043977049180285</v>
      </c>
      <c r="L29" s="251">
        <v>80.939289398230827</v>
      </c>
      <c r="M29" s="61">
        <v>818.80880094166321</v>
      </c>
      <c r="N29" s="252">
        <f t="shared" si="15"/>
        <v>-737.8695115434324</v>
      </c>
      <c r="O29" s="251">
        <v>113.24926435328275</v>
      </c>
      <c r="P29" s="61">
        <v>20.706540564169746</v>
      </c>
      <c r="Q29" s="252">
        <f t="shared" si="16"/>
        <v>92.542723789113012</v>
      </c>
      <c r="R29" s="251">
        <v>151.46223728200263</v>
      </c>
      <c r="S29" s="61">
        <v>0</v>
      </c>
      <c r="T29" s="252">
        <f t="shared" si="17"/>
        <v>151.46223728200263</v>
      </c>
      <c r="U29" s="251">
        <v>0</v>
      </c>
      <c r="V29" s="61">
        <v>0</v>
      </c>
      <c r="W29" s="252">
        <f t="shared" si="18"/>
        <v>0</v>
      </c>
      <c r="X29" s="251">
        <v>615.78670896648384</v>
      </c>
      <c r="Y29" s="61">
        <v>13.027158494167153</v>
      </c>
      <c r="Z29" s="252">
        <f t="shared" si="19"/>
        <v>602.75955047231673</v>
      </c>
      <c r="AA29" s="63">
        <v>961.4375</v>
      </c>
      <c r="AB29" s="264">
        <v>0.15379094430957538</v>
      </c>
      <c r="AC29" s="263">
        <f t="shared" si="8"/>
        <v>0.49880000000000013</v>
      </c>
      <c r="AD29" s="262">
        <v>852.54250000000002</v>
      </c>
      <c r="AE29" s="261">
        <v>0.13637216781161796</v>
      </c>
      <c r="AF29" s="260">
        <f t="shared" si="9"/>
        <v>0.49879999999999991</v>
      </c>
      <c r="AG29" s="259">
        <f t="shared" si="20"/>
        <v>108.89499999999998</v>
      </c>
    </row>
    <row r="30" spans="1:33" ht="15">
      <c r="A30" s="377"/>
      <c r="B30" s="238" t="s">
        <v>17</v>
      </c>
      <c r="C30" s="249">
        <f t="shared" si="0"/>
        <v>0.56000000000000005</v>
      </c>
      <c r="D30" s="231">
        <v>49.869078000000002</v>
      </c>
      <c r="E30" s="248">
        <v>7.9770266891689492E-3</v>
      </c>
      <c r="F30" s="242">
        <v>71.453107166666655</v>
      </c>
      <c r="G30" s="247">
        <v>1.142959456120274E-2</v>
      </c>
      <c r="H30" s="246">
        <f t="shared" si="1"/>
        <v>-0.43281388051061725</v>
      </c>
      <c r="I30" s="231">
        <v>89.051924999999997</v>
      </c>
      <c r="J30" s="72">
        <v>127.59483422619049</v>
      </c>
      <c r="K30" s="245">
        <f t="shared" si="14"/>
        <v>-38.542909226190488</v>
      </c>
      <c r="L30" s="231">
        <v>19.444909825433125</v>
      </c>
      <c r="M30" s="72">
        <v>73.990218587319447</v>
      </c>
      <c r="N30" s="232">
        <f t="shared" si="15"/>
        <v>-54.545308761886318</v>
      </c>
      <c r="O30" s="231">
        <v>24.487590174566872</v>
      </c>
      <c r="P30" s="72">
        <v>51.261900374909708</v>
      </c>
      <c r="Q30" s="232">
        <f t="shared" si="16"/>
        <v>-26.774310200342835</v>
      </c>
      <c r="R30" s="231">
        <v>60.715000000000003</v>
      </c>
      <c r="S30" s="72">
        <v>0</v>
      </c>
      <c r="T30" s="232">
        <f t="shared" si="17"/>
        <v>60.715000000000003</v>
      </c>
      <c r="U30" s="231">
        <v>0</v>
      </c>
      <c r="V30" s="72">
        <v>3.8173381053638855</v>
      </c>
      <c r="W30" s="232">
        <f t="shared" si="18"/>
        <v>-3.8173381053638855</v>
      </c>
      <c r="X30" s="231">
        <v>4.7625000000000002</v>
      </c>
      <c r="Y30" s="72">
        <v>27.694709599073633</v>
      </c>
      <c r="Z30" s="232">
        <f t="shared" si="19"/>
        <v>-22.932209599073634</v>
      </c>
      <c r="AA30" s="74">
        <v>109.41000000000001</v>
      </c>
      <c r="AB30" s="244">
        <v>1.7501155526917396E-2</v>
      </c>
      <c r="AC30" s="243">
        <f t="shared" si="8"/>
        <v>0.45579999999999998</v>
      </c>
      <c r="AD30" s="242">
        <v>156.76416666666668</v>
      </c>
      <c r="AE30" s="241">
        <v>2.507589855463524E-2</v>
      </c>
      <c r="AF30" s="240">
        <f t="shared" si="9"/>
        <v>0.45579999999999987</v>
      </c>
      <c r="AG30" s="239">
        <f t="shared" si="20"/>
        <v>-47.354166666666671</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0</v>
      </c>
      <c r="M31" s="49">
        <v>0</v>
      </c>
      <c r="N31" s="212">
        <f t="shared" si="15"/>
        <v>0</v>
      </c>
      <c r="O31" s="211">
        <v>21.816666666666652</v>
      </c>
      <c r="P31" s="49">
        <v>0</v>
      </c>
      <c r="Q31" s="212">
        <f t="shared" si="16"/>
        <v>21.816666666666652</v>
      </c>
      <c r="R31" s="211">
        <v>43.633333333333333</v>
      </c>
      <c r="S31" s="49">
        <v>0</v>
      </c>
      <c r="T31" s="212">
        <f t="shared" si="17"/>
        <v>43.633333333333333</v>
      </c>
      <c r="U31" s="211">
        <v>0</v>
      </c>
      <c r="V31" s="49">
        <v>0</v>
      </c>
      <c r="W31" s="212">
        <f t="shared" si="18"/>
        <v>0</v>
      </c>
      <c r="X31" s="211">
        <v>0</v>
      </c>
      <c r="Y31" s="49">
        <v>0</v>
      </c>
      <c r="Z31" s="212">
        <f t="shared" si="19"/>
        <v>0</v>
      </c>
      <c r="AA31" s="51">
        <v>65.449999999999989</v>
      </c>
      <c r="AB31" s="224">
        <v>1.0469341278098376E-2</v>
      </c>
      <c r="AC31" s="223">
        <f t="shared" si="8"/>
        <v>0</v>
      </c>
      <c r="AD31" s="222">
        <v>0</v>
      </c>
      <c r="AE31" s="221">
        <v>0</v>
      </c>
      <c r="AF31" s="220">
        <f t="shared" si="9"/>
        <v>1</v>
      </c>
      <c r="AG31" s="219">
        <f t="shared" si="20"/>
        <v>65.449999999999989</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1.7933333333333332</v>
      </c>
      <c r="P32" s="38">
        <v>0</v>
      </c>
      <c r="Q32" s="192">
        <f t="shared" si="16"/>
        <v>1.7933333333333332</v>
      </c>
      <c r="R32" s="191">
        <v>17.7225</v>
      </c>
      <c r="S32" s="38">
        <v>0</v>
      </c>
      <c r="T32" s="192">
        <f t="shared" si="17"/>
        <v>17.7225</v>
      </c>
      <c r="U32" s="191">
        <v>0</v>
      </c>
      <c r="V32" s="38">
        <v>0</v>
      </c>
      <c r="W32" s="192">
        <f t="shared" si="18"/>
        <v>0</v>
      </c>
      <c r="X32" s="191">
        <v>1.7933333333333332</v>
      </c>
      <c r="Y32" s="38">
        <v>0</v>
      </c>
      <c r="Z32" s="192">
        <f t="shared" si="19"/>
        <v>1.7933333333333332</v>
      </c>
      <c r="AA32" s="40">
        <v>21.309166666666666</v>
      </c>
      <c r="AB32" s="204">
        <v>3.4086010417908531E-3</v>
      </c>
      <c r="AC32" s="203">
        <f t="shared" si="8"/>
        <v>0</v>
      </c>
      <c r="AD32" s="202">
        <v>0</v>
      </c>
      <c r="AE32" s="201">
        <v>0</v>
      </c>
      <c r="AF32" s="200">
        <f t="shared" si="9"/>
        <v>1</v>
      </c>
      <c r="AG32" s="199">
        <f t="shared" si="20"/>
        <v>21.309166666666666</v>
      </c>
    </row>
    <row r="33" spans="1:33" ht="15">
      <c r="A33" s="377"/>
      <c r="B33" s="178" t="s">
        <v>14</v>
      </c>
      <c r="C33" s="189">
        <f t="shared" si="0"/>
        <v>0.57805206494724493</v>
      </c>
      <c r="D33" s="171">
        <f>SUM(D21:D32)</f>
        <v>3719.0046758333333</v>
      </c>
      <c r="E33" s="188">
        <v>0.59488967404343462</v>
      </c>
      <c r="F33" s="182">
        <f>SUM(F21:F32)</f>
        <v>3727.972705666667</v>
      </c>
      <c r="G33" s="187">
        <v>0.59632419429448524</v>
      </c>
      <c r="H33" s="186">
        <f t="shared" si="1"/>
        <v>-2.4114059042757794E-3</v>
      </c>
      <c r="I33" s="171">
        <f t="shared" ref="I33:AA33" si="21">SUM(I21:I32)</f>
        <v>6433.6846131200018</v>
      </c>
      <c r="J33" s="27">
        <f t="shared" si="21"/>
        <v>6544.2220178657399</v>
      </c>
      <c r="K33" s="185">
        <f t="shared" si="21"/>
        <v>-110.53740474573664</v>
      </c>
      <c r="L33" s="171">
        <f t="shared" si="21"/>
        <v>4800.1472648735935</v>
      </c>
      <c r="M33" s="27">
        <f t="shared" si="21"/>
        <v>7105.3006578283057</v>
      </c>
      <c r="N33" s="172">
        <f t="shared" si="21"/>
        <v>-2305.1533929547127</v>
      </c>
      <c r="O33" s="171">
        <f t="shared" si="21"/>
        <v>418.64671351954934</v>
      </c>
      <c r="P33" s="27">
        <f t="shared" si="21"/>
        <v>118.46509718166632</v>
      </c>
      <c r="Q33" s="172">
        <f t="shared" si="21"/>
        <v>300.18161633788304</v>
      </c>
      <c r="R33" s="171">
        <f t="shared" si="21"/>
        <v>499.50152751668332</v>
      </c>
      <c r="S33" s="27">
        <f t="shared" si="21"/>
        <v>421.44934073065053</v>
      </c>
      <c r="T33" s="172">
        <f t="shared" si="21"/>
        <v>78.052186786032721</v>
      </c>
      <c r="U33" s="171">
        <f t="shared" si="21"/>
        <v>64.265000000000015</v>
      </c>
      <c r="V33" s="27">
        <f t="shared" si="21"/>
        <v>98.211462334912312</v>
      </c>
      <c r="W33" s="172">
        <f t="shared" si="21"/>
        <v>-33.946462334912312</v>
      </c>
      <c r="X33" s="171">
        <f t="shared" si="21"/>
        <v>2241.4821607501799</v>
      </c>
      <c r="Y33" s="27">
        <f t="shared" si="21"/>
        <v>269.60594192446672</v>
      </c>
      <c r="Z33" s="172">
        <f t="shared" si="21"/>
        <v>1971.8762188257133</v>
      </c>
      <c r="AA33" s="29">
        <f t="shared" si="21"/>
        <v>8024.0426666600051</v>
      </c>
      <c r="AB33" s="184">
        <v>1.2835208725330203</v>
      </c>
      <c r="AC33" s="183">
        <f t="shared" si="8"/>
        <v>0.46348266457827336</v>
      </c>
      <c r="AD33" s="182">
        <f>SUM(AD21:AD32)</f>
        <v>8013.0325000000021</v>
      </c>
      <c r="AE33" s="181">
        <v>1.2817596926486936</v>
      </c>
      <c r="AF33" s="180">
        <f t="shared" si="9"/>
        <v>0.46523868531254131</v>
      </c>
      <c r="AG33" s="179">
        <f>SUM(AG21:AG32)</f>
        <v>11.010166660003858</v>
      </c>
    </row>
    <row r="34" spans="1:33" ht="15">
      <c r="A34" s="377"/>
      <c r="B34" s="158" t="s">
        <v>87</v>
      </c>
      <c r="C34" s="169">
        <f t="shared" si="0"/>
        <v>0.57808157842297092</v>
      </c>
      <c r="D34" s="151">
        <f>SUM(D24:D30)</f>
        <v>3717.9483664999993</v>
      </c>
      <c r="E34" s="168">
        <v>0.59472070745969263</v>
      </c>
      <c r="F34" s="162">
        <f>SUM(F24:F30)</f>
        <v>3727.972705666667</v>
      </c>
      <c r="G34" s="167">
        <v>0.59632419429448524</v>
      </c>
      <c r="H34" s="166">
        <f t="shared" si="1"/>
        <v>-2.6962018238312424E-3</v>
      </c>
      <c r="I34" s="151">
        <f t="shared" ref="I34:AA34" si="22">SUM(I24:I30)</f>
        <v>6431.5288797866688</v>
      </c>
      <c r="J34" s="16">
        <f t="shared" si="22"/>
        <v>6544.2220178657399</v>
      </c>
      <c r="K34" s="165">
        <f t="shared" si="22"/>
        <v>-112.69313807906991</v>
      </c>
      <c r="L34" s="151">
        <f t="shared" si="22"/>
        <v>4800.1472648735935</v>
      </c>
      <c r="M34" s="16">
        <f t="shared" si="22"/>
        <v>7105.3006578283057</v>
      </c>
      <c r="N34" s="152">
        <f t="shared" si="22"/>
        <v>-2305.1533929547127</v>
      </c>
      <c r="O34" s="151">
        <f t="shared" si="22"/>
        <v>381.29738172523105</v>
      </c>
      <c r="P34" s="16">
        <f t="shared" si="22"/>
        <v>118.46509718166632</v>
      </c>
      <c r="Q34" s="152">
        <f t="shared" si="22"/>
        <v>262.8322845435647</v>
      </c>
      <c r="R34" s="151">
        <f t="shared" si="22"/>
        <v>406.19569265099733</v>
      </c>
      <c r="S34" s="16">
        <f t="shared" si="22"/>
        <v>421.44934073065053</v>
      </c>
      <c r="T34" s="152">
        <f t="shared" si="22"/>
        <v>-15.25364807965326</v>
      </c>
      <c r="U34" s="151">
        <f t="shared" si="22"/>
        <v>64.265000000000015</v>
      </c>
      <c r="V34" s="16">
        <f t="shared" si="22"/>
        <v>98.211462334912312</v>
      </c>
      <c r="W34" s="152">
        <f t="shared" si="22"/>
        <v>-33.946462334912312</v>
      </c>
      <c r="X34" s="151">
        <f t="shared" si="22"/>
        <v>2225.6563274168466</v>
      </c>
      <c r="Y34" s="16">
        <f t="shared" si="22"/>
        <v>269.60594192446672</v>
      </c>
      <c r="Z34" s="152">
        <f t="shared" si="22"/>
        <v>1956.0503854923802</v>
      </c>
      <c r="AA34" s="18">
        <f t="shared" si="22"/>
        <v>7877.5616666666674</v>
      </c>
      <c r="AB34" s="164">
        <v>1.2600898629121282</v>
      </c>
      <c r="AC34" s="163">
        <f t="shared" si="8"/>
        <v>0.47196690090440407</v>
      </c>
      <c r="AD34" s="162">
        <f>SUM(AD24:AD30)</f>
        <v>8013.0325000000021</v>
      </c>
      <c r="AE34" s="161">
        <v>1.2817596926486936</v>
      </c>
      <c r="AF34" s="160">
        <f t="shared" si="9"/>
        <v>0.46523868531254131</v>
      </c>
      <c r="AG34" s="159">
        <f>SUM(AG24:AG30)</f>
        <v>-135.4708333333337</v>
      </c>
    </row>
    <row r="35" spans="1:33" ht="15.75" thickBot="1">
      <c r="A35" s="379"/>
      <c r="B35" s="301" t="s">
        <v>86</v>
      </c>
      <c r="C35" s="313">
        <f t="shared" si="0"/>
        <v>0.48999999999999988</v>
      </c>
      <c r="D35" s="294">
        <f>SUM(D21:D23,D31:D32)</f>
        <v>1.0563093333333333</v>
      </c>
      <c r="E35" s="312">
        <v>1.6896658374189832E-4</v>
      </c>
      <c r="F35" s="305">
        <f>SUM(F21:F23,F31:F32)</f>
        <v>0</v>
      </c>
      <c r="G35" s="311">
        <v>0</v>
      </c>
      <c r="H35" s="310">
        <f t="shared" si="1"/>
        <v>1</v>
      </c>
      <c r="I35" s="294">
        <f t="shared" ref="I35:AA35" si="23">SUM(I21:I23,I31:I32)</f>
        <v>2.1557333333333339</v>
      </c>
      <c r="J35" s="293">
        <f t="shared" si="23"/>
        <v>0</v>
      </c>
      <c r="K35" s="309">
        <f t="shared" si="23"/>
        <v>2.1557333333333339</v>
      </c>
      <c r="L35" s="294">
        <f t="shared" si="23"/>
        <v>0</v>
      </c>
      <c r="M35" s="293">
        <f t="shared" si="23"/>
        <v>0</v>
      </c>
      <c r="N35" s="295">
        <f t="shared" si="23"/>
        <v>0</v>
      </c>
      <c r="O35" s="294">
        <f t="shared" si="23"/>
        <v>37.349331794318289</v>
      </c>
      <c r="P35" s="293">
        <f t="shared" si="23"/>
        <v>0</v>
      </c>
      <c r="Q35" s="295">
        <f t="shared" si="23"/>
        <v>37.349331794318289</v>
      </c>
      <c r="R35" s="294">
        <f t="shared" si="23"/>
        <v>93.305834865685966</v>
      </c>
      <c r="S35" s="293">
        <f t="shared" si="23"/>
        <v>0</v>
      </c>
      <c r="T35" s="295">
        <f t="shared" si="23"/>
        <v>93.305834865685966</v>
      </c>
      <c r="U35" s="294">
        <f t="shared" si="23"/>
        <v>0</v>
      </c>
      <c r="V35" s="293">
        <f t="shared" si="23"/>
        <v>0</v>
      </c>
      <c r="W35" s="295">
        <f t="shared" si="23"/>
        <v>0</v>
      </c>
      <c r="X35" s="294">
        <f t="shared" si="23"/>
        <v>15.825833333333334</v>
      </c>
      <c r="Y35" s="293">
        <f t="shared" si="23"/>
        <v>0</v>
      </c>
      <c r="Z35" s="295">
        <f t="shared" si="23"/>
        <v>15.825833333333334</v>
      </c>
      <c r="AA35" s="308">
        <f t="shared" si="23"/>
        <v>146.48099999333758</v>
      </c>
      <c r="AB35" s="307">
        <v>2.3431009620891938E-2</v>
      </c>
      <c r="AC35" s="306">
        <f t="shared" si="8"/>
        <v>7.2112378628038975E-3</v>
      </c>
      <c r="AD35" s="305">
        <f>SUM(AD21:AD23,AD31:AD32)</f>
        <v>0</v>
      </c>
      <c r="AE35" s="304">
        <v>0</v>
      </c>
      <c r="AF35" s="303">
        <f t="shared" si="9"/>
        <v>1</v>
      </c>
      <c r="AG35" s="302">
        <f>SUM(AG21:AG23,AG31:AG32)</f>
        <v>146.48099999333758</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21.012499999999999</v>
      </c>
      <c r="S36" s="83">
        <v>0</v>
      </c>
      <c r="T36" s="274">
        <f t="shared" ref="T36:T47" si="27">R36-S36</f>
        <v>21.012499999999999</v>
      </c>
      <c r="U36" s="273">
        <v>0</v>
      </c>
      <c r="V36" s="83">
        <v>0</v>
      </c>
      <c r="W36" s="274">
        <f t="shared" ref="W36:W47" si="28">U36-V36</f>
        <v>0</v>
      </c>
      <c r="X36" s="273">
        <v>0</v>
      </c>
      <c r="Y36" s="83">
        <v>0</v>
      </c>
      <c r="Z36" s="274">
        <f t="shared" ref="Z36:Z47" si="29">X36-Y36</f>
        <v>0</v>
      </c>
      <c r="AA36" s="85">
        <v>21.012499999999999</v>
      </c>
      <c r="AB36" s="286">
        <v>3.3611464263719202E-3</v>
      </c>
      <c r="AC36" s="285">
        <f t="shared" si="8"/>
        <v>0</v>
      </c>
      <c r="AD36" s="284">
        <v>0</v>
      </c>
      <c r="AE36" s="283">
        <v>0</v>
      </c>
      <c r="AF36" s="282">
        <f t="shared" si="9"/>
        <v>1</v>
      </c>
      <c r="AG36" s="281">
        <f t="shared" ref="AG36:AG47" si="30">AA36-AD36</f>
        <v>21.012499999999999</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6.3650000000000011</v>
      </c>
      <c r="S37" s="61">
        <v>0</v>
      </c>
      <c r="T37" s="252">
        <f t="shared" si="27"/>
        <v>6.3650000000000011</v>
      </c>
      <c r="U37" s="251">
        <v>0</v>
      </c>
      <c r="V37" s="61">
        <v>0</v>
      </c>
      <c r="W37" s="252">
        <f t="shared" si="28"/>
        <v>0</v>
      </c>
      <c r="X37" s="251">
        <v>9.7200000000000024</v>
      </c>
      <c r="Y37" s="61">
        <v>0</v>
      </c>
      <c r="Z37" s="252">
        <f t="shared" si="29"/>
        <v>9.7200000000000024</v>
      </c>
      <c r="AA37" s="63">
        <v>16.085000000000004</v>
      </c>
      <c r="AB37" s="264">
        <v>2.5729465921804804E-3</v>
      </c>
      <c r="AC37" s="263">
        <f t="shared" si="8"/>
        <v>0</v>
      </c>
      <c r="AD37" s="262">
        <v>0</v>
      </c>
      <c r="AE37" s="261">
        <v>0</v>
      </c>
      <c r="AF37" s="260">
        <f t="shared" si="9"/>
        <v>1</v>
      </c>
      <c r="AG37" s="259">
        <f t="shared" si="30"/>
        <v>16.085000000000004</v>
      </c>
    </row>
    <row r="38" spans="1:33" ht="15">
      <c r="A38" s="377"/>
      <c r="B38" s="271" t="s">
        <v>24</v>
      </c>
      <c r="C38" s="249">
        <f t="shared" si="0"/>
        <v>0.49000000000000005</v>
      </c>
      <c r="D38" s="231">
        <v>5.0322899999999997</v>
      </c>
      <c r="E38" s="248">
        <v>8.049619773928447E-4</v>
      </c>
      <c r="F38" s="242">
        <v>0</v>
      </c>
      <c r="G38" s="247">
        <v>0</v>
      </c>
      <c r="H38" s="246">
        <f t="shared" si="1"/>
        <v>1</v>
      </c>
      <c r="I38" s="231">
        <v>10.269979591836734</v>
      </c>
      <c r="J38" s="72">
        <v>0</v>
      </c>
      <c r="K38" s="245">
        <f t="shared" si="24"/>
        <v>10.269979591836734</v>
      </c>
      <c r="L38" s="231">
        <v>0</v>
      </c>
      <c r="M38" s="72">
        <v>0</v>
      </c>
      <c r="N38" s="232">
        <f t="shared" si="25"/>
        <v>0</v>
      </c>
      <c r="O38" s="231">
        <v>0</v>
      </c>
      <c r="P38" s="72">
        <v>0</v>
      </c>
      <c r="Q38" s="232">
        <f t="shared" si="26"/>
        <v>0</v>
      </c>
      <c r="R38" s="231">
        <v>29.317500000000003</v>
      </c>
      <c r="S38" s="72">
        <v>0</v>
      </c>
      <c r="T38" s="232">
        <f t="shared" si="27"/>
        <v>29.317500000000003</v>
      </c>
      <c r="U38" s="231">
        <v>0</v>
      </c>
      <c r="V38" s="72">
        <v>0</v>
      </c>
      <c r="W38" s="232">
        <f t="shared" si="28"/>
        <v>0</v>
      </c>
      <c r="X38" s="231">
        <v>0</v>
      </c>
      <c r="Y38" s="72">
        <v>0</v>
      </c>
      <c r="Z38" s="232">
        <f t="shared" si="29"/>
        <v>0</v>
      </c>
      <c r="AA38" s="74">
        <v>29.317500000000003</v>
      </c>
      <c r="AB38" s="244">
        <v>4.6896090591390252E-3</v>
      </c>
      <c r="AC38" s="243">
        <f t="shared" si="8"/>
        <v>0.17164799181376308</v>
      </c>
      <c r="AD38" s="242">
        <v>0</v>
      </c>
      <c r="AE38" s="241">
        <v>0</v>
      </c>
      <c r="AF38" s="240">
        <f t="shared" si="9"/>
        <v>1</v>
      </c>
      <c r="AG38" s="239">
        <f t="shared" si="30"/>
        <v>29.317500000000003</v>
      </c>
    </row>
    <row r="39" spans="1:33" ht="15">
      <c r="A39" s="377"/>
      <c r="B39" s="218" t="s">
        <v>23</v>
      </c>
      <c r="C39" s="229">
        <f t="shared" si="0"/>
        <v>0.48999999999999994</v>
      </c>
      <c r="D39" s="211">
        <v>5.2101380000000006</v>
      </c>
      <c r="E39" s="228">
        <v>8.3341043281877673E-4</v>
      </c>
      <c r="F39" s="222">
        <v>81.752481500000002</v>
      </c>
      <c r="G39" s="227">
        <v>1.3077076070851826E-2</v>
      </c>
      <c r="H39" s="226">
        <f t="shared" si="1"/>
        <v>-14.691039565554693</v>
      </c>
      <c r="I39" s="211">
        <v>10.632934693877553</v>
      </c>
      <c r="J39" s="49">
        <v>166.84179897959186</v>
      </c>
      <c r="K39" s="225">
        <f t="shared" si="24"/>
        <v>-156.2088642857143</v>
      </c>
      <c r="L39" s="211">
        <v>0</v>
      </c>
      <c r="M39" s="49">
        <v>89.850000000000023</v>
      </c>
      <c r="N39" s="212">
        <f t="shared" si="25"/>
        <v>-89.850000000000023</v>
      </c>
      <c r="O39" s="211">
        <v>0</v>
      </c>
      <c r="P39" s="49">
        <v>9.6675000000000004</v>
      </c>
      <c r="Q39" s="212">
        <f t="shared" si="26"/>
        <v>-9.6675000000000004</v>
      </c>
      <c r="R39" s="211">
        <v>12.89</v>
      </c>
      <c r="S39" s="49">
        <v>16.191999999999879</v>
      </c>
      <c r="T39" s="212">
        <f t="shared" si="27"/>
        <v>-3.3019999999998788</v>
      </c>
      <c r="U39" s="211">
        <v>0</v>
      </c>
      <c r="V39" s="49">
        <v>86.548000000000144</v>
      </c>
      <c r="W39" s="212">
        <f t="shared" si="28"/>
        <v>-86.548000000000144</v>
      </c>
      <c r="X39" s="211">
        <v>0</v>
      </c>
      <c r="Y39" s="49">
        <v>0</v>
      </c>
      <c r="Z39" s="212">
        <f t="shared" si="29"/>
        <v>0</v>
      </c>
      <c r="AA39" s="51">
        <v>12.89</v>
      </c>
      <c r="AB39" s="224">
        <v>2.0618763800563499E-3</v>
      </c>
      <c r="AC39" s="223">
        <f t="shared" si="8"/>
        <v>0.4042</v>
      </c>
      <c r="AD39" s="222">
        <v>202.25750000000005</v>
      </c>
      <c r="AE39" s="221">
        <v>3.2352983846738813E-2</v>
      </c>
      <c r="AF39" s="220">
        <f t="shared" si="9"/>
        <v>0.40419999999999989</v>
      </c>
      <c r="AG39" s="219">
        <f t="shared" si="30"/>
        <v>-189.36750000000006</v>
      </c>
    </row>
    <row r="40" spans="1:33" ht="15">
      <c r="A40" s="377"/>
      <c r="B40" s="270" t="s">
        <v>22</v>
      </c>
      <c r="C40" s="269">
        <f t="shared" si="0"/>
        <v>0.5099999999999999</v>
      </c>
      <c r="D40" s="251">
        <v>245.04726050000002</v>
      </c>
      <c r="E40" s="268">
        <v>3.9197607325249448E-2</v>
      </c>
      <c r="F40" s="262">
        <v>357.95296250000001</v>
      </c>
      <c r="G40" s="267">
        <v>5.7257933147867458E-2</v>
      </c>
      <c r="H40" s="266">
        <f t="shared" si="1"/>
        <v>-0.46075072118588317</v>
      </c>
      <c r="I40" s="251">
        <v>480.48482450980401</v>
      </c>
      <c r="J40" s="61">
        <v>701.8685539215686</v>
      </c>
      <c r="K40" s="265">
        <f t="shared" si="24"/>
        <v>-221.38372941176459</v>
      </c>
      <c r="L40" s="251">
        <v>455.93577987194635</v>
      </c>
      <c r="M40" s="61">
        <v>65.29233330021998</v>
      </c>
      <c r="N40" s="252">
        <f t="shared" si="25"/>
        <v>390.64344657172637</v>
      </c>
      <c r="O40" s="251">
        <v>31.875736852167389</v>
      </c>
      <c r="P40" s="61">
        <v>57.856180897361021</v>
      </c>
      <c r="Q40" s="252">
        <f t="shared" si="26"/>
        <v>-25.980444045193632</v>
      </c>
      <c r="R40" s="251">
        <v>93.695983275886391</v>
      </c>
      <c r="S40" s="61">
        <v>514.26479683194111</v>
      </c>
      <c r="T40" s="252">
        <f t="shared" si="27"/>
        <v>-420.56881355605469</v>
      </c>
      <c r="U40" s="251">
        <v>0</v>
      </c>
      <c r="V40" s="61">
        <v>212.02418897047795</v>
      </c>
      <c r="W40" s="252">
        <f t="shared" si="28"/>
        <v>-212.02418897047795</v>
      </c>
      <c r="X40" s="251">
        <v>0</v>
      </c>
      <c r="Y40" s="61">
        <v>0</v>
      </c>
      <c r="Z40" s="252">
        <f t="shared" si="29"/>
        <v>0</v>
      </c>
      <c r="AA40" s="63">
        <v>581.50750000000016</v>
      </c>
      <c r="AB40" s="264">
        <v>9.3017577895703502E-2</v>
      </c>
      <c r="AC40" s="263">
        <f t="shared" si="8"/>
        <v>0.42139999999999994</v>
      </c>
      <c r="AD40" s="262">
        <v>849.4375</v>
      </c>
      <c r="AE40" s="261">
        <v>0.13587549394368167</v>
      </c>
      <c r="AF40" s="260">
        <f t="shared" si="9"/>
        <v>0.4214</v>
      </c>
      <c r="AG40" s="259">
        <f t="shared" si="30"/>
        <v>-267.92999999999984</v>
      </c>
    </row>
    <row r="41" spans="1:33" ht="15">
      <c r="A41" s="377"/>
      <c r="B41" s="270" t="s">
        <v>21</v>
      </c>
      <c r="C41" s="269">
        <f t="shared" si="0"/>
        <v>0.56000000000000016</v>
      </c>
      <c r="D41" s="251">
        <v>585.83518200000003</v>
      </c>
      <c r="E41" s="268">
        <v>9.3709831215811709E-2</v>
      </c>
      <c r="F41" s="262">
        <v>612.9552819999999</v>
      </c>
      <c r="G41" s="267">
        <v>9.8047945501745185E-2</v>
      </c>
      <c r="H41" s="266">
        <f t="shared" si="1"/>
        <v>-4.6293054485757844E-2</v>
      </c>
      <c r="I41" s="251">
        <v>1046.1342535714284</v>
      </c>
      <c r="J41" s="61">
        <v>1094.5630035714282</v>
      </c>
      <c r="K41" s="265">
        <f t="shared" si="24"/>
        <v>-48.428749999999809</v>
      </c>
      <c r="L41" s="251">
        <v>1285.29</v>
      </c>
      <c r="M41" s="61">
        <v>1344.7899999999995</v>
      </c>
      <c r="N41" s="252">
        <f t="shared" si="25"/>
        <v>-59.499999999999545</v>
      </c>
      <c r="O41" s="251">
        <v>0</v>
      </c>
      <c r="P41" s="61">
        <v>0</v>
      </c>
      <c r="Q41" s="252">
        <f t="shared" si="26"/>
        <v>0</v>
      </c>
      <c r="R41" s="251">
        <v>0</v>
      </c>
      <c r="S41" s="61">
        <v>0</v>
      </c>
      <c r="T41" s="252">
        <f t="shared" si="27"/>
        <v>0</v>
      </c>
      <c r="U41" s="251">
        <v>0</v>
      </c>
      <c r="V41" s="61">
        <v>0</v>
      </c>
      <c r="W41" s="252">
        <f t="shared" si="28"/>
        <v>0</v>
      </c>
      <c r="X41" s="251">
        <v>0</v>
      </c>
      <c r="Y41" s="61">
        <v>0</v>
      </c>
      <c r="Z41" s="252">
        <f t="shared" si="29"/>
        <v>0</v>
      </c>
      <c r="AA41" s="63">
        <v>1285.29</v>
      </c>
      <c r="AB41" s="264">
        <v>0.20559418871393528</v>
      </c>
      <c r="AC41" s="263">
        <f t="shared" si="8"/>
        <v>0.45580000000000004</v>
      </c>
      <c r="AD41" s="262">
        <v>1344.7899999999995</v>
      </c>
      <c r="AE41" s="261">
        <v>0.21511177161418421</v>
      </c>
      <c r="AF41" s="260">
        <f t="shared" si="9"/>
        <v>0.45580000000000009</v>
      </c>
      <c r="AG41" s="259">
        <f t="shared" si="30"/>
        <v>-59.499999999999545</v>
      </c>
    </row>
    <row r="42" spans="1:33" ht="15">
      <c r="A42" s="377"/>
      <c r="B42" s="270" t="s">
        <v>20</v>
      </c>
      <c r="C42" s="269">
        <f t="shared" si="0"/>
        <v>0.56000000000000016</v>
      </c>
      <c r="D42" s="251">
        <v>1330.4893159999999</v>
      </c>
      <c r="E42" s="268">
        <v>0.21282424317903248</v>
      </c>
      <c r="F42" s="262">
        <v>995.48543199999995</v>
      </c>
      <c r="G42" s="267">
        <v>0.15923723026913614</v>
      </c>
      <c r="H42" s="266">
        <f t="shared" si="1"/>
        <v>0.25178998430980259</v>
      </c>
      <c r="I42" s="251">
        <v>2375.8737785714279</v>
      </c>
      <c r="J42" s="61">
        <v>1777.6525571428569</v>
      </c>
      <c r="K42" s="265">
        <f t="shared" si="24"/>
        <v>598.22122142857097</v>
      </c>
      <c r="L42" s="251">
        <v>1674.0424999999996</v>
      </c>
      <c r="M42" s="61">
        <v>2184.04</v>
      </c>
      <c r="N42" s="252">
        <f t="shared" si="25"/>
        <v>-509.9975000000004</v>
      </c>
      <c r="O42" s="251">
        <v>194.35250000000002</v>
      </c>
      <c r="P42" s="61">
        <v>0</v>
      </c>
      <c r="Q42" s="252">
        <f t="shared" si="26"/>
        <v>194.35250000000002</v>
      </c>
      <c r="R42" s="251">
        <v>99.262499999999989</v>
      </c>
      <c r="S42" s="61">
        <v>0</v>
      </c>
      <c r="T42" s="252">
        <f t="shared" si="27"/>
        <v>99.262499999999989</v>
      </c>
      <c r="U42" s="251">
        <v>0</v>
      </c>
      <c r="V42" s="61">
        <v>0</v>
      </c>
      <c r="W42" s="252">
        <f t="shared" si="28"/>
        <v>0</v>
      </c>
      <c r="X42" s="251">
        <v>951.36250000000018</v>
      </c>
      <c r="Y42" s="61">
        <v>0</v>
      </c>
      <c r="Z42" s="252">
        <f t="shared" si="29"/>
        <v>951.36250000000018</v>
      </c>
      <c r="AA42" s="63">
        <v>2919.0199999999995</v>
      </c>
      <c r="AB42" s="264">
        <v>0.46692462303429677</v>
      </c>
      <c r="AC42" s="263">
        <f t="shared" si="8"/>
        <v>0.45580000000000004</v>
      </c>
      <c r="AD42" s="262">
        <v>2184.04</v>
      </c>
      <c r="AE42" s="261">
        <v>0.34935767939696388</v>
      </c>
      <c r="AF42" s="260">
        <f t="shared" si="9"/>
        <v>0.45579999999999998</v>
      </c>
      <c r="AG42" s="259">
        <f t="shared" si="30"/>
        <v>734.97999999999956</v>
      </c>
    </row>
    <row r="43" spans="1:33" ht="15">
      <c r="A43" s="377"/>
      <c r="B43" s="270" t="s">
        <v>19</v>
      </c>
      <c r="C43" s="269">
        <f t="shared" si="0"/>
        <v>0.61</v>
      </c>
      <c r="D43" s="251">
        <v>1374.5905459999999</v>
      </c>
      <c r="E43" s="268">
        <v>0.21987864849078054</v>
      </c>
      <c r="F43" s="262">
        <v>779.32511999999997</v>
      </c>
      <c r="G43" s="267">
        <v>0.12466036126580117</v>
      </c>
      <c r="H43" s="266">
        <f t="shared" si="1"/>
        <v>0.43304926527553755</v>
      </c>
      <c r="I43" s="251">
        <v>2253.4271245901637</v>
      </c>
      <c r="J43" s="61">
        <v>1277.5821639344263</v>
      </c>
      <c r="K43" s="265">
        <f t="shared" si="24"/>
        <v>975.8449606557374</v>
      </c>
      <c r="L43" s="251">
        <v>149.0615847039291</v>
      </c>
      <c r="M43" s="61">
        <v>1241.2080102891271</v>
      </c>
      <c r="N43" s="252">
        <f t="shared" si="25"/>
        <v>-1092.1464255851979</v>
      </c>
      <c r="O43" s="251">
        <v>43.262847446433021</v>
      </c>
      <c r="P43" s="61">
        <v>58.252605844152534</v>
      </c>
      <c r="Q43" s="252">
        <f t="shared" si="26"/>
        <v>-14.989758397719513</v>
      </c>
      <c r="R43" s="251">
        <v>359.98962373624084</v>
      </c>
      <c r="S43" s="61">
        <v>0</v>
      </c>
      <c r="T43" s="252">
        <f t="shared" si="27"/>
        <v>359.98962373624084</v>
      </c>
      <c r="U43" s="251">
        <v>0</v>
      </c>
      <c r="V43" s="61">
        <v>0</v>
      </c>
      <c r="W43" s="252">
        <f t="shared" si="28"/>
        <v>0</v>
      </c>
      <c r="X43" s="251">
        <v>2203.4809441133971</v>
      </c>
      <c r="Y43" s="61">
        <v>262.9393838667205</v>
      </c>
      <c r="Z43" s="252">
        <f t="shared" si="29"/>
        <v>1940.5415602466765</v>
      </c>
      <c r="AA43" s="63">
        <v>2755.7950000000001</v>
      </c>
      <c r="AB43" s="264">
        <v>0.44081525359017754</v>
      </c>
      <c r="AC43" s="263">
        <f t="shared" si="8"/>
        <v>0.49879999999999997</v>
      </c>
      <c r="AD43" s="262">
        <v>1562.4</v>
      </c>
      <c r="AE43" s="261">
        <v>0.24992053180794144</v>
      </c>
      <c r="AF43" s="260">
        <f t="shared" si="9"/>
        <v>0.49879999999999997</v>
      </c>
      <c r="AG43" s="259">
        <f t="shared" si="30"/>
        <v>1193.395</v>
      </c>
    </row>
    <row r="44" spans="1:33" ht="15">
      <c r="A44" s="377"/>
      <c r="B44" s="258" t="s">
        <v>18</v>
      </c>
      <c r="C44" s="269">
        <f t="shared" si="0"/>
        <v>0.61</v>
      </c>
      <c r="D44" s="251">
        <v>379.89979699999998</v>
      </c>
      <c r="E44" s="268">
        <v>6.0768535160783711E-2</v>
      </c>
      <c r="F44" s="262">
        <v>457.08036800000002</v>
      </c>
      <c r="G44" s="267">
        <v>7.3114291250338956E-2</v>
      </c>
      <c r="H44" s="266">
        <f t="shared" si="1"/>
        <v>-0.20316033756659271</v>
      </c>
      <c r="I44" s="251">
        <v>622.78655245901632</v>
      </c>
      <c r="J44" s="61">
        <v>749.31207868852459</v>
      </c>
      <c r="K44" s="265">
        <f t="shared" si="24"/>
        <v>-126.52552622950827</v>
      </c>
      <c r="L44" s="251">
        <v>0</v>
      </c>
      <c r="M44" s="61">
        <v>667.51179059934896</v>
      </c>
      <c r="N44" s="252">
        <f t="shared" si="25"/>
        <v>-667.51179059934896</v>
      </c>
      <c r="O44" s="251">
        <v>0</v>
      </c>
      <c r="P44" s="61">
        <v>109.08098356502944</v>
      </c>
      <c r="Q44" s="252">
        <f t="shared" si="26"/>
        <v>-109.08098356502944</v>
      </c>
      <c r="R44" s="251">
        <v>80.942291696340419</v>
      </c>
      <c r="S44" s="61">
        <v>0</v>
      </c>
      <c r="T44" s="252">
        <f t="shared" si="27"/>
        <v>80.942291696340419</v>
      </c>
      <c r="U44" s="251">
        <v>0</v>
      </c>
      <c r="V44" s="61">
        <v>0</v>
      </c>
      <c r="W44" s="252">
        <f t="shared" si="28"/>
        <v>0</v>
      </c>
      <c r="X44" s="251">
        <v>680.68520830365958</v>
      </c>
      <c r="Y44" s="61">
        <v>139.76722583562167</v>
      </c>
      <c r="Z44" s="252">
        <f t="shared" si="29"/>
        <v>540.91798246803796</v>
      </c>
      <c r="AA44" s="63">
        <v>761.62750000000005</v>
      </c>
      <c r="AB44" s="264">
        <v>0.12182946102803473</v>
      </c>
      <c r="AC44" s="263">
        <f t="shared" si="8"/>
        <v>0.49879999999999991</v>
      </c>
      <c r="AD44" s="262">
        <v>916.36000000000013</v>
      </c>
      <c r="AE44" s="261">
        <v>0.14658037540164184</v>
      </c>
      <c r="AF44" s="260">
        <f t="shared" si="9"/>
        <v>0.49879999999999997</v>
      </c>
      <c r="AG44" s="259">
        <f t="shared" si="30"/>
        <v>-154.73250000000007</v>
      </c>
    </row>
    <row r="45" spans="1:33" ht="15">
      <c r="A45" s="377"/>
      <c r="B45" s="238" t="s">
        <v>17</v>
      </c>
      <c r="C45" s="249">
        <f t="shared" si="0"/>
        <v>0.55999999999999994</v>
      </c>
      <c r="D45" s="231">
        <v>48.821877499999999</v>
      </c>
      <c r="E45" s="248">
        <v>7.8095171487396857E-3</v>
      </c>
      <c r="F45" s="242">
        <v>103.84605350000001</v>
      </c>
      <c r="G45" s="247">
        <v>1.6611150100407028E-2</v>
      </c>
      <c r="H45" s="246">
        <f t="shared" si="1"/>
        <v>-1.1270393278095463</v>
      </c>
      <c r="I45" s="231">
        <v>87.181924107142862</v>
      </c>
      <c r="J45" s="72">
        <v>185.43938125</v>
      </c>
      <c r="K45" s="245">
        <f t="shared" si="24"/>
        <v>-98.257457142857135</v>
      </c>
      <c r="L45" s="231">
        <v>0</v>
      </c>
      <c r="M45" s="72">
        <v>3.1500125919882223</v>
      </c>
      <c r="N45" s="232">
        <f t="shared" si="25"/>
        <v>-3.1500125919882223</v>
      </c>
      <c r="O45" s="231">
        <v>0</v>
      </c>
      <c r="P45" s="72">
        <v>27.076993717420329</v>
      </c>
      <c r="Q45" s="232">
        <f t="shared" si="26"/>
        <v>-27.076993717420329</v>
      </c>
      <c r="R45" s="231">
        <v>35.325000000000003</v>
      </c>
      <c r="S45" s="72">
        <v>0</v>
      </c>
      <c r="T45" s="232">
        <f t="shared" si="27"/>
        <v>35.325000000000003</v>
      </c>
      <c r="U45" s="231">
        <v>0</v>
      </c>
      <c r="V45" s="72">
        <v>0</v>
      </c>
      <c r="W45" s="232">
        <f t="shared" si="28"/>
        <v>0</v>
      </c>
      <c r="X45" s="231">
        <v>71.787499999999994</v>
      </c>
      <c r="Y45" s="72">
        <v>197.60549369059146</v>
      </c>
      <c r="Z45" s="232">
        <f t="shared" si="29"/>
        <v>-125.81799369059146</v>
      </c>
      <c r="AA45" s="74">
        <v>107.1125</v>
      </c>
      <c r="AB45" s="244">
        <v>1.7133648856383691E-2</v>
      </c>
      <c r="AC45" s="243">
        <f t="shared" si="8"/>
        <v>0.45579999999999998</v>
      </c>
      <c r="AD45" s="242">
        <v>227.83250000000001</v>
      </c>
      <c r="AE45" s="241">
        <v>3.6443944932880709E-2</v>
      </c>
      <c r="AF45" s="240">
        <f t="shared" si="9"/>
        <v>0.45580000000000004</v>
      </c>
      <c r="AG45" s="239">
        <f t="shared" si="30"/>
        <v>-120.72000000000001</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0</v>
      </c>
      <c r="M46" s="49">
        <v>0</v>
      </c>
      <c r="N46" s="212">
        <f t="shared" si="25"/>
        <v>0</v>
      </c>
      <c r="O46" s="211">
        <v>0</v>
      </c>
      <c r="P46" s="49">
        <v>0</v>
      </c>
      <c r="Q46" s="212">
        <f t="shared" si="26"/>
        <v>0</v>
      </c>
      <c r="R46" s="211">
        <v>65.45</v>
      </c>
      <c r="S46" s="49">
        <v>0</v>
      </c>
      <c r="T46" s="212">
        <f t="shared" si="27"/>
        <v>65.45</v>
      </c>
      <c r="U46" s="211">
        <v>0</v>
      </c>
      <c r="V46" s="49">
        <v>0</v>
      </c>
      <c r="W46" s="212">
        <f t="shared" si="28"/>
        <v>0</v>
      </c>
      <c r="X46" s="211">
        <v>0</v>
      </c>
      <c r="Y46" s="49">
        <v>0</v>
      </c>
      <c r="Z46" s="212">
        <f t="shared" si="29"/>
        <v>0</v>
      </c>
      <c r="AA46" s="51">
        <v>65.45</v>
      </c>
      <c r="AB46" s="224">
        <v>1.0469341278098378E-2</v>
      </c>
      <c r="AC46" s="223">
        <f t="shared" si="8"/>
        <v>0</v>
      </c>
      <c r="AD46" s="222">
        <v>0</v>
      </c>
      <c r="AE46" s="221">
        <v>0</v>
      </c>
      <c r="AF46" s="220">
        <f t="shared" si="9"/>
        <v>1</v>
      </c>
      <c r="AG46" s="219">
        <f t="shared" si="30"/>
        <v>65.45</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0</v>
      </c>
      <c r="M47" s="38">
        <v>0</v>
      </c>
      <c r="N47" s="192">
        <f t="shared" si="25"/>
        <v>0</v>
      </c>
      <c r="O47" s="191">
        <v>0</v>
      </c>
      <c r="P47" s="38">
        <v>0</v>
      </c>
      <c r="Q47" s="192">
        <f t="shared" si="26"/>
        <v>0</v>
      </c>
      <c r="R47" s="191">
        <v>16.14</v>
      </c>
      <c r="S47" s="38">
        <v>0</v>
      </c>
      <c r="T47" s="192">
        <f t="shared" si="27"/>
        <v>16.14</v>
      </c>
      <c r="U47" s="191">
        <v>0</v>
      </c>
      <c r="V47" s="38">
        <v>0</v>
      </c>
      <c r="W47" s="192">
        <f t="shared" si="28"/>
        <v>0</v>
      </c>
      <c r="X47" s="191">
        <v>5.38</v>
      </c>
      <c r="Y47" s="38">
        <v>0</v>
      </c>
      <c r="Z47" s="192">
        <f t="shared" si="29"/>
        <v>5.38</v>
      </c>
      <c r="AA47" s="40">
        <v>21.52</v>
      </c>
      <c r="AB47" s="204">
        <v>3.4423258106138594E-3</v>
      </c>
      <c r="AC47" s="203">
        <f t="shared" si="8"/>
        <v>0</v>
      </c>
      <c r="AD47" s="202">
        <v>0</v>
      </c>
      <c r="AE47" s="201">
        <v>0</v>
      </c>
      <c r="AF47" s="200">
        <f t="shared" si="9"/>
        <v>1</v>
      </c>
      <c r="AG47" s="199">
        <f t="shared" si="30"/>
        <v>21.52</v>
      </c>
    </row>
    <row r="48" spans="1:33" ht="15">
      <c r="A48" s="377"/>
      <c r="B48" s="178" t="s">
        <v>14</v>
      </c>
      <c r="C48" s="189">
        <f t="shared" si="0"/>
        <v>0.5771811852913703</v>
      </c>
      <c r="D48" s="171">
        <f>SUM(D36:D47)</f>
        <v>3974.9264069999999</v>
      </c>
      <c r="E48" s="188">
        <v>0.63582675493060925</v>
      </c>
      <c r="F48" s="182">
        <f>SUM(F36:F47)</f>
        <v>3388.3976994999994</v>
      </c>
      <c r="G48" s="187">
        <v>0.54200598760614771</v>
      </c>
      <c r="H48" s="186">
        <f t="shared" si="1"/>
        <v>0.14755712369091933</v>
      </c>
      <c r="I48" s="171">
        <f t="shared" ref="I48:AA48" si="31">SUM(I36:I47)</f>
        <v>6886.7913720946972</v>
      </c>
      <c r="J48" s="27">
        <f t="shared" si="31"/>
        <v>5953.2595374883967</v>
      </c>
      <c r="K48" s="185">
        <f t="shared" si="31"/>
        <v>933.531834606301</v>
      </c>
      <c r="L48" s="171">
        <f t="shared" si="31"/>
        <v>3564.329864575875</v>
      </c>
      <c r="M48" s="27">
        <f t="shared" si="31"/>
        <v>5595.8421467806838</v>
      </c>
      <c r="N48" s="172">
        <f t="shared" si="31"/>
        <v>-2031.5122822048086</v>
      </c>
      <c r="O48" s="171">
        <f t="shared" si="31"/>
        <v>269.49108429860041</v>
      </c>
      <c r="P48" s="27">
        <f t="shared" si="31"/>
        <v>261.93426402396335</v>
      </c>
      <c r="Q48" s="172">
        <f t="shared" si="31"/>
        <v>7.5568202746370829</v>
      </c>
      <c r="R48" s="171">
        <f t="shared" si="31"/>
        <v>820.39039870846761</v>
      </c>
      <c r="S48" s="27">
        <f t="shared" si="31"/>
        <v>530.45679683194101</v>
      </c>
      <c r="T48" s="172">
        <f t="shared" si="31"/>
        <v>289.93360187652667</v>
      </c>
      <c r="U48" s="171">
        <f t="shared" si="31"/>
        <v>0</v>
      </c>
      <c r="V48" s="27">
        <f t="shared" si="31"/>
        <v>298.57218897047812</v>
      </c>
      <c r="W48" s="172">
        <f t="shared" si="31"/>
        <v>-298.57218897047812</v>
      </c>
      <c r="X48" s="171">
        <f t="shared" si="31"/>
        <v>3922.4161524170568</v>
      </c>
      <c r="Y48" s="27">
        <f t="shared" si="31"/>
        <v>600.31210339293364</v>
      </c>
      <c r="Z48" s="172">
        <f t="shared" si="31"/>
        <v>3322.1040490241235</v>
      </c>
      <c r="AA48" s="29">
        <f t="shared" si="31"/>
        <v>8576.6275000000005</v>
      </c>
      <c r="AB48" s="184">
        <v>1.3719119986649917</v>
      </c>
      <c r="AC48" s="183">
        <f t="shared" si="8"/>
        <v>0.46346030616346573</v>
      </c>
      <c r="AD48" s="182">
        <f>SUM(AD36:AD47)</f>
        <v>7287.1175000000003</v>
      </c>
      <c r="AE48" s="181">
        <v>1.1656427809440326</v>
      </c>
      <c r="AF48" s="180">
        <f t="shared" si="9"/>
        <v>0.46498463891929825</v>
      </c>
      <c r="AG48" s="179">
        <f>SUM(AG36:AG47)</f>
        <v>1289.51</v>
      </c>
    </row>
    <row r="49" spans="1:33" ht="15">
      <c r="A49" s="377"/>
      <c r="B49" s="158" t="s">
        <v>87</v>
      </c>
      <c r="C49" s="169">
        <f t="shared" si="0"/>
        <v>0.57731138905903556</v>
      </c>
      <c r="D49" s="151">
        <f>SUM(D39:D45)</f>
        <v>3969.8941169999998</v>
      </c>
      <c r="E49" s="168">
        <v>0.63502179295321637</v>
      </c>
      <c r="F49" s="162">
        <f>SUM(F39:F45)</f>
        <v>3388.3976994999994</v>
      </c>
      <c r="G49" s="167">
        <v>0.54200598760614771</v>
      </c>
      <c r="H49" s="166">
        <f t="shared" si="1"/>
        <v>0.14647655588845532</v>
      </c>
      <c r="I49" s="151">
        <f t="shared" ref="I49:AA49" si="32">SUM(I39:I45)</f>
        <v>6876.5213925028602</v>
      </c>
      <c r="J49" s="16">
        <f t="shared" si="32"/>
        <v>5953.2595374883967</v>
      </c>
      <c r="K49" s="165">
        <f t="shared" si="32"/>
        <v>923.26185501446435</v>
      </c>
      <c r="L49" s="151">
        <f t="shared" si="32"/>
        <v>3564.329864575875</v>
      </c>
      <c r="M49" s="16">
        <f t="shared" si="32"/>
        <v>5595.8421467806838</v>
      </c>
      <c r="N49" s="152">
        <f t="shared" si="32"/>
        <v>-2031.5122822048086</v>
      </c>
      <c r="O49" s="151">
        <f t="shared" si="32"/>
        <v>269.49108429860041</v>
      </c>
      <c r="P49" s="16">
        <f t="shared" si="32"/>
        <v>261.93426402396335</v>
      </c>
      <c r="Q49" s="152">
        <f t="shared" si="32"/>
        <v>7.5568202746370829</v>
      </c>
      <c r="R49" s="151">
        <f t="shared" si="32"/>
        <v>682.10539870846765</v>
      </c>
      <c r="S49" s="16">
        <f t="shared" si="32"/>
        <v>530.45679683194101</v>
      </c>
      <c r="T49" s="152">
        <f t="shared" si="32"/>
        <v>151.64860187652664</v>
      </c>
      <c r="U49" s="151">
        <f t="shared" si="32"/>
        <v>0</v>
      </c>
      <c r="V49" s="16">
        <f t="shared" si="32"/>
        <v>298.57218897047812</v>
      </c>
      <c r="W49" s="152">
        <f t="shared" si="32"/>
        <v>-298.57218897047812</v>
      </c>
      <c r="X49" s="151">
        <f t="shared" si="32"/>
        <v>3907.3161524170569</v>
      </c>
      <c r="Y49" s="16">
        <f t="shared" si="32"/>
        <v>600.31210339293364</v>
      </c>
      <c r="Z49" s="152">
        <f t="shared" si="32"/>
        <v>3307.0040490241231</v>
      </c>
      <c r="AA49" s="18">
        <f t="shared" si="32"/>
        <v>8423.2424999999985</v>
      </c>
      <c r="AB49" s="164">
        <v>1.3473766294985876</v>
      </c>
      <c r="AC49" s="163">
        <f t="shared" si="8"/>
        <v>0.47130236568637324</v>
      </c>
      <c r="AD49" s="162">
        <f>SUM(AD39:AD45)</f>
        <v>7287.1175000000003</v>
      </c>
      <c r="AE49" s="161">
        <v>1.1656427809440326</v>
      </c>
      <c r="AF49" s="160">
        <f t="shared" si="9"/>
        <v>0.46498463891929825</v>
      </c>
      <c r="AG49" s="159">
        <f>SUM(AG39:AG45)</f>
        <v>1136.125</v>
      </c>
    </row>
    <row r="50" spans="1:33" ht="15.75" thickBot="1">
      <c r="A50" s="378"/>
      <c r="B50" s="138" t="s">
        <v>86</v>
      </c>
      <c r="C50" s="149">
        <f t="shared" si="0"/>
        <v>0.49000000000000005</v>
      </c>
      <c r="D50" s="131">
        <f>SUM(D36:D38,D46:D47)</f>
        <v>5.0322899999999997</v>
      </c>
      <c r="E50" s="148">
        <v>8.049619773928447E-4</v>
      </c>
      <c r="F50" s="142">
        <f>SUM(F36:F38,F46:F47)</f>
        <v>0</v>
      </c>
      <c r="G50" s="147">
        <v>0</v>
      </c>
      <c r="H50" s="146">
        <f t="shared" si="1"/>
        <v>1</v>
      </c>
      <c r="I50" s="131">
        <f t="shared" ref="I50:AA50" si="33">SUM(I36:I38,I46:I47)</f>
        <v>10.269979591836734</v>
      </c>
      <c r="J50" s="5">
        <f t="shared" si="33"/>
        <v>0</v>
      </c>
      <c r="K50" s="145">
        <f t="shared" si="33"/>
        <v>10.269979591836734</v>
      </c>
      <c r="L50" s="131">
        <f t="shared" si="33"/>
        <v>0</v>
      </c>
      <c r="M50" s="5">
        <f t="shared" si="33"/>
        <v>0</v>
      </c>
      <c r="N50" s="132">
        <f t="shared" si="33"/>
        <v>0</v>
      </c>
      <c r="O50" s="131">
        <f t="shared" si="33"/>
        <v>0</v>
      </c>
      <c r="P50" s="5">
        <f t="shared" si="33"/>
        <v>0</v>
      </c>
      <c r="Q50" s="132">
        <f t="shared" si="33"/>
        <v>0</v>
      </c>
      <c r="R50" s="131">
        <f t="shared" si="33"/>
        <v>138.28500000000003</v>
      </c>
      <c r="S50" s="5">
        <f t="shared" si="33"/>
        <v>0</v>
      </c>
      <c r="T50" s="132">
        <f t="shared" si="33"/>
        <v>138.28500000000003</v>
      </c>
      <c r="U50" s="131">
        <f t="shared" si="33"/>
        <v>0</v>
      </c>
      <c r="V50" s="5">
        <f t="shared" si="33"/>
        <v>0</v>
      </c>
      <c r="W50" s="132">
        <f t="shared" si="33"/>
        <v>0</v>
      </c>
      <c r="X50" s="131">
        <f t="shared" si="33"/>
        <v>15.100000000000001</v>
      </c>
      <c r="Y50" s="5">
        <f t="shared" si="33"/>
        <v>0</v>
      </c>
      <c r="Z50" s="132">
        <f t="shared" si="33"/>
        <v>15.100000000000001</v>
      </c>
      <c r="AA50" s="7">
        <f t="shared" si="33"/>
        <v>153.38500000000002</v>
      </c>
      <c r="AB50" s="144">
        <v>2.4535369166403666E-2</v>
      </c>
      <c r="AC50" s="143">
        <f t="shared" si="8"/>
        <v>3.2808227662418095E-2</v>
      </c>
      <c r="AD50" s="142">
        <f>SUM(AD36:AD38,AD46:AD47)</f>
        <v>0</v>
      </c>
      <c r="AE50" s="141">
        <v>0</v>
      </c>
      <c r="AF50" s="140">
        <f t="shared" si="9"/>
        <v>1</v>
      </c>
      <c r="AG50" s="139">
        <f>SUM(AG36:AG38,AG46:AG47)</f>
        <v>153.38500000000002</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A55:AG55"/>
    <mergeCell ref="A65:AG65"/>
    <mergeCell ref="A56:AG56"/>
    <mergeCell ref="A57:AG57"/>
    <mergeCell ref="A58:AG58"/>
    <mergeCell ref="A60:AG60"/>
    <mergeCell ref="A61:AG61"/>
    <mergeCell ref="A62:AG62"/>
    <mergeCell ref="A63:AG63"/>
    <mergeCell ref="A64:AG64"/>
    <mergeCell ref="A59:AG59"/>
    <mergeCell ref="A66:AG66"/>
    <mergeCell ref="A67:AG67"/>
    <mergeCell ref="A68:AG68"/>
    <mergeCell ref="A69:AG69"/>
    <mergeCell ref="A70:AG70"/>
    <mergeCell ref="A6:A20"/>
    <mergeCell ref="A21:A35"/>
    <mergeCell ref="A36:A50"/>
    <mergeCell ref="A3:A5"/>
    <mergeCell ref="B3:B5"/>
    <mergeCell ref="F4:G4"/>
    <mergeCell ref="AC3:AC4"/>
    <mergeCell ref="B52:AG52"/>
    <mergeCell ref="B53:AG53"/>
    <mergeCell ref="C3:C4"/>
    <mergeCell ref="AF3:AF4"/>
    <mergeCell ref="AG3:AG4"/>
    <mergeCell ref="AD3:AE4"/>
    <mergeCell ref="AA3:AB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5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MissionC!A1</f>
        <v>FIIP DIVERSION: Mission C Canal &amp; 6C Lateral</v>
      </c>
      <c r="C1" s="124"/>
      <c r="D1" s="124"/>
      <c r="E1" s="124"/>
      <c r="F1" s="124"/>
      <c r="G1" s="124"/>
      <c r="H1" s="124"/>
      <c r="I1" s="124"/>
      <c r="J1" s="124"/>
      <c r="K1" s="124"/>
      <c r="L1" s="124"/>
      <c r="M1" s="124"/>
      <c r="N1" s="124"/>
      <c r="O1" s="124"/>
    </row>
    <row r="2" spans="2:15" ht="23.25">
      <c r="B2" s="125" t="str">
        <f>MissionC!A2</f>
        <v>6,252 Acres (37% Sprinkler / 63%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55.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135</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194</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273">
        <v>0</v>
      </c>
      <c r="Y6" s="83">
        <v>0</v>
      </c>
      <c r="Z6" s="274">
        <f t="shared" ref="Z6:Z17" si="7">X6-Y6</f>
        <v>0</v>
      </c>
      <c r="AA6" s="85">
        <v>0</v>
      </c>
      <c r="AB6" s="286">
        <v>0</v>
      </c>
      <c r="AC6" s="285">
        <f t="shared" ref="AC6:AC50" si="8">IFERROR(D6/AA6,1)</f>
        <v>1</v>
      </c>
      <c r="AD6" s="284">
        <v>0</v>
      </c>
      <c r="AE6" s="283">
        <v>0</v>
      </c>
      <c r="AF6" s="282">
        <f t="shared" ref="AF6:AF50" si="9">IFERROR(F6/AD6,1)</f>
        <v>1</v>
      </c>
      <c r="AG6" s="281">
        <f t="shared" ref="AG6:AG17" si="10">AA6-AD6</f>
        <v>0</v>
      </c>
    </row>
    <row r="7" spans="1:34"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251">
        <v>0</v>
      </c>
      <c r="Y7" s="61">
        <v>0</v>
      </c>
      <c r="Z7" s="252">
        <f t="shared" si="7"/>
        <v>0</v>
      </c>
      <c r="AA7" s="63">
        <v>0</v>
      </c>
      <c r="AB7" s="264">
        <v>0</v>
      </c>
      <c r="AC7" s="263">
        <f t="shared" si="8"/>
        <v>1</v>
      </c>
      <c r="AD7" s="262">
        <v>0</v>
      </c>
      <c r="AE7" s="261">
        <v>0</v>
      </c>
      <c r="AF7" s="260">
        <f t="shared" si="9"/>
        <v>1</v>
      </c>
      <c r="AG7" s="259">
        <f t="shared" si="10"/>
        <v>0</v>
      </c>
    </row>
    <row r="8" spans="1:34"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231">
        <v>0</v>
      </c>
      <c r="Y8" s="72">
        <v>0</v>
      </c>
      <c r="Z8" s="232">
        <f t="shared" si="7"/>
        <v>0</v>
      </c>
      <c r="AA8" s="74">
        <v>0</v>
      </c>
      <c r="AB8" s="244">
        <v>0</v>
      </c>
      <c r="AC8" s="243">
        <f t="shared" si="8"/>
        <v>1</v>
      </c>
      <c r="AD8" s="242">
        <v>0</v>
      </c>
      <c r="AE8" s="241">
        <v>0</v>
      </c>
      <c r="AF8" s="240">
        <f t="shared" si="9"/>
        <v>1</v>
      </c>
      <c r="AG8" s="239">
        <f t="shared" si="10"/>
        <v>0</v>
      </c>
    </row>
    <row r="9" spans="1:34" ht="15">
      <c r="A9" s="377"/>
      <c r="B9" s="218" t="s">
        <v>23</v>
      </c>
      <c r="C9" s="229">
        <f t="shared" si="0"/>
        <v>0.74</v>
      </c>
      <c r="D9" s="211">
        <v>9.1431439999999995</v>
      </c>
      <c r="E9" s="228">
        <v>1.3957698251810206E-2</v>
      </c>
      <c r="F9" s="222">
        <v>5.9178540000000002</v>
      </c>
      <c r="G9" s="227">
        <v>9.0340500611279049E-3</v>
      </c>
      <c r="H9" s="226">
        <f t="shared" si="1"/>
        <v>0.3527550260610573</v>
      </c>
      <c r="I9" s="211">
        <v>12.355599999999999</v>
      </c>
      <c r="J9" s="49">
        <v>7.9970999999999997</v>
      </c>
      <c r="K9" s="225">
        <f t="shared" si="2"/>
        <v>4.3584999999999994</v>
      </c>
      <c r="L9" s="211">
        <v>13.43</v>
      </c>
      <c r="M9" s="49">
        <v>8.692499999999999</v>
      </c>
      <c r="N9" s="212">
        <f t="shared" si="3"/>
        <v>4.7375000000000007</v>
      </c>
      <c r="O9" s="211">
        <v>0</v>
      </c>
      <c r="P9" s="49">
        <v>0</v>
      </c>
      <c r="Q9" s="212">
        <f t="shared" si="4"/>
        <v>0</v>
      </c>
      <c r="R9" s="211">
        <v>0</v>
      </c>
      <c r="S9" s="49">
        <v>0</v>
      </c>
      <c r="T9" s="212">
        <f t="shared" si="5"/>
        <v>0</v>
      </c>
      <c r="U9" s="211">
        <v>0</v>
      </c>
      <c r="V9" s="49">
        <v>0</v>
      </c>
      <c r="W9" s="212">
        <f t="shared" si="6"/>
        <v>0</v>
      </c>
      <c r="X9" s="211">
        <v>0</v>
      </c>
      <c r="Y9" s="49">
        <v>0</v>
      </c>
      <c r="Z9" s="212">
        <f t="shared" si="7"/>
        <v>0</v>
      </c>
      <c r="AA9" s="51">
        <v>13.43</v>
      </c>
      <c r="AB9" s="224">
        <v>2.0501906950367518E-2</v>
      </c>
      <c r="AC9" s="223">
        <f t="shared" si="8"/>
        <v>0.68079999999999996</v>
      </c>
      <c r="AD9" s="222">
        <v>8.692499999999999</v>
      </c>
      <c r="AE9" s="221">
        <v>1.3269756259001033E-2</v>
      </c>
      <c r="AF9" s="220">
        <f t="shared" si="9"/>
        <v>0.68080000000000007</v>
      </c>
      <c r="AG9" s="219">
        <f t="shared" si="10"/>
        <v>4.7375000000000007</v>
      </c>
    </row>
    <row r="10" spans="1:34" ht="15">
      <c r="A10" s="377"/>
      <c r="B10" s="270" t="s">
        <v>22</v>
      </c>
      <c r="C10" s="269">
        <f t="shared" si="0"/>
        <v>0.74</v>
      </c>
      <c r="D10" s="251">
        <v>41.484548000000004</v>
      </c>
      <c r="E10" s="268">
        <v>6.3329288382282578E-2</v>
      </c>
      <c r="F10" s="262">
        <v>35.917306000000004</v>
      </c>
      <c r="G10" s="267">
        <v>5.4830474098355529E-2</v>
      </c>
      <c r="H10" s="266">
        <f t="shared" si="1"/>
        <v>0.13420037745138261</v>
      </c>
      <c r="I10" s="251">
        <v>56.060200000000002</v>
      </c>
      <c r="J10" s="61">
        <v>48.536900000000003</v>
      </c>
      <c r="K10" s="265">
        <f t="shared" si="2"/>
        <v>7.523299999999999</v>
      </c>
      <c r="L10" s="251">
        <v>60.935000000000002</v>
      </c>
      <c r="M10" s="61">
        <v>52.757500000000007</v>
      </c>
      <c r="N10" s="252">
        <f t="shared" si="3"/>
        <v>8.1774999999999949</v>
      </c>
      <c r="O10" s="251">
        <v>0</v>
      </c>
      <c r="P10" s="61">
        <v>0</v>
      </c>
      <c r="Q10" s="252">
        <f t="shared" si="4"/>
        <v>0</v>
      </c>
      <c r="R10" s="251">
        <v>0</v>
      </c>
      <c r="S10" s="61">
        <v>0</v>
      </c>
      <c r="T10" s="252">
        <f t="shared" si="5"/>
        <v>0</v>
      </c>
      <c r="U10" s="251">
        <v>0</v>
      </c>
      <c r="V10" s="61">
        <v>0</v>
      </c>
      <c r="W10" s="252">
        <f t="shared" si="6"/>
        <v>0</v>
      </c>
      <c r="X10" s="251">
        <v>0</v>
      </c>
      <c r="Y10" s="61">
        <v>0</v>
      </c>
      <c r="Z10" s="252">
        <f t="shared" si="7"/>
        <v>0</v>
      </c>
      <c r="AA10" s="63">
        <v>60.935000000000002</v>
      </c>
      <c r="AB10" s="264">
        <v>9.3021868951648906E-2</v>
      </c>
      <c r="AC10" s="263">
        <f t="shared" si="8"/>
        <v>0.68080000000000007</v>
      </c>
      <c r="AD10" s="262">
        <v>52.757500000000007</v>
      </c>
      <c r="AE10" s="261">
        <v>8.0538299204400018E-2</v>
      </c>
      <c r="AF10" s="260">
        <f t="shared" si="9"/>
        <v>0.68079999999999996</v>
      </c>
      <c r="AG10" s="259">
        <f t="shared" si="10"/>
        <v>8.1774999999999949</v>
      </c>
    </row>
    <row r="11" spans="1:34" ht="15">
      <c r="A11" s="377"/>
      <c r="B11" s="270" t="s">
        <v>21</v>
      </c>
      <c r="C11" s="269">
        <f t="shared" si="0"/>
        <v>0.74</v>
      </c>
      <c r="D11" s="251">
        <v>99.070015999999995</v>
      </c>
      <c r="E11" s="268">
        <v>0.15123784434872831</v>
      </c>
      <c r="F11" s="262">
        <v>99.070015999999995</v>
      </c>
      <c r="G11" s="267">
        <v>0.15123784468166035</v>
      </c>
      <c r="H11" s="266">
        <f t="shared" si="1"/>
        <v>0</v>
      </c>
      <c r="I11" s="251">
        <v>133.8784</v>
      </c>
      <c r="J11" s="61">
        <v>133.8784</v>
      </c>
      <c r="K11" s="265">
        <f t="shared" si="2"/>
        <v>0</v>
      </c>
      <c r="L11" s="251">
        <v>145.51999999999998</v>
      </c>
      <c r="M11" s="61">
        <v>145.51999999999998</v>
      </c>
      <c r="N11" s="252">
        <f t="shared" si="3"/>
        <v>0</v>
      </c>
      <c r="O11" s="251">
        <v>0</v>
      </c>
      <c r="P11" s="61">
        <v>0</v>
      </c>
      <c r="Q11" s="252">
        <f t="shared" si="4"/>
        <v>0</v>
      </c>
      <c r="R11" s="251">
        <v>0</v>
      </c>
      <c r="S11" s="61">
        <v>0</v>
      </c>
      <c r="T11" s="252">
        <f t="shared" si="5"/>
        <v>0</v>
      </c>
      <c r="U11" s="251">
        <v>0</v>
      </c>
      <c r="V11" s="61">
        <v>0</v>
      </c>
      <c r="W11" s="252">
        <f t="shared" si="6"/>
        <v>0</v>
      </c>
      <c r="X11" s="251">
        <v>0</v>
      </c>
      <c r="Y11" s="61">
        <v>0</v>
      </c>
      <c r="Z11" s="252">
        <f t="shared" si="7"/>
        <v>0</v>
      </c>
      <c r="AA11" s="63">
        <v>145.51999999999998</v>
      </c>
      <c r="AB11" s="264">
        <v>0.22214724493056448</v>
      </c>
      <c r="AC11" s="263">
        <f t="shared" si="8"/>
        <v>0.68080000000000007</v>
      </c>
      <c r="AD11" s="262">
        <v>145.51999999999998</v>
      </c>
      <c r="AE11" s="261">
        <v>0.22214724541959507</v>
      </c>
      <c r="AF11" s="260">
        <f t="shared" si="9"/>
        <v>0.68080000000000007</v>
      </c>
      <c r="AG11" s="259">
        <f t="shared" si="10"/>
        <v>0</v>
      </c>
    </row>
    <row r="12" spans="1:34" ht="15">
      <c r="A12" s="377"/>
      <c r="B12" s="270" t="s">
        <v>20</v>
      </c>
      <c r="C12" s="269">
        <f t="shared" si="0"/>
        <v>0.74</v>
      </c>
      <c r="D12" s="251">
        <v>185.99285800000001</v>
      </c>
      <c r="E12" s="268">
        <v>0.28393211229701559</v>
      </c>
      <c r="F12" s="262">
        <v>185.99285800000001</v>
      </c>
      <c r="G12" s="267">
        <v>0.28393211292205817</v>
      </c>
      <c r="H12" s="266">
        <f t="shared" si="1"/>
        <v>0</v>
      </c>
      <c r="I12" s="251">
        <v>251.3417</v>
      </c>
      <c r="J12" s="61">
        <v>251.3417</v>
      </c>
      <c r="K12" s="265">
        <f t="shared" si="2"/>
        <v>0</v>
      </c>
      <c r="L12" s="251">
        <v>273.19749999999999</v>
      </c>
      <c r="M12" s="61">
        <v>273.19749999999999</v>
      </c>
      <c r="N12" s="252">
        <f t="shared" si="3"/>
        <v>0</v>
      </c>
      <c r="O12" s="251">
        <v>0</v>
      </c>
      <c r="P12" s="61">
        <v>0</v>
      </c>
      <c r="Q12" s="252">
        <f t="shared" si="4"/>
        <v>0</v>
      </c>
      <c r="R12" s="251">
        <v>0</v>
      </c>
      <c r="S12" s="61">
        <v>0</v>
      </c>
      <c r="T12" s="252">
        <f t="shared" si="5"/>
        <v>0</v>
      </c>
      <c r="U12" s="251">
        <v>0</v>
      </c>
      <c r="V12" s="61">
        <v>0</v>
      </c>
      <c r="W12" s="252">
        <f t="shared" si="6"/>
        <v>0</v>
      </c>
      <c r="X12" s="251">
        <v>0</v>
      </c>
      <c r="Y12" s="61">
        <v>0</v>
      </c>
      <c r="Z12" s="252">
        <f t="shared" si="7"/>
        <v>0</v>
      </c>
      <c r="AA12" s="63">
        <v>273.19749999999999</v>
      </c>
      <c r="AB12" s="264">
        <v>0.41705656917893003</v>
      </c>
      <c r="AC12" s="263">
        <f t="shared" si="8"/>
        <v>0.68080000000000007</v>
      </c>
      <c r="AD12" s="262">
        <v>273.19749999999999</v>
      </c>
      <c r="AE12" s="261">
        <v>0.41705657009703018</v>
      </c>
      <c r="AF12" s="260">
        <f t="shared" si="9"/>
        <v>0.68080000000000007</v>
      </c>
      <c r="AG12" s="259">
        <f t="shared" si="10"/>
        <v>0</v>
      </c>
    </row>
    <row r="13" spans="1:34" ht="15">
      <c r="A13" s="377"/>
      <c r="B13" s="270" t="s">
        <v>19</v>
      </c>
      <c r="C13" s="269">
        <f t="shared" si="0"/>
        <v>0.74</v>
      </c>
      <c r="D13" s="251">
        <v>167.43424999999999</v>
      </c>
      <c r="E13" s="268">
        <v>0.25560099879408582</v>
      </c>
      <c r="F13" s="262">
        <v>131.31440599999999</v>
      </c>
      <c r="G13" s="267">
        <v>0.20046133573948838</v>
      </c>
      <c r="H13" s="266">
        <f t="shared" si="1"/>
        <v>0.21572554002541297</v>
      </c>
      <c r="I13" s="251">
        <v>226.26249999999999</v>
      </c>
      <c r="J13" s="61">
        <v>177.45189999999999</v>
      </c>
      <c r="K13" s="265">
        <f t="shared" si="2"/>
        <v>48.810599999999994</v>
      </c>
      <c r="L13" s="251">
        <v>245.93749999999997</v>
      </c>
      <c r="M13" s="61">
        <v>192.88249999999999</v>
      </c>
      <c r="N13" s="252">
        <f t="shared" si="3"/>
        <v>53.054999999999978</v>
      </c>
      <c r="O13" s="251">
        <v>0</v>
      </c>
      <c r="P13" s="61">
        <v>0</v>
      </c>
      <c r="Q13" s="252">
        <f t="shared" si="4"/>
        <v>0</v>
      </c>
      <c r="R13" s="251">
        <v>0</v>
      </c>
      <c r="S13" s="61">
        <v>0</v>
      </c>
      <c r="T13" s="252">
        <f t="shared" si="5"/>
        <v>0</v>
      </c>
      <c r="U13" s="251">
        <v>0</v>
      </c>
      <c r="V13" s="61">
        <v>0</v>
      </c>
      <c r="W13" s="252">
        <f t="shared" si="6"/>
        <v>0</v>
      </c>
      <c r="X13" s="251">
        <v>0</v>
      </c>
      <c r="Y13" s="61">
        <v>0</v>
      </c>
      <c r="Z13" s="252">
        <f t="shared" si="7"/>
        <v>0</v>
      </c>
      <c r="AA13" s="63">
        <v>245.93749999999997</v>
      </c>
      <c r="AB13" s="264">
        <v>0.37544212513819886</v>
      </c>
      <c r="AC13" s="263">
        <f t="shared" si="8"/>
        <v>0.68080000000000007</v>
      </c>
      <c r="AD13" s="262">
        <v>192.88249999999999</v>
      </c>
      <c r="AE13" s="261">
        <v>0.29444967059266802</v>
      </c>
      <c r="AF13" s="260">
        <f t="shared" si="9"/>
        <v>0.68079999999999996</v>
      </c>
      <c r="AG13" s="259">
        <f t="shared" si="10"/>
        <v>53.054999999999978</v>
      </c>
    </row>
    <row r="14" spans="1:34" ht="15">
      <c r="A14" s="377"/>
      <c r="B14" s="258" t="s">
        <v>18</v>
      </c>
      <c r="C14" s="269">
        <f t="shared" si="0"/>
        <v>0.74</v>
      </c>
      <c r="D14" s="251">
        <v>86.650522000000009</v>
      </c>
      <c r="E14" s="268">
        <v>0.13227855094897795</v>
      </c>
      <c r="F14" s="262">
        <v>44.668990000000001</v>
      </c>
      <c r="G14" s="267">
        <v>6.819057919306927E-2</v>
      </c>
      <c r="H14" s="266">
        <f t="shared" si="1"/>
        <v>0.48449254581524626</v>
      </c>
      <c r="I14" s="251">
        <v>117.09530000000001</v>
      </c>
      <c r="J14" s="61">
        <v>60.363500000000002</v>
      </c>
      <c r="K14" s="265">
        <f t="shared" si="2"/>
        <v>56.731800000000007</v>
      </c>
      <c r="L14" s="251">
        <v>127.2775</v>
      </c>
      <c r="M14" s="61">
        <v>65.612500000000011</v>
      </c>
      <c r="N14" s="252">
        <f t="shared" si="3"/>
        <v>61.664999999999992</v>
      </c>
      <c r="O14" s="251">
        <v>0</v>
      </c>
      <c r="P14" s="61">
        <v>0</v>
      </c>
      <c r="Q14" s="252">
        <f t="shared" si="4"/>
        <v>0</v>
      </c>
      <c r="R14" s="251">
        <v>0</v>
      </c>
      <c r="S14" s="61">
        <v>0</v>
      </c>
      <c r="T14" s="252">
        <f t="shared" si="5"/>
        <v>0</v>
      </c>
      <c r="U14" s="251">
        <v>0</v>
      </c>
      <c r="V14" s="61">
        <v>0</v>
      </c>
      <c r="W14" s="252">
        <f t="shared" si="6"/>
        <v>0</v>
      </c>
      <c r="X14" s="251">
        <v>0</v>
      </c>
      <c r="Y14" s="61">
        <v>0</v>
      </c>
      <c r="Z14" s="252">
        <f t="shared" si="7"/>
        <v>0</v>
      </c>
      <c r="AA14" s="63">
        <v>127.2775</v>
      </c>
      <c r="AB14" s="264">
        <v>0.19429869410836947</v>
      </c>
      <c r="AC14" s="263">
        <f t="shared" si="8"/>
        <v>0.68080000000000007</v>
      </c>
      <c r="AD14" s="262">
        <v>65.612500000000011</v>
      </c>
      <c r="AE14" s="261">
        <v>0.10016242537172339</v>
      </c>
      <c r="AF14" s="260">
        <f t="shared" si="9"/>
        <v>0.68079999999999985</v>
      </c>
      <c r="AG14" s="259">
        <f t="shared" si="10"/>
        <v>61.664999999999992</v>
      </c>
    </row>
    <row r="15" spans="1:34" ht="15">
      <c r="A15" s="377"/>
      <c r="B15" s="238" t="s">
        <v>17</v>
      </c>
      <c r="C15" s="249">
        <f t="shared" si="0"/>
        <v>0.74</v>
      </c>
      <c r="D15" s="231">
        <v>5.0481319999999998</v>
      </c>
      <c r="E15" s="248">
        <v>7.7063538746964021E-3</v>
      </c>
      <c r="F15" s="242">
        <v>5.0481319999999998</v>
      </c>
      <c r="G15" s="247">
        <v>7.7063538916610184E-3</v>
      </c>
      <c r="H15" s="246">
        <f t="shared" si="1"/>
        <v>0</v>
      </c>
      <c r="I15" s="231">
        <v>6.8217999999999996</v>
      </c>
      <c r="J15" s="72">
        <v>6.8217999999999996</v>
      </c>
      <c r="K15" s="245">
        <f t="shared" si="2"/>
        <v>0</v>
      </c>
      <c r="L15" s="231">
        <v>7.2149999999999999</v>
      </c>
      <c r="M15" s="72">
        <v>7.415</v>
      </c>
      <c r="N15" s="232">
        <f t="shared" si="3"/>
        <v>-0.20000000000000018</v>
      </c>
      <c r="O15" s="231">
        <v>0.2</v>
      </c>
      <c r="P15" s="72">
        <v>0</v>
      </c>
      <c r="Q15" s="232">
        <f t="shared" si="4"/>
        <v>0.2</v>
      </c>
      <c r="R15" s="231">
        <v>0</v>
      </c>
      <c r="S15" s="72">
        <v>0</v>
      </c>
      <c r="T15" s="232">
        <f t="shared" si="5"/>
        <v>0</v>
      </c>
      <c r="U15" s="231">
        <v>0</v>
      </c>
      <c r="V15" s="72">
        <v>0</v>
      </c>
      <c r="W15" s="232">
        <f t="shared" si="6"/>
        <v>0</v>
      </c>
      <c r="X15" s="231">
        <v>0</v>
      </c>
      <c r="Y15" s="72">
        <v>0</v>
      </c>
      <c r="Z15" s="232">
        <f t="shared" si="7"/>
        <v>0</v>
      </c>
      <c r="AA15" s="74">
        <v>7.415</v>
      </c>
      <c r="AB15" s="244">
        <v>1.1319556220176854E-2</v>
      </c>
      <c r="AC15" s="243">
        <f t="shared" si="8"/>
        <v>0.68079999999999996</v>
      </c>
      <c r="AD15" s="242">
        <v>7.415</v>
      </c>
      <c r="AE15" s="241">
        <v>1.1319556245095504E-2</v>
      </c>
      <c r="AF15" s="240">
        <f t="shared" si="9"/>
        <v>0.68079999999999996</v>
      </c>
      <c r="AG15" s="239">
        <f t="shared" si="10"/>
        <v>0</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211">
        <v>0</v>
      </c>
      <c r="Y16" s="49">
        <v>0</v>
      </c>
      <c r="Z16" s="212">
        <f t="shared" si="7"/>
        <v>0</v>
      </c>
      <c r="AA16" s="51">
        <v>0</v>
      </c>
      <c r="AB16" s="224">
        <v>0</v>
      </c>
      <c r="AC16" s="223">
        <f t="shared" si="8"/>
        <v>1</v>
      </c>
      <c r="AD16" s="222">
        <v>0</v>
      </c>
      <c r="AE16" s="221">
        <v>0</v>
      </c>
      <c r="AF16" s="220">
        <f t="shared" si="9"/>
        <v>1</v>
      </c>
      <c r="AG16" s="219">
        <f t="shared" si="10"/>
        <v>0</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40">
        <v>0</v>
      </c>
      <c r="AB17" s="204">
        <v>0</v>
      </c>
      <c r="AC17" s="203">
        <f t="shared" si="8"/>
        <v>1</v>
      </c>
      <c r="AD17" s="202">
        <v>0</v>
      </c>
      <c r="AE17" s="201">
        <v>0</v>
      </c>
      <c r="AF17" s="200">
        <f t="shared" si="9"/>
        <v>1</v>
      </c>
      <c r="AG17" s="199">
        <f t="shared" si="10"/>
        <v>0</v>
      </c>
    </row>
    <row r="18" spans="1:33" ht="15">
      <c r="A18" s="377"/>
      <c r="B18" s="178" t="s">
        <v>14</v>
      </c>
      <c r="C18" s="189">
        <f t="shared" si="0"/>
        <v>0.74</v>
      </c>
      <c r="D18" s="171">
        <f>SUM(D6:D17)</f>
        <v>594.82347000000004</v>
      </c>
      <c r="E18" s="188">
        <v>0.90804284689759684</v>
      </c>
      <c r="F18" s="182">
        <f>SUM(F6:F17)</f>
        <v>507.92956200000003</v>
      </c>
      <c r="G18" s="187">
        <v>0.77539275058742063</v>
      </c>
      <c r="H18" s="186">
        <f t="shared" si="1"/>
        <v>0.14608352289797846</v>
      </c>
      <c r="I18" s="171">
        <f t="shared" ref="I18:AA18" si="11">SUM(I6:I17)</f>
        <v>803.81550000000004</v>
      </c>
      <c r="J18" s="27">
        <f t="shared" si="11"/>
        <v>686.39130000000011</v>
      </c>
      <c r="K18" s="185">
        <f t="shared" si="11"/>
        <v>117.4242</v>
      </c>
      <c r="L18" s="171">
        <f t="shared" si="11"/>
        <v>873.51250000000005</v>
      </c>
      <c r="M18" s="27">
        <f t="shared" si="11"/>
        <v>746.07749999999987</v>
      </c>
      <c r="N18" s="172">
        <f t="shared" si="11"/>
        <v>127.43499999999996</v>
      </c>
      <c r="O18" s="171">
        <f t="shared" si="11"/>
        <v>0.2</v>
      </c>
      <c r="P18" s="27">
        <f t="shared" si="11"/>
        <v>0</v>
      </c>
      <c r="Q18" s="172">
        <f t="shared" si="11"/>
        <v>0.2</v>
      </c>
      <c r="R18" s="171">
        <f t="shared" si="11"/>
        <v>0</v>
      </c>
      <c r="S18" s="27">
        <f t="shared" si="11"/>
        <v>0</v>
      </c>
      <c r="T18" s="172">
        <f t="shared" si="11"/>
        <v>0</v>
      </c>
      <c r="U18" s="171">
        <f t="shared" si="11"/>
        <v>0</v>
      </c>
      <c r="V18" s="27">
        <f t="shared" si="11"/>
        <v>0</v>
      </c>
      <c r="W18" s="172">
        <f t="shared" si="11"/>
        <v>0</v>
      </c>
      <c r="X18" s="171">
        <f t="shared" si="11"/>
        <v>0</v>
      </c>
      <c r="Y18" s="27">
        <f t="shared" si="11"/>
        <v>0</v>
      </c>
      <c r="Z18" s="172">
        <f t="shared" si="11"/>
        <v>0</v>
      </c>
      <c r="AA18" s="29">
        <f t="shared" si="11"/>
        <v>873.71249999999998</v>
      </c>
      <c r="AB18" s="184">
        <v>1.3337879654782561</v>
      </c>
      <c r="AC18" s="183">
        <f t="shared" si="8"/>
        <v>0.68080000000000007</v>
      </c>
      <c r="AD18" s="182">
        <f>SUM(AD6:AD17)</f>
        <v>746.07749999999987</v>
      </c>
      <c r="AE18" s="181">
        <v>1.1389435231895131</v>
      </c>
      <c r="AF18" s="180">
        <f t="shared" si="9"/>
        <v>0.68080000000000018</v>
      </c>
      <c r="AG18" s="179">
        <f>SUM(AG6:AG17)</f>
        <v>127.63499999999996</v>
      </c>
    </row>
    <row r="19" spans="1:33" ht="15">
      <c r="A19" s="377"/>
      <c r="B19" s="158" t="s">
        <v>87</v>
      </c>
      <c r="C19" s="169">
        <f t="shared" si="0"/>
        <v>0.74</v>
      </c>
      <c r="D19" s="151">
        <f>SUM(D9:D15)</f>
        <v>594.82347000000004</v>
      </c>
      <c r="E19" s="168">
        <v>0.90804284689759684</v>
      </c>
      <c r="F19" s="162">
        <f>SUM(F9:F15)</f>
        <v>507.92956200000003</v>
      </c>
      <c r="G19" s="167">
        <v>0.77539275058742063</v>
      </c>
      <c r="H19" s="166">
        <f t="shared" si="1"/>
        <v>0.14608352289797846</v>
      </c>
      <c r="I19" s="151">
        <f t="shared" ref="I19:AA19" si="12">SUM(I9:I15)</f>
        <v>803.81550000000004</v>
      </c>
      <c r="J19" s="16">
        <f t="shared" si="12"/>
        <v>686.39130000000011</v>
      </c>
      <c r="K19" s="165">
        <f t="shared" si="12"/>
        <v>117.4242</v>
      </c>
      <c r="L19" s="151">
        <f t="shared" si="12"/>
        <v>873.51250000000005</v>
      </c>
      <c r="M19" s="16">
        <f t="shared" si="12"/>
        <v>746.07749999999987</v>
      </c>
      <c r="N19" s="152">
        <f t="shared" si="12"/>
        <v>127.43499999999996</v>
      </c>
      <c r="O19" s="151">
        <f t="shared" si="12"/>
        <v>0.2</v>
      </c>
      <c r="P19" s="16">
        <f t="shared" si="12"/>
        <v>0</v>
      </c>
      <c r="Q19" s="152">
        <f t="shared" si="12"/>
        <v>0.2</v>
      </c>
      <c r="R19" s="151">
        <f t="shared" si="12"/>
        <v>0</v>
      </c>
      <c r="S19" s="16">
        <f t="shared" si="12"/>
        <v>0</v>
      </c>
      <c r="T19" s="152">
        <f t="shared" si="12"/>
        <v>0</v>
      </c>
      <c r="U19" s="151">
        <f t="shared" si="12"/>
        <v>0</v>
      </c>
      <c r="V19" s="16">
        <f t="shared" si="12"/>
        <v>0</v>
      </c>
      <c r="W19" s="152">
        <f t="shared" si="12"/>
        <v>0</v>
      </c>
      <c r="X19" s="151">
        <f t="shared" si="12"/>
        <v>0</v>
      </c>
      <c r="Y19" s="16">
        <f t="shared" si="12"/>
        <v>0</v>
      </c>
      <c r="Z19" s="152">
        <f t="shared" si="12"/>
        <v>0</v>
      </c>
      <c r="AA19" s="18">
        <f t="shared" si="12"/>
        <v>873.71249999999998</v>
      </c>
      <c r="AB19" s="164">
        <v>1.3337879654782561</v>
      </c>
      <c r="AC19" s="163">
        <f t="shared" si="8"/>
        <v>0.68080000000000007</v>
      </c>
      <c r="AD19" s="162">
        <f>SUM(AD9:AD15)</f>
        <v>746.07749999999987</v>
      </c>
      <c r="AE19" s="161">
        <v>1.1389435231895131</v>
      </c>
      <c r="AF19" s="160">
        <f t="shared" si="9"/>
        <v>0.68080000000000018</v>
      </c>
      <c r="AG19" s="159">
        <f>SUM(AG9:AG15)</f>
        <v>127.63499999999996</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0</v>
      </c>
      <c r="M20" s="293">
        <f t="shared" si="13"/>
        <v>0</v>
      </c>
      <c r="N20" s="295">
        <f t="shared" si="13"/>
        <v>0</v>
      </c>
      <c r="O20" s="294">
        <f t="shared" si="13"/>
        <v>0</v>
      </c>
      <c r="P20" s="293">
        <f t="shared" si="13"/>
        <v>0</v>
      </c>
      <c r="Q20" s="295">
        <f t="shared" si="13"/>
        <v>0</v>
      </c>
      <c r="R20" s="294">
        <f t="shared" si="13"/>
        <v>0</v>
      </c>
      <c r="S20" s="293">
        <f t="shared" si="13"/>
        <v>0</v>
      </c>
      <c r="T20" s="295">
        <f t="shared" si="13"/>
        <v>0</v>
      </c>
      <c r="U20" s="294">
        <f t="shared" si="13"/>
        <v>0</v>
      </c>
      <c r="V20" s="293">
        <f t="shared" si="13"/>
        <v>0</v>
      </c>
      <c r="W20" s="295">
        <f t="shared" si="13"/>
        <v>0</v>
      </c>
      <c r="X20" s="294">
        <f t="shared" si="13"/>
        <v>0</v>
      </c>
      <c r="Y20" s="293">
        <f t="shared" si="13"/>
        <v>0</v>
      </c>
      <c r="Z20" s="295">
        <f t="shared" si="13"/>
        <v>0</v>
      </c>
      <c r="AA20" s="308">
        <f t="shared" si="13"/>
        <v>0</v>
      </c>
      <c r="AB20" s="307">
        <v>0</v>
      </c>
      <c r="AC20" s="306">
        <f t="shared" si="8"/>
        <v>1</v>
      </c>
      <c r="AD20" s="305">
        <f>SUM(AD6:AD8,AD16:AD17)</f>
        <v>0</v>
      </c>
      <c r="AE20" s="304">
        <v>0</v>
      </c>
      <c r="AF20" s="303">
        <f t="shared" si="9"/>
        <v>1</v>
      </c>
      <c r="AG20" s="302">
        <f>SUM(AG6:AG8,AG16:AG17)</f>
        <v>0</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0</v>
      </c>
      <c r="S21" s="83">
        <v>0</v>
      </c>
      <c r="T21" s="274">
        <f t="shared" ref="T21:T32" si="17">R21-S21</f>
        <v>0</v>
      </c>
      <c r="U21" s="273">
        <v>0</v>
      </c>
      <c r="V21" s="83">
        <v>0</v>
      </c>
      <c r="W21" s="274">
        <f t="shared" ref="W21:W32" si="18">U21-V21</f>
        <v>0</v>
      </c>
      <c r="X21" s="273">
        <v>0</v>
      </c>
      <c r="Y21" s="83">
        <v>0</v>
      </c>
      <c r="Z21" s="274">
        <f t="shared" ref="Z21:Z32" si="19">X21-Y21</f>
        <v>0</v>
      </c>
      <c r="AA21" s="85">
        <v>0</v>
      </c>
      <c r="AB21" s="286">
        <v>0</v>
      </c>
      <c r="AC21" s="285">
        <f t="shared" si="8"/>
        <v>1</v>
      </c>
      <c r="AD21" s="284">
        <v>0</v>
      </c>
      <c r="AE21" s="283">
        <v>0</v>
      </c>
      <c r="AF21" s="282">
        <f t="shared" si="9"/>
        <v>1</v>
      </c>
      <c r="AG21" s="281">
        <f t="shared" ref="AG21:AG32" si="20">AA21-AD21</f>
        <v>0</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0</v>
      </c>
      <c r="P22" s="61">
        <v>0</v>
      </c>
      <c r="Q22" s="252">
        <f t="shared" si="16"/>
        <v>0</v>
      </c>
      <c r="R22" s="251">
        <v>0</v>
      </c>
      <c r="S22" s="61">
        <v>0</v>
      </c>
      <c r="T22" s="252">
        <f t="shared" si="17"/>
        <v>0</v>
      </c>
      <c r="U22" s="251">
        <v>0</v>
      </c>
      <c r="V22" s="61">
        <v>0</v>
      </c>
      <c r="W22" s="252">
        <f t="shared" si="18"/>
        <v>0</v>
      </c>
      <c r="X22" s="251">
        <v>0</v>
      </c>
      <c r="Y22" s="61">
        <v>0</v>
      </c>
      <c r="Z22" s="252">
        <f t="shared" si="19"/>
        <v>0</v>
      </c>
      <c r="AA22" s="63">
        <v>0</v>
      </c>
      <c r="AB22" s="264">
        <v>0</v>
      </c>
      <c r="AC22" s="263">
        <f t="shared" si="8"/>
        <v>1</v>
      </c>
      <c r="AD22" s="262">
        <v>0</v>
      </c>
      <c r="AE22" s="261">
        <v>0</v>
      </c>
      <c r="AF22" s="260">
        <f t="shared" si="9"/>
        <v>1</v>
      </c>
      <c r="AG22" s="259">
        <f t="shared" si="20"/>
        <v>0</v>
      </c>
    </row>
    <row r="23" spans="1:33" ht="15">
      <c r="A23" s="377"/>
      <c r="B23" s="271" t="s">
        <v>24</v>
      </c>
      <c r="C23" s="249">
        <f t="shared" si="0"/>
        <v>0.74</v>
      </c>
      <c r="D23" s="231">
        <v>9.0773333333333331E-2</v>
      </c>
      <c r="E23" s="248">
        <v>1.3857233310310456E-4</v>
      </c>
      <c r="F23" s="242">
        <v>0</v>
      </c>
      <c r="G23" s="247">
        <v>0</v>
      </c>
      <c r="H23" s="246">
        <f t="shared" si="1"/>
        <v>1</v>
      </c>
      <c r="I23" s="231">
        <v>0.12266666666666666</v>
      </c>
      <c r="J23" s="72">
        <v>0</v>
      </c>
      <c r="K23" s="245">
        <f t="shared" si="14"/>
        <v>0.12266666666666666</v>
      </c>
      <c r="L23" s="231">
        <v>0</v>
      </c>
      <c r="M23" s="72">
        <v>0</v>
      </c>
      <c r="N23" s="232">
        <f t="shared" si="15"/>
        <v>0</v>
      </c>
      <c r="O23" s="231">
        <v>0.13333333333333333</v>
      </c>
      <c r="P23" s="72">
        <v>0</v>
      </c>
      <c r="Q23" s="232">
        <f t="shared" si="16"/>
        <v>0.13333333333333333</v>
      </c>
      <c r="R23" s="231">
        <v>0</v>
      </c>
      <c r="S23" s="72">
        <v>0</v>
      </c>
      <c r="T23" s="232">
        <f t="shared" si="17"/>
        <v>0</v>
      </c>
      <c r="U23" s="231">
        <v>0</v>
      </c>
      <c r="V23" s="72">
        <v>0</v>
      </c>
      <c r="W23" s="232">
        <f t="shared" si="18"/>
        <v>0</v>
      </c>
      <c r="X23" s="231">
        <v>0</v>
      </c>
      <c r="Y23" s="72">
        <v>0</v>
      </c>
      <c r="Z23" s="232">
        <f t="shared" si="19"/>
        <v>0</v>
      </c>
      <c r="AA23" s="74">
        <v>0.13333333333333333</v>
      </c>
      <c r="AB23" s="244">
        <v>2.0354337999868471E-4</v>
      </c>
      <c r="AC23" s="243">
        <f t="shared" si="8"/>
        <v>0.68079999999999996</v>
      </c>
      <c r="AD23" s="242">
        <v>0</v>
      </c>
      <c r="AE23" s="241">
        <v>0</v>
      </c>
      <c r="AF23" s="240">
        <f t="shared" si="9"/>
        <v>1</v>
      </c>
      <c r="AG23" s="239">
        <f t="shared" si="20"/>
        <v>0.13333333333333333</v>
      </c>
    </row>
    <row r="24" spans="1:33" ht="15">
      <c r="A24" s="377"/>
      <c r="B24" s="218" t="s">
        <v>23</v>
      </c>
      <c r="C24" s="229">
        <f t="shared" si="0"/>
        <v>0.73999999999999988</v>
      </c>
      <c r="D24" s="211">
        <v>4.5483113333333334</v>
      </c>
      <c r="E24" s="228">
        <v>6.9433399655474326E-3</v>
      </c>
      <c r="F24" s="222">
        <v>6.1396813333333347</v>
      </c>
      <c r="G24" s="227">
        <v>9.3726862008940842E-3</v>
      </c>
      <c r="H24" s="226">
        <f t="shared" si="1"/>
        <v>-0.3498815018086569</v>
      </c>
      <c r="I24" s="211">
        <v>6.1463666666666681</v>
      </c>
      <c r="J24" s="49">
        <v>8.2968666666666699</v>
      </c>
      <c r="K24" s="225">
        <f t="shared" si="14"/>
        <v>-2.1505000000000019</v>
      </c>
      <c r="L24" s="211">
        <v>6.6808333333333332</v>
      </c>
      <c r="M24" s="49">
        <v>9.0183333333333326</v>
      </c>
      <c r="N24" s="212">
        <f t="shared" si="15"/>
        <v>-2.3374999999999995</v>
      </c>
      <c r="O24" s="211">
        <v>0</v>
      </c>
      <c r="P24" s="49">
        <v>0</v>
      </c>
      <c r="Q24" s="212">
        <f t="shared" si="16"/>
        <v>0</v>
      </c>
      <c r="R24" s="211">
        <v>0</v>
      </c>
      <c r="S24" s="49">
        <v>0</v>
      </c>
      <c r="T24" s="212">
        <f t="shared" si="17"/>
        <v>0</v>
      </c>
      <c r="U24" s="211">
        <v>0</v>
      </c>
      <c r="V24" s="49">
        <v>0</v>
      </c>
      <c r="W24" s="212">
        <f t="shared" si="18"/>
        <v>0</v>
      </c>
      <c r="X24" s="211">
        <v>0</v>
      </c>
      <c r="Y24" s="49">
        <v>0</v>
      </c>
      <c r="Z24" s="212">
        <f t="shared" si="19"/>
        <v>0</v>
      </c>
      <c r="AA24" s="51">
        <v>6.6808333333333332</v>
      </c>
      <c r="AB24" s="224">
        <v>1.0198795484059097E-2</v>
      </c>
      <c r="AC24" s="223">
        <f t="shared" si="8"/>
        <v>0.68080000000000007</v>
      </c>
      <c r="AD24" s="222">
        <v>9.0183333333333326</v>
      </c>
      <c r="AE24" s="221">
        <v>1.3767165394967806E-2</v>
      </c>
      <c r="AF24" s="220">
        <f t="shared" si="9"/>
        <v>0.68080000000000018</v>
      </c>
      <c r="AG24" s="219">
        <f t="shared" si="20"/>
        <v>-2.3374999999999995</v>
      </c>
    </row>
    <row r="25" spans="1:33" ht="15">
      <c r="A25" s="377"/>
      <c r="B25" s="270" t="s">
        <v>22</v>
      </c>
      <c r="C25" s="269">
        <f t="shared" si="0"/>
        <v>0.7400000000000001</v>
      </c>
      <c r="D25" s="251">
        <v>52.536201333333338</v>
      </c>
      <c r="E25" s="268">
        <v>8.0200469937585561E-2</v>
      </c>
      <c r="F25" s="262">
        <v>35.608109333333338</v>
      </c>
      <c r="G25" s="267">
        <v>5.4358462087684002E-2</v>
      </c>
      <c r="H25" s="266">
        <f t="shared" si="1"/>
        <v>0.32221766268547114</v>
      </c>
      <c r="I25" s="251">
        <v>70.994866666666667</v>
      </c>
      <c r="J25" s="61">
        <v>48.119066666666662</v>
      </c>
      <c r="K25" s="265">
        <f t="shared" si="14"/>
        <v>22.875800000000005</v>
      </c>
      <c r="L25" s="251">
        <v>77.168333333333322</v>
      </c>
      <c r="M25" s="61">
        <v>52.303333333333335</v>
      </c>
      <c r="N25" s="252">
        <f t="shared" si="15"/>
        <v>24.864999999999988</v>
      </c>
      <c r="O25" s="251">
        <v>0</v>
      </c>
      <c r="P25" s="61">
        <v>0</v>
      </c>
      <c r="Q25" s="252">
        <f t="shared" si="16"/>
        <v>0</v>
      </c>
      <c r="R25" s="251">
        <v>0</v>
      </c>
      <c r="S25" s="61">
        <v>0</v>
      </c>
      <c r="T25" s="252">
        <f t="shared" si="17"/>
        <v>0</v>
      </c>
      <c r="U25" s="251">
        <v>0</v>
      </c>
      <c r="V25" s="61">
        <v>0</v>
      </c>
      <c r="W25" s="252">
        <f t="shared" si="18"/>
        <v>0</v>
      </c>
      <c r="X25" s="251">
        <v>0</v>
      </c>
      <c r="Y25" s="61">
        <v>0</v>
      </c>
      <c r="Z25" s="252">
        <f t="shared" si="19"/>
        <v>0</v>
      </c>
      <c r="AA25" s="63">
        <v>77.168333333333322</v>
      </c>
      <c r="AB25" s="264">
        <v>0.11780327546648875</v>
      </c>
      <c r="AC25" s="263">
        <f t="shared" si="8"/>
        <v>0.68080000000000018</v>
      </c>
      <c r="AD25" s="262">
        <v>52.303333333333335</v>
      </c>
      <c r="AE25" s="261">
        <v>7.9844979564753227E-2</v>
      </c>
      <c r="AF25" s="260">
        <f t="shared" si="9"/>
        <v>0.68080000000000007</v>
      </c>
      <c r="AG25" s="259">
        <f t="shared" si="20"/>
        <v>24.864999999999988</v>
      </c>
    </row>
    <row r="26" spans="1:33" ht="15">
      <c r="A26" s="377"/>
      <c r="B26" s="270" t="s">
        <v>21</v>
      </c>
      <c r="C26" s="269">
        <f t="shared" si="0"/>
        <v>0.73999999999999977</v>
      </c>
      <c r="D26" s="251">
        <v>103.48103266666664</v>
      </c>
      <c r="E26" s="268">
        <v>0.15797159366045727</v>
      </c>
      <c r="F26" s="262">
        <v>103.48103266666664</v>
      </c>
      <c r="G26" s="267">
        <v>0.15797159400821284</v>
      </c>
      <c r="H26" s="266">
        <f t="shared" si="1"/>
        <v>0</v>
      </c>
      <c r="I26" s="251">
        <v>139.83923333333334</v>
      </c>
      <c r="J26" s="61">
        <v>139.83923333333334</v>
      </c>
      <c r="K26" s="265">
        <f t="shared" si="14"/>
        <v>0</v>
      </c>
      <c r="L26" s="251">
        <v>151.9991666666667</v>
      </c>
      <c r="M26" s="61">
        <v>151.9991666666667</v>
      </c>
      <c r="N26" s="252">
        <f t="shared" si="15"/>
        <v>0</v>
      </c>
      <c r="O26" s="251">
        <v>0</v>
      </c>
      <c r="P26" s="61">
        <v>0</v>
      </c>
      <c r="Q26" s="252">
        <f t="shared" si="16"/>
        <v>0</v>
      </c>
      <c r="R26" s="251">
        <v>0</v>
      </c>
      <c r="S26" s="61">
        <v>0</v>
      </c>
      <c r="T26" s="252">
        <f t="shared" si="17"/>
        <v>0</v>
      </c>
      <c r="U26" s="251">
        <v>0</v>
      </c>
      <c r="V26" s="61">
        <v>0</v>
      </c>
      <c r="W26" s="252">
        <f t="shared" si="18"/>
        <v>0</v>
      </c>
      <c r="X26" s="251">
        <v>0</v>
      </c>
      <c r="Y26" s="61">
        <v>0</v>
      </c>
      <c r="Z26" s="252">
        <f t="shared" si="19"/>
        <v>0</v>
      </c>
      <c r="AA26" s="63">
        <v>151.9991666666667</v>
      </c>
      <c r="AB26" s="264">
        <v>0.23203818105237564</v>
      </c>
      <c r="AC26" s="263">
        <f t="shared" si="8"/>
        <v>0.68079999999999963</v>
      </c>
      <c r="AD26" s="262">
        <v>151.9991666666667</v>
      </c>
      <c r="AE26" s="261">
        <v>0.23203818156317996</v>
      </c>
      <c r="AF26" s="260">
        <f t="shared" si="9"/>
        <v>0.68079999999999963</v>
      </c>
      <c r="AG26" s="259">
        <f t="shared" si="20"/>
        <v>0</v>
      </c>
    </row>
    <row r="27" spans="1:33" ht="15">
      <c r="A27" s="377"/>
      <c r="B27" s="270" t="s">
        <v>20</v>
      </c>
      <c r="C27" s="269">
        <f t="shared" si="0"/>
        <v>0.73999999999999988</v>
      </c>
      <c r="D27" s="251">
        <v>225.38394599999995</v>
      </c>
      <c r="E27" s="268">
        <v>0.34406557624710771</v>
      </c>
      <c r="F27" s="262">
        <v>183.83131800000001</v>
      </c>
      <c r="G27" s="267">
        <v>0.28063235923277646</v>
      </c>
      <c r="H27" s="266">
        <f t="shared" si="1"/>
        <v>0.18436374345846243</v>
      </c>
      <c r="I27" s="251">
        <v>304.5729</v>
      </c>
      <c r="J27" s="61">
        <v>248.42070000000001</v>
      </c>
      <c r="K27" s="265">
        <f t="shared" si="14"/>
        <v>56.152199999999993</v>
      </c>
      <c r="L27" s="251">
        <v>331.05749999999995</v>
      </c>
      <c r="M27" s="61">
        <v>270.02249999999998</v>
      </c>
      <c r="N27" s="252">
        <f t="shared" si="15"/>
        <v>61.034999999999968</v>
      </c>
      <c r="O27" s="251">
        <v>0</v>
      </c>
      <c r="P27" s="61">
        <v>0</v>
      </c>
      <c r="Q27" s="252">
        <f t="shared" si="16"/>
        <v>0</v>
      </c>
      <c r="R27" s="251">
        <v>0</v>
      </c>
      <c r="S27" s="61">
        <v>0</v>
      </c>
      <c r="T27" s="252">
        <f t="shared" si="17"/>
        <v>0</v>
      </c>
      <c r="U27" s="251">
        <v>0</v>
      </c>
      <c r="V27" s="61">
        <v>0</v>
      </c>
      <c r="W27" s="252">
        <f t="shared" si="18"/>
        <v>0</v>
      </c>
      <c r="X27" s="251">
        <v>0</v>
      </c>
      <c r="Y27" s="61">
        <v>0</v>
      </c>
      <c r="Z27" s="252">
        <f t="shared" si="19"/>
        <v>0</v>
      </c>
      <c r="AA27" s="63">
        <v>331.05749999999995</v>
      </c>
      <c r="AB27" s="264">
        <v>0.50538421892935914</v>
      </c>
      <c r="AC27" s="263">
        <f t="shared" si="8"/>
        <v>0.68079999999999996</v>
      </c>
      <c r="AD27" s="262">
        <v>270.02249999999998</v>
      </c>
      <c r="AE27" s="261">
        <v>0.41220969335014168</v>
      </c>
      <c r="AF27" s="260">
        <f t="shared" si="9"/>
        <v>0.68080000000000007</v>
      </c>
      <c r="AG27" s="259">
        <f t="shared" si="20"/>
        <v>61.034999999999968</v>
      </c>
    </row>
    <row r="28" spans="1:33" ht="15">
      <c r="A28" s="377"/>
      <c r="B28" s="270" t="s">
        <v>19</v>
      </c>
      <c r="C28" s="269">
        <f t="shared" si="0"/>
        <v>0.7400000000000001</v>
      </c>
      <c r="D28" s="251">
        <v>170.11830399999999</v>
      </c>
      <c r="E28" s="268">
        <v>0.25969840946852824</v>
      </c>
      <c r="F28" s="262">
        <v>35.627398666666672</v>
      </c>
      <c r="G28" s="267">
        <v>5.4387908708533238E-2</v>
      </c>
      <c r="H28" s="266">
        <f t="shared" si="1"/>
        <v>0.79057280828130838</v>
      </c>
      <c r="I28" s="251">
        <v>229.88959999999997</v>
      </c>
      <c r="J28" s="61">
        <v>48.145133333333327</v>
      </c>
      <c r="K28" s="265">
        <f t="shared" si="14"/>
        <v>181.74446666666665</v>
      </c>
      <c r="L28" s="251">
        <v>249.88</v>
      </c>
      <c r="M28" s="61">
        <v>52.331666666666649</v>
      </c>
      <c r="N28" s="252">
        <f t="shared" si="15"/>
        <v>197.54833333333335</v>
      </c>
      <c r="O28" s="251">
        <v>0</v>
      </c>
      <c r="P28" s="61">
        <v>0</v>
      </c>
      <c r="Q28" s="252">
        <f t="shared" si="16"/>
        <v>0</v>
      </c>
      <c r="R28" s="251">
        <v>0</v>
      </c>
      <c r="S28" s="61">
        <v>0</v>
      </c>
      <c r="T28" s="252">
        <f t="shared" si="17"/>
        <v>0</v>
      </c>
      <c r="U28" s="251">
        <v>0</v>
      </c>
      <c r="V28" s="61">
        <v>0</v>
      </c>
      <c r="W28" s="252">
        <f t="shared" si="18"/>
        <v>0</v>
      </c>
      <c r="X28" s="251">
        <v>0</v>
      </c>
      <c r="Y28" s="61">
        <v>0</v>
      </c>
      <c r="Z28" s="252">
        <f t="shared" si="19"/>
        <v>0</v>
      </c>
      <c r="AA28" s="63">
        <v>249.88</v>
      </c>
      <c r="AB28" s="264">
        <v>0.38146064845553501</v>
      </c>
      <c r="AC28" s="263">
        <f t="shared" si="8"/>
        <v>0.68079999999999996</v>
      </c>
      <c r="AD28" s="262">
        <v>52.331666666666649</v>
      </c>
      <c r="AE28" s="261">
        <v>7.9888232533098139E-2</v>
      </c>
      <c r="AF28" s="260">
        <f t="shared" si="9"/>
        <v>0.68080000000000029</v>
      </c>
      <c r="AG28" s="259">
        <f t="shared" si="20"/>
        <v>197.54833333333335</v>
      </c>
    </row>
    <row r="29" spans="1:33" ht="15">
      <c r="A29" s="377"/>
      <c r="B29" s="258" t="s">
        <v>18</v>
      </c>
      <c r="C29" s="269">
        <f t="shared" si="0"/>
        <v>0.74</v>
      </c>
      <c r="D29" s="251">
        <v>69.275371333333325</v>
      </c>
      <c r="E29" s="268">
        <v>0.10575407423887992</v>
      </c>
      <c r="F29" s="262">
        <v>10.486589333333331</v>
      </c>
      <c r="G29" s="267">
        <v>1.6008568816977101E-2</v>
      </c>
      <c r="H29" s="266">
        <f t="shared" si="1"/>
        <v>0.84862456697814215</v>
      </c>
      <c r="I29" s="251">
        <v>93.61536666666666</v>
      </c>
      <c r="J29" s="61">
        <v>14.171066666666666</v>
      </c>
      <c r="K29" s="265">
        <f t="shared" si="14"/>
        <v>79.444299999999998</v>
      </c>
      <c r="L29" s="251">
        <v>101.75583333333333</v>
      </c>
      <c r="M29" s="61">
        <v>15.403333333333331</v>
      </c>
      <c r="N29" s="252">
        <f t="shared" si="15"/>
        <v>86.352499999999992</v>
      </c>
      <c r="O29" s="251">
        <v>0</v>
      </c>
      <c r="P29" s="61">
        <v>0</v>
      </c>
      <c r="Q29" s="252">
        <f t="shared" si="16"/>
        <v>0</v>
      </c>
      <c r="R29" s="251">
        <v>0</v>
      </c>
      <c r="S29" s="61">
        <v>0</v>
      </c>
      <c r="T29" s="252">
        <f t="shared" si="17"/>
        <v>0</v>
      </c>
      <c r="U29" s="251">
        <v>0</v>
      </c>
      <c r="V29" s="61">
        <v>0</v>
      </c>
      <c r="W29" s="252">
        <f t="shared" si="18"/>
        <v>0</v>
      </c>
      <c r="X29" s="251">
        <v>0</v>
      </c>
      <c r="Y29" s="61">
        <v>0</v>
      </c>
      <c r="Z29" s="252">
        <f t="shared" si="19"/>
        <v>0</v>
      </c>
      <c r="AA29" s="63">
        <v>101.75583333333333</v>
      </c>
      <c r="AB29" s="264">
        <v>0.15533794688437122</v>
      </c>
      <c r="AC29" s="263">
        <f t="shared" si="8"/>
        <v>0.68079999999999996</v>
      </c>
      <c r="AD29" s="262">
        <v>15.403333333333331</v>
      </c>
      <c r="AE29" s="261">
        <v>2.3514349026112078E-2</v>
      </c>
      <c r="AF29" s="260">
        <f t="shared" si="9"/>
        <v>0.68079999999999996</v>
      </c>
      <c r="AG29" s="259">
        <f t="shared" si="20"/>
        <v>86.352499999999992</v>
      </c>
    </row>
    <row r="30" spans="1:33" ht="15">
      <c r="A30" s="377"/>
      <c r="B30" s="238" t="s">
        <v>17</v>
      </c>
      <c r="C30" s="249">
        <f t="shared" si="0"/>
        <v>0.73999999999999988</v>
      </c>
      <c r="D30" s="231">
        <v>4.1823813333333328</v>
      </c>
      <c r="E30" s="248">
        <v>6.3847202477255414E-3</v>
      </c>
      <c r="F30" s="242">
        <v>3.0335313333333329</v>
      </c>
      <c r="G30" s="247">
        <v>4.630914167083779E-3</v>
      </c>
      <c r="H30" s="246">
        <f t="shared" si="1"/>
        <v>0.27468800868149756</v>
      </c>
      <c r="I30" s="231">
        <v>5.6518666666666668</v>
      </c>
      <c r="J30" s="72">
        <v>4.0993666666666666</v>
      </c>
      <c r="K30" s="245">
        <f t="shared" si="14"/>
        <v>1.5525000000000002</v>
      </c>
      <c r="L30" s="231">
        <v>6.1433333333333318</v>
      </c>
      <c r="M30" s="72">
        <v>4.4558333333333335</v>
      </c>
      <c r="N30" s="232">
        <f t="shared" si="15"/>
        <v>1.6874999999999982</v>
      </c>
      <c r="O30" s="231">
        <v>0</v>
      </c>
      <c r="P30" s="72">
        <v>0</v>
      </c>
      <c r="Q30" s="232">
        <f t="shared" si="16"/>
        <v>0</v>
      </c>
      <c r="R30" s="231">
        <v>0</v>
      </c>
      <c r="S30" s="72">
        <v>0</v>
      </c>
      <c r="T30" s="232">
        <f t="shared" si="17"/>
        <v>0</v>
      </c>
      <c r="U30" s="231">
        <v>0</v>
      </c>
      <c r="V30" s="72">
        <v>0</v>
      </c>
      <c r="W30" s="232">
        <f t="shared" si="18"/>
        <v>0</v>
      </c>
      <c r="X30" s="231">
        <v>0</v>
      </c>
      <c r="Y30" s="72">
        <v>0</v>
      </c>
      <c r="Z30" s="232">
        <f t="shared" si="19"/>
        <v>0</v>
      </c>
      <c r="AA30" s="74">
        <v>6.1433333333333318</v>
      </c>
      <c r="AB30" s="244">
        <v>9.3782612334393969E-3</v>
      </c>
      <c r="AC30" s="243">
        <f t="shared" si="8"/>
        <v>0.68080000000000007</v>
      </c>
      <c r="AD30" s="242">
        <v>4.4558333333333335</v>
      </c>
      <c r="AE30" s="241">
        <v>6.8021653453051991E-3</v>
      </c>
      <c r="AF30" s="240">
        <f t="shared" si="9"/>
        <v>0.68079999999999985</v>
      </c>
      <c r="AG30" s="239">
        <f t="shared" si="20"/>
        <v>1.6874999999999982</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0</v>
      </c>
      <c r="M31" s="49">
        <v>0</v>
      </c>
      <c r="N31" s="212">
        <f t="shared" si="15"/>
        <v>0</v>
      </c>
      <c r="O31" s="211">
        <v>0</v>
      </c>
      <c r="P31" s="49">
        <v>0</v>
      </c>
      <c r="Q31" s="212">
        <f t="shared" si="16"/>
        <v>0</v>
      </c>
      <c r="R31" s="211">
        <v>0</v>
      </c>
      <c r="S31" s="49">
        <v>0</v>
      </c>
      <c r="T31" s="212">
        <f t="shared" si="17"/>
        <v>0</v>
      </c>
      <c r="U31" s="211">
        <v>0</v>
      </c>
      <c r="V31" s="49">
        <v>0</v>
      </c>
      <c r="W31" s="212">
        <f t="shared" si="18"/>
        <v>0</v>
      </c>
      <c r="X31" s="211">
        <v>0</v>
      </c>
      <c r="Y31" s="49">
        <v>0</v>
      </c>
      <c r="Z31" s="212">
        <f t="shared" si="19"/>
        <v>0</v>
      </c>
      <c r="AA31" s="51">
        <v>0</v>
      </c>
      <c r="AB31" s="224">
        <v>0</v>
      </c>
      <c r="AC31" s="223">
        <f t="shared" si="8"/>
        <v>1</v>
      </c>
      <c r="AD31" s="222">
        <v>0</v>
      </c>
      <c r="AE31" s="221">
        <v>0</v>
      </c>
      <c r="AF31" s="220">
        <f t="shared" si="9"/>
        <v>1</v>
      </c>
      <c r="AG31" s="219">
        <f t="shared" si="20"/>
        <v>0</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0</v>
      </c>
      <c r="P32" s="38">
        <v>0</v>
      </c>
      <c r="Q32" s="192">
        <f t="shared" si="16"/>
        <v>0</v>
      </c>
      <c r="R32" s="191">
        <v>0</v>
      </c>
      <c r="S32" s="38">
        <v>0</v>
      </c>
      <c r="T32" s="192">
        <f t="shared" si="17"/>
        <v>0</v>
      </c>
      <c r="U32" s="191">
        <v>0</v>
      </c>
      <c r="V32" s="38">
        <v>0</v>
      </c>
      <c r="W32" s="192">
        <f t="shared" si="18"/>
        <v>0</v>
      </c>
      <c r="X32" s="191">
        <v>0</v>
      </c>
      <c r="Y32" s="38">
        <v>0</v>
      </c>
      <c r="Z32" s="192">
        <f t="shared" si="19"/>
        <v>0</v>
      </c>
      <c r="AA32" s="40">
        <v>0</v>
      </c>
      <c r="AB32" s="204">
        <v>0</v>
      </c>
      <c r="AC32" s="203">
        <f t="shared" si="8"/>
        <v>1</v>
      </c>
      <c r="AD32" s="202">
        <v>0</v>
      </c>
      <c r="AE32" s="201">
        <v>0</v>
      </c>
      <c r="AF32" s="200">
        <f t="shared" si="9"/>
        <v>1</v>
      </c>
      <c r="AG32" s="199">
        <f t="shared" si="20"/>
        <v>0</v>
      </c>
    </row>
    <row r="33" spans="1:33" ht="15">
      <c r="A33" s="377"/>
      <c r="B33" s="178" t="s">
        <v>14</v>
      </c>
      <c r="C33" s="189">
        <f t="shared" si="0"/>
        <v>0.73999999999999977</v>
      </c>
      <c r="D33" s="171">
        <f>SUM(D21:D32)</f>
        <v>629.61632133333319</v>
      </c>
      <c r="E33" s="188">
        <v>0.96115675609893469</v>
      </c>
      <c r="F33" s="182">
        <f>SUM(F21:F32)</f>
        <v>378.20766066666664</v>
      </c>
      <c r="G33" s="187">
        <v>0.57736249322216149</v>
      </c>
      <c r="H33" s="186">
        <f t="shared" si="1"/>
        <v>0.39930454810043764</v>
      </c>
      <c r="I33" s="171">
        <f t="shared" ref="I33:AA33" si="21">SUM(I21:I32)</f>
        <v>850.83286666666675</v>
      </c>
      <c r="J33" s="27">
        <f t="shared" si="21"/>
        <v>511.09143333333333</v>
      </c>
      <c r="K33" s="185">
        <f t="shared" si="21"/>
        <v>339.74143333333336</v>
      </c>
      <c r="L33" s="171">
        <f t="shared" si="21"/>
        <v>924.68499999999983</v>
      </c>
      <c r="M33" s="27">
        <f t="shared" si="21"/>
        <v>555.53416666666658</v>
      </c>
      <c r="N33" s="172">
        <f t="shared" si="21"/>
        <v>369.15083333333325</v>
      </c>
      <c r="O33" s="171">
        <f t="shared" si="21"/>
        <v>0.13333333333333333</v>
      </c>
      <c r="P33" s="27">
        <f t="shared" si="21"/>
        <v>0</v>
      </c>
      <c r="Q33" s="172">
        <f t="shared" si="21"/>
        <v>0.13333333333333333</v>
      </c>
      <c r="R33" s="171">
        <f t="shared" si="21"/>
        <v>0</v>
      </c>
      <c r="S33" s="27">
        <f t="shared" si="21"/>
        <v>0</v>
      </c>
      <c r="T33" s="172">
        <f t="shared" si="21"/>
        <v>0</v>
      </c>
      <c r="U33" s="171">
        <f t="shared" si="21"/>
        <v>0</v>
      </c>
      <c r="V33" s="27">
        <f t="shared" si="21"/>
        <v>0</v>
      </c>
      <c r="W33" s="172">
        <f t="shared" si="21"/>
        <v>0</v>
      </c>
      <c r="X33" s="171">
        <f t="shared" si="21"/>
        <v>0</v>
      </c>
      <c r="Y33" s="27">
        <f t="shared" si="21"/>
        <v>0</v>
      </c>
      <c r="Z33" s="172">
        <f t="shared" si="21"/>
        <v>0</v>
      </c>
      <c r="AA33" s="29">
        <f t="shared" si="21"/>
        <v>924.81833333333327</v>
      </c>
      <c r="AB33" s="184">
        <v>1.411804870885627</v>
      </c>
      <c r="AC33" s="183">
        <f t="shared" si="8"/>
        <v>0.68079999999999985</v>
      </c>
      <c r="AD33" s="182">
        <f>SUM(AD21:AD32)</f>
        <v>555.53416666666658</v>
      </c>
      <c r="AE33" s="181">
        <v>0.84806476677755793</v>
      </c>
      <c r="AF33" s="180">
        <f t="shared" si="9"/>
        <v>0.68080000000000007</v>
      </c>
      <c r="AG33" s="179">
        <f>SUM(AG21:AG32)</f>
        <v>369.28416666666658</v>
      </c>
    </row>
    <row r="34" spans="1:33" ht="15">
      <c r="A34" s="377"/>
      <c r="B34" s="158" t="s">
        <v>87</v>
      </c>
      <c r="C34" s="169">
        <f t="shared" si="0"/>
        <v>0.73999999999999988</v>
      </c>
      <c r="D34" s="151">
        <f>SUM(D24:D30)</f>
        <v>629.52554799999984</v>
      </c>
      <c r="E34" s="168">
        <v>0.96101818376583159</v>
      </c>
      <c r="F34" s="162">
        <f>SUM(F24:F30)</f>
        <v>378.20766066666664</v>
      </c>
      <c r="G34" s="167">
        <v>0.57736249322216149</v>
      </c>
      <c r="H34" s="166">
        <f t="shared" si="1"/>
        <v>0.39921793187229515</v>
      </c>
      <c r="I34" s="151">
        <f t="shared" ref="I34:AA34" si="22">SUM(I24:I30)</f>
        <v>850.71019999999999</v>
      </c>
      <c r="J34" s="16">
        <f t="shared" si="22"/>
        <v>511.09143333333333</v>
      </c>
      <c r="K34" s="165">
        <f t="shared" si="22"/>
        <v>339.61876666666666</v>
      </c>
      <c r="L34" s="151">
        <f t="shared" si="22"/>
        <v>924.68499999999983</v>
      </c>
      <c r="M34" s="16">
        <f t="shared" si="22"/>
        <v>555.53416666666658</v>
      </c>
      <c r="N34" s="152">
        <f t="shared" si="22"/>
        <v>369.15083333333325</v>
      </c>
      <c r="O34" s="151">
        <f t="shared" si="22"/>
        <v>0</v>
      </c>
      <c r="P34" s="16">
        <f t="shared" si="22"/>
        <v>0</v>
      </c>
      <c r="Q34" s="152">
        <f t="shared" si="22"/>
        <v>0</v>
      </c>
      <c r="R34" s="151">
        <f t="shared" si="22"/>
        <v>0</v>
      </c>
      <c r="S34" s="16">
        <f t="shared" si="22"/>
        <v>0</v>
      </c>
      <c r="T34" s="152">
        <f t="shared" si="22"/>
        <v>0</v>
      </c>
      <c r="U34" s="151">
        <f t="shared" si="22"/>
        <v>0</v>
      </c>
      <c r="V34" s="16">
        <f t="shared" si="22"/>
        <v>0</v>
      </c>
      <c r="W34" s="152">
        <f t="shared" si="22"/>
        <v>0</v>
      </c>
      <c r="X34" s="151">
        <f t="shared" si="22"/>
        <v>0</v>
      </c>
      <c r="Y34" s="16">
        <f t="shared" si="22"/>
        <v>0</v>
      </c>
      <c r="Z34" s="152">
        <f t="shared" si="22"/>
        <v>0</v>
      </c>
      <c r="AA34" s="18">
        <f t="shared" si="22"/>
        <v>924.68499999999983</v>
      </c>
      <c r="AB34" s="164">
        <v>1.4116013275056281</v>
      </c>
      <c r="AC34" s="163">
        <f t="shared" si="8"/>
        <v>0.68079999999999996</v>
      </c>
      <c r="AD34" s="162">
        <f>SUM(AD24:AD30)</f>
        <v>555.53416666666658</v>
      </c>
      <c r="AE34" s="161">
        <v>0.84806476677755793</v>
      </c>
      <c r="AF34" s="160">
        <f t="shared" si="9"/>
        <v>0.68080000000000007</v>
      </c>
      <c r="AG34" s="159">
        <f>SUM(AG24:AG30)</f>
        <v>369.15083333333325</v>
      </c>
    </row>
    <row r="35" spans="1:33" ht="15.75" thickBot="1">
      <c r="A35" s="379"/>
      <c r="B35" s="301" t="s">
        <v>86</v>
      </c>
      <c r="C35" s="313">
        <f t="shared" si="0"/>
        <v>0.74</v>
      </c>
      <c r="D35" s="294">
        <f>SUM(D21:D23,D31:D32)</f>
        <v>9.0773333333333331E-2</v>
      </c>
      <c r="E35" s="312">
        <v>1.3857233310310456E-4</v>
      </c>
      <c r="F35" s="305">
        <f>SUM(F21:F23,F31:F32)</f>
        <v>0</v>
      </c>
      <c r="G35" s="311">
        <v>0</v>
      </c>
      <c r="H35" s="310">
        <f t="shared" si="1"/>
        <v>1</v>
      </c>
      <c r="I35" s="294">
        <f t="shared" ref="I35:AA35" si="23">SUM(I21:I23,I31:I32)</f>
        <v>0.12266666666666666</v>
      </c>
      <c r="J35" s="293">
        <f t="shared" si="23"/>
        <v>0</v>
      </c>
      <c r="K35" s="309">
        <f t="shared" si="23"/>
        <v>0.12266666666666666</v>
      </c>
      <c r="L35" s="294">
        <f t="shared" si="23"/>
        <v>0</v>
      </c>
      <c r="M35" s="293">
        <f t="shared" si="23"/>
        <v>0</v>
      </c>
      <c r="N35" s="295">
        <f t="shared" si="23"/>
        <v>0</v>
      </c>
      <c r="O35" s="294">
        <f t="shared" si="23"/>
        <v>0.13333333333333333</v>
      </c>
      <c r="P35" s="293">
        <f t="shared" si="23"/>
        <v>0</v>
      </c>
      <c r="Q35" s="295">
        <f t="shared" si="23"/>
        <v>0.13333333333333333</v>
      </c>
      <c r="R35" s="294">
        <f t="shared" si="23"/>
        <v>0</v>
      </c>
      <c r="S35" s="293">
        <f t="shared" si="23"/>
        <v>0</v>
      </c>
      <c r="T35" s="295">
        <f t="shared" si="23"/>
        <v>0</v>
      </c>
      <c r="U35" s="294">
        <f t="shared" si="23"/>
        <v>0</v>
      </c>
      <c r="V35" s="293">
        <f t="shared" si="23"/>
        <v>0</v>
      </c>
      <c r="W35" s="295">
        <f t="shared" si="23"/>
        <v>0</v>
      </c>
      <c r="X35" s="294">
        <f t="shared" si="23"/>
        <v>0</v>
      </c>
      <c r="Y35" s="293">
        <f t="shared" si="23"/>
        <v>0</v>
      </c>
      <c r="Z35" s="295">
        <f t="shared" si="23"/>
        <v>0</v>
      </c>
      <c r="AA35" s="308">
        <f t="shared" si="23"/>
        <v>0.13333333333333333</v>
      </c>
      <c r="AB35" s="307">
        <v>2.0354337999868471E-4</v>
      </c>
      <c r="AC35" s="306">
        <f t="shared" si="8"/>
        <v>0.68079999999999996</v>
      </c>
      <c r="AD35" s="305">
        <f>SUM(AD21:AD23,AD31:AD32)</f>
        <v>0</v>
      </c>
      <c r="AE35" s="304">
        <v>0</v>
      </c>
      <c r="AF35" s="303">
        <f t="shared" si="9"/>
        <v>1</v>
      </c>
      <c r="AG35" s="302">
        <f>SUM(AG21:AG23,AG31:AG32)</f>
        <v>0.13333333333333333</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0</v>
      </c>
      <c r="S36" s="83">
        <v>0</v>
      </c>
      <c r="T36" s="274">
        <f t="shared" ref="T36:T47" si="27">R36-S36</f>
        <v>0</v>
      </c>
      <c r="U36" s="273">
        <v>0</v>
      </c>
      <c r="V36" s="83">
        <v>0</v>
      </c>
      <c r="W36" s="274">
        <f t="shared" ref="W36:W47" si="28">U36-V36</f>
        <v>0</v>
      </c>
      <c r="X36" s="273">
        <v>0</v>
      </c>
      <c r="Y36" s="83">
        <v>0</v>
      </c>
      <c r="Z36" s="274">
        <f t="shared" ref="Z36:Z47" si="29">X36-Y36</f>
        <v>0</v>
      </c>
      <c r="AA36" s="85">
        <v>0</v>
      </c>
      <c r="AB36" s="286">
        <v>0</v>
      </c>
      <c r="AC36" s="285">
        <f t="shared" si="8"/>
        <v>1</v>
      </c>
      <c r="AD36" s="284">
        <v>0</v>
      </c>
      <c r="AE36" s="283">
        <v>0</v>
      </c>
      <c r="AF36" s="282">
        <f t="shared" si="9"/>
        <v>1</v>
      </c>
      <c r="AG36" s="281">
        <f t="shared" ref="AG36:AG47" si="30">AA36-AD36</f>
        <v>0</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0</v>
      </c>
      <c r="S37" s="61">
        <v>0</v>
      </c>
      <c r="T37" s="252">
        <f t="shared" si="27"/>
        <v>0</v>
      </c>
      <c r="U37" s="251">
        <v>0</v>
      </c>
      <c r="V37" s="61">
        <v>0</v>
      </c>
      <c r="W37" s="252">
        <f t="shared" si="28"/>
        <v>0</v>
      </c>
      <c r="X37" s="251">
        <v>0</v>
      </c>
      <c r="Y37" s="61">
        <v>0</v>
      </c>
      <c r="Z37" s="252">
        <f t="shared" si="29"/>
        <v>0</v>
      </c>
      <c r="AA37" s="63">
        <v>0</v>
      </c>
      <c r="AB37" s="264">
        <v>0</v>
      </c>
      <c r="AC37" s="263">
        <f t="shared" si="8"/>
        <v>1</v>
      </c>
      <c r="AD37" s="262">
        <v>0</v>
      </c>
      <c r="AE37" s="261">
        <v>0</v>
      </c>
      <c r="AF37" s="260">
        <f t="shared" si="9"/>
        <v>1</v>
      </c>
      <c r="AG37" s="259">
        <f t="shared" si="30"/>
        <v>0</v>
      </c>
    </row>
    <row r="38" spans="1:33" ht="15">
      <c r="A38" s="377"/>
      <c r="B38" s="271" t="s">
        <v>24</v>
      </c>
      <c r="C38" s="249">
        <f t="shared" si="0"/>
        <v>0.74</v>
      </c>
      <c r="D38" s="231">
        <v>0.54634199999999999</v>
      </c>
      <c r="E38" s="248">
        <v>8.340322298643106E-4</v>
      </c>
      <c r="F38" s="242">
        <v>0</v>
      </c>
      <c r="G38" s="247">
        <v>0</v>
      </c>
      <c r="H38" s="246">
        <f t="shared" si="1"/>
        <v>1</v>
      </c>
      <c r="I38" s="231">
        <v>0.73829999999999996</v>
      </c>
      <c r="J38" s="72">
        <v>0</v>
      </c>
      <c r="K38" s="245">
        <f t="shared" si="24"/>
        <v>0.73829999999999996</v>
      </c>
      <c r="L38" s="231">
        <v>0.80249999999999999</v>
      </c>
      <c r="M38" s="72">
        <v>0</v>
      </c>
      <c r="N38" s="232">
        <f t="shared" si="25"/>
        <v>0.80249999999999999</v>
      </c>
      <c r="O38" s="231">
        <v>0</v>
      </c>
      <c r="P38" s="72">
        <v>0</v>
      </c>
      <c r="Q38" s="232">
        <f t="shared" si="26"/>
        <v>0</v>
      </c>
      <c r="R38" s="231">
        <v>0</v>
      </c>
      <c r="S38" s="72">
        <v>0</v>
      </c>
      <c r="T38" s="232">
        <f t="shared" si="27"/>
        <v>0</v>
      </c>
      <c r="U38" s="231">
        <v>0</v>
      </c>
      <c r="V38" s="72">
        <v>0</v>
      </c>
      <c r="W38" s="232">
        <f t="shared" si="28"/>
        <v>0</v>
      </c>
      <c r="X38" s="231">
        <v>0</v>
      </c>
      <c r="Y38" s="72">
        <v>0</v>
      </c>
      <c r="Z38" s="232">
        <f t="shared" si="29"/>
        <v>0</v>
      </c>
      <c r="AA38" s="74">
        <v>0.80249999999999999</v>
      </c>
      <c r="AB38" s="244">
        <v>1.2250767183670836E-3</v>
      </c>
      <c r="AC38" s="243">
        <f t="shared" si="8"/>
        <v>0.68079999999999996</v>
      </c>
      <c r="AD38" s="242">
        <v>0</v>
      </c>
      <c r="AE38" s="241">
        <v>0</v>
      </c>
      <c r="AF38" s="240">
        <f t="shared" si="9"/>
        <v>1</v>
      </c>
      <c r="AG38" s="239">
        <f t="shared" si="30"/>
        <v>0.80249999999999999</v>
      </c>
    </row>
    <row r="39" spans="1:33" ht="15">
      <c r="A39" s="377"/>
      <c r="B39" s="218" t="s">
        <v>23</v>
      </c>
      <c r="C39" s="229">
        <f t="shared" si="0"/>
        <v>0.74</v>
      </c>
      <c r="D39" s="211">
        <v>0.54634199999999999</v>
      </c>
      <c r="E39" s="228">
        <v>8.340322298643106E-4</v>
      </c>
      <c r="F39" s="222">
        <v>12.210147999999998</v>
      </c>
      <c r="G39" s="227">
        <v>1.8639710997564445E-2</v>
      </c>
      <c r="H39" s="226">
        <f t="shared" si="1"/>
        <v>-21.348909657320871</v>
      </c>
      <c r="I39" s="211">
        <v>0.73829999999999996</v>
      </c>
      <c r="J39" s="49">
        <v>16.500199999999996</v>
      </c>
      <c r="K39" s="225">
        <f t="shared" si="24"/>
        <v>-15.761899999999995</v>
      </c>
      <c r="L39" s="211">
        <v>0.80249999999999999</v>
      </c>
      <c r="M39" s="49">
        <v>17.934999999999992</v>
      </c>
      <c r="N39" s="212">
        <f t="shared" si="25"/>
        <v>-17.132499999999993</v>
      </c>
      <c r="O39" s="211">
        <v>0</v>
      </c>
      <c r="P39" s="49">
        <v>0</v>
      </c>
      <c r="Q39" s="212">
        <f t="shared" si="26"/>
        <v>0</v>
      </c>
      <c r="R39" s="211">
        <v>0</v>
      </c>
      <c r="S39" s="49">
        <v>0</v>
      </c>
      <c r="T39" s="212">
        <f t="shared" si="27"/>
        <v>0</v>
      </c>
      <c r="U39" s="211">
        <v>0</v>
      </c>
      <c r="V39" s="49">
        <v>0</v>
      </c>
      <c r="W39" s="212">
        <f t="shared" si="28"/>
        <v>0</v>
      </c>
      <c r="X39" s="211">
        <v>0</v>
      </c>
      <c r="Y39" s="49">
        <v>0</v>
      </c>
      <c r="Z39" s="212">
        <f t="shared" si="29"/>
        <v>0</v>
      </c>
      <c r="AA39" s="51">
        <v>0.80249999999999999</v>
      </c>
      <c r="AB39" s="224">
        <v>1.2250767183670836E-3</v>
      </c>
      <c r="AC39" s="223">
        <f t="shared" si="8"/>
        <v>0.68079999999999996</v>
      </c>
      <c r="AD39" s="222">
        <v>17.934999999999992</v>
      </c>
      <c r="AE39" s="221">
        <v>2.7379128962344946E-2</v>
      </c>
      <c r="AF39" s="220">
        <f t="shared" si="9"/>
        <v>0.68080000000000018</v>
      </c>
      <c r="AG39" s="219">
        <f t="shared" si="30"/>
        <v>-17.132499999999993</v>
      </c>
    </row>
    <row r="40" spans="1:33" ht="15">
      <c r="A40" s="377"/>
      <c r="B40" s="270" t="s">
        <v>22</v>
      </c>
      <c r="C40" s="269">
        <f t="shared" si="0"/>
        <v>0.74</v>
      </c>
      <c r="D40" s="251">
        <v>72.869427999999999</v>
      </c>
      <c r="E40" s="268">
        <v>0.11124067255268097</v>
      </c>
      <c r="F40" s="262">
        <v>72.869427999999999</v>
      </c>
      <c r="G40" s="267">
        <v>0.11124067279756401</v>
      </c>
      <c r="H40" s="266">
        <f t="shared" si="1"/>
        <v>0</v>
      </c>
      <c r="I40" s="251">
        <v>98.472200000000001</v>
      </c>
      <c r="J40" s="61">
        <v>98.472200000000001</v>
      </c>
      <c r="K40" s="265">
        <f t="shared" si="24"/>
        <v>0</v>
      </c>
      <c r="L40" s="251">
        <v>107.035</v>
      </c>
      <c r="M40" s="61">
        <v>107.035</v>
      </c>
      <c r="N40" s="252">
        <f t="shared" si="25"/>
        <v>0</v>
      </c>
      <c r="O40" s="251">
        <v>0</v>
      </c>
      <c r="P40" s="61">
        <v>0</v>
      </c>
      <c r="Q40" s="252">
        <f t="shared" si="26"/>
        <v>0</v>
      </c>
      <c r="R40" s="251">
        <v>0</v>
      </c>
      <c r="S40" s="61">
        <v>0</v>
      </c>
      <c r="T40" s="252">
        <f t="shared" si="27"/>
        <v>0</v>
      </c>
      <c r="U40" s="251">
        <v>0</v>
      </c>
      <c r="V40" s="61">
        <v>0</v>
      </c>
      <c r="W40" s="252">
        <f t="shared" si="28"/>
        <v>0</v>
      </c>
      <c r="X40" s="251">
        <v>0</v>
      </c>
      <c r="Y40" s="61">
        <v>0</v>
      </c>
      <c r="Z40" s="252">
        <f t="shared" si="29"/>
        <v>0</v>
      </c>
      <c r="AA40" s="63">
        <v>107.035</v>
      </c>
      <c r="AB40" s="264">
        <v>0.16339699258619414</v>
      </c>
      <c r="AC40" s="263">
        <f t="shared" si="8"/>
        <v>0.68079999999999996</v>
      </c>
      <c r="AD40" s="262">
        <v>107.035</v>
      </c>
      <c r="AE40" s="261">
        <v>0.16339699294589308</v>
      </c>
      <c r="AF40" s="260">
        <f t="shared" si="9"/>
        <v>0.68079999999999996</v>
      </c>
      <c r="AG40" s="259">
        <f t="shared" si="30"/>
        <v>0</v>
      </c>
    </row>
    <row r="41" spans="1:33" ht="15">
      <c r="A41" s="377"/>
      <c r="B41" s="270" t="s">
        <v>21</v>
      </c>
      <c r="C41" s="269">
        <f t="shared" si="0"/>
        <v>0.7400000000000001</v>
      </c>
      <c r="D41" s="251">
        <v>159.92843000000002</v>
      </c>
      <c r="E41" s="268">
        <v>0.24414279900062291</v>
      </c>
      <c r="F41" s="262">
        <v>159.92843000000002</v>
      </c>
      <c r="G41" s="267">
        <v>0.24414279953807408</v>
      </c>
      <c r="H41" s="266">
        <f t="shared" si="1"/>
        <v>0</v>
      </c>
      <c r="I41" s="251">
        <v>216.11949999999999</v>
      </c>
      <c r="J41" s="61">
        <v>216.11949999999999</v>
      </c>
      <c r="K41" s="265">
        <f t="shared" si="24"/>
        <v>0</v>
      </c>
      <c r="L41" s="251">
        <v>234.91249999999997</v>
      </c>
      <c r="M41" s="61">
        <v>234.91249999999997</v>
      </c>
      <c r="N41" s="252">
        <f t="shared" si="25"/>
        <v>0</v>
      </c>
      <c r="O41" s="251">
        <v>0</v>
      </c>
      <c r="P41" s="61">
        <v>0</v>
      </c>
      <c r="Q41" s="252">
        <f t="shared" si="26"/>
        <v>0</v>
      </c>
      <c r="R41" s="251">
        <v>0</v>
      </c>
      <c r="S41" s="61">
        <v>0</v>
      </c>
      <c r="T41" s="252">
        <f t="shared" si="27"/>
        <v>0</v>
      </c>
      <c r="U41" s="251">
        <v>0</v>
      </c>
      <c r="V41" s="61">
        <v>0</v>
      </c>
      <c r="W41" s="252">
        <f t="shared" si="28"/>
        <v>0</v>
      </c>
      <c r="X41" s="251">
        <v>0</v>
      </c>
      <c r="Y41" s="61">
        <v>0</v>
      </c>
      <c r="Z41" s="252">
        <f t="shared" si="29"/>
        <v>0</v>
      </c>
      <c r="AA41" s="63">
        <v>234.91249999999997</v>
      </c>
      <c r="AB41" s="264">
        <v>0.35861163190455764</v>
      </c>
      <c r="AC41" s="263">
        <f t="shared" si="8"/>
        <v>0.68080000000000018</v>
      </c>
      <c r="AD41" s="262">
        <v>234.91249999999997</v>
      </c>
      <c r="AE41" s="261">
        <v>0.35861163269399826</v>
      </c>
      <c r="AF41" s="260">
        <f t="shared" si="9"/>
        <v>0.68080000000000018</v>
      </c>
      <c r="AG41" s="259">
        <f t="shared" si="30"/>
        <v>0</v>
      </c>
    </row>
    <row r="42" spans="1:33" ht="15">
      <c r="A42" s="377"/>
      <c r="B42" s="270" t="s">
        <v>20</v>
      </c>
      <c r="C42" s="269">
        <f t="shared" si="0"/>
        <v>0.74</v>
      </c>
      <c r="D42" s="251">
        <v>217.24328</v>
      </c>
      <c r="E42" s="268">
        <v>0.33163823619900495</v>
      </c>
      <c r="F42" s="262">
        <v>104.798948</v>
      </c>
      <c r="G42" s="267">
        <v>0.15998349107388252</v>
      </c>
      <c r="H42" s="266">
        <f t="shared" si="1"/>
        <v>0.51759636477593229</v>
      </c>
      <c r="I42" s="251">
        <v>293.572</v>
      </c>
      <c r="J42" s="61">
        <v>141.62020000000001</v>
      </c>
      <c r="K42" s="265">
        <f t="shared" si="24"/>
        <v>151.95179999999999</v>
      </c>
      <c r="L42" s="251">
        <v>319.10000000000002</v>
      </c>
      <c r="M42" s="61">
        <v>153.935</v>
      </c>
      <c r="N42" s="252">
        <f t="shared" si="25"/>
        <v>165.16500000000002</v>
      </c>
      <c r="O42" s="251">
        <v>0</v>
      </c>
      <c r="P42" s="61">
        <v>0</v>
      </c>
      <c r="Q42" s="252">
        <f t="shared" si="26"/>
        <v>0</v>
      </c>
      <c r="R42" s="251">
        <v>0</v>
      </c>
      <c r="S42" s="61">
        <v>0</v>
      </c>
      <c r="T42" s="252">
        <f t="shared" si="27"/>
        <v>0</v>
      </c>
      <c r="U42" s="251">
        <v>0</v>
      </c>
      <c r="V42" s="61">
        <v>0</v>
      </c>
      <c r="W42" s="252">
        <f t="shared" si="28"/>
        <v>0</v>
      </c>
      <c r="X42" s="251">
        <v>0</v>
      </c>
      <c r="Y42" s="61">
        <v>0</v>
      </c>
      <c r="Z42" s="252">
        <f t="shared" si="29"/>
        <v>0</v>
      </c>
      <c r="AA42" s="63">
        <v>319.10000000000002</v>
      </c>
      <c r="AB42" s="264">
        <v>0.48713019418185222</v>
      </c>
      <c r="AC42" s="263">
        <f t="shared" si="8"/>
        <v>0.68079999999999996</v>
      </c>
      <c r="AD42" s="262">
        <v>153.935</v>
      </c>
      <c r="AE42" s="261">
        <v>0.23499337701804132</v>
      </c>
      <c r="AF42" s="260">
        <f t="shared" si="9"/>
        <v>0.68079999999999996</v>
      </c>
      <c r="AG42" s="259">
        <f t="shared" si="30"/>
        <v>165.16500000000002</v>
      </c>
    </row>
    <row r="43" spans="1:33" ht="15">
      <c r="A43" s="377"/>
      <c r="B43" s="270" t="s">
        <v>19</v>
      </c>
      <c r="C43" s="269">
        <f t="shared" si="0"/>
        <v>0.74</v>
      </c>
      <c r="D43" s="251">
        <v>155.28877799999998</v>
      </c>
      <c r="E43" s="268">
        <v>0.2370600206248904</v>
      </c>
      <c r="F43" s="262">
        <v>1.4347859999999999</v>
      </c>
      <c r="G43" s="267">
        <v>2.1903089449326497E-3</v>
      </c>
      <c r="H43" s="266">
        <f t="shared" si="1"/>
        <v>0.99076053003649756</v>
      </c>
      <c r="I43" s="251">
        <v>209.84969999999998</v>
      </c>
      <c r="J43" s="61">
        <v>1.9388999999999998</v>
      </c>
      <c r="K43" s="265">
        <f t="shared" si="24"/>
        <v>207.91079999999999</v>
      </c>
      <c r="L43" s="251">
        <v>228.0975</v>
      </c>
      <c r="M43" s="61">
        <v>2.1074999999999999</v>
      </c>
      <c r="N43" s="252">
        <f t="shared" si="25"/>
        <v>225.99</v>
      </c>
      <c r="O43" s="251">
        <v>0</v>
      </c>
      <c r="P43" s="61">
        <v>0</v>
      </c>
      <c r="Q43" s="252">
        <f t="shared" si="26"/>
        <v>0</v>
      </c>
      <c r="R43" s="251">
        <v>0</v>
      </c>
      <c r="S43" s="61">
        <v>0</v>
      </c>
      <c r="T43" s="252">
        <f t="shared" si="27"/>
        <v>0</v>
      </c>
      <c r="U43" s="251">
        <v>0</v>
      </c>
      <c r="V43" s="61">
        <v>0</v>
      </c>
      <c r="W43" s="252">
        <f t="shared" si="28"/>
        <v>0</v>
      </c>
      <c r="X43" s="251">
        <v>0</v>
      </c>
      <c r="Y43" s="61">
        <v>0</v>
      </c>
      <c r="Z43" s="252">
        <f t="shared" si="29"/>
        <v>0</v>
      </c>
      <c r="AA43" s="63">
        <v>228.0975</v>
      </c>
      <c r="AB43" s="264">
        <v>0.34820802089437491</v>
      </c>
      <c r="AC43" s="263">
        <f t="shared" si="8"/>
        <v>0.68079999999999996</v>
      </c>
      <c r="AD43" s="262">
        <v>2.1074999999999999</v>
      </c>
      <c r="AE43" s="261">
        <v>3.2172575571866183E-3</v>
      </c>
      <c r="AF43" s="260">
        <f t="shared" si="9"/>
        <v>0.68079999999999996</v>
      </c>
      <c r="AG43" s="259">
        <f t="shared" si="30"/>
        <v>225.99</v>
      </c>
    </row>
    <row r="44" spans="1:33" ht="15">
      <c r="A44" s="377"/>
      <c r="B44" s="258" t="s">
        <v>18</v>
      </c>
      <c r="C44" s="269">
        <f t="shared" si="0"/>
        <v>0.74</v>
      </c>
      <c r="D44" s="251">
        <v>53.900638000000001</v>
      </c>
      <c r="E44" s="268">
        <v>8.2283385319541588E-2</v>
      </c>
      <c r="F44" s="262">
        <v>2.010062</v>
      </c>
      <c r="G44" s="267">
        <v>3.0685111079068318E-3</v>
      </c>
      <c r="H44" s="266">
        <f t="shared" si="1"/>
        <v>0.96270801098866399</v>
      </c>
      <c r="I44" s="251">
        <v>72.838700000000003</v>
      </c>
      <c r="J44" s="61">
        <v>2.7162999999999999</v>
      </c>
      <c r="K44" s="265">
        <f t="shared" si="24"/>
        <v>70.122399999999999</v>
      </c>
      <c r="L44" s="251">
        <v>79.172499999999999</v>
      </c>
      <c r="M44" s="61">
        <v>2.9525000000000001</v>
      </c>
      <c r="N44" s="252">
        <f t="shared" si="25"/>
        <v>76.22</v>
      </c>
      <c r="O44" s="251">
        <v>0</v>
      </c>
      <c r="P44" s="61">
        <v>0</v>
      </c>
      <c r="Q44" s="252">
        <f t="shared" si="26"/>
        <v>0</v>
      </c>
      <c r="R44" s="251">
        <v>0</v>
      </c>
      <c r="S44" s="61">
        <v>0</v>
      </c>
      <c r="T44" s="252">
        <f t="shared" si="27"/>
        <v>0</v>
      </c>
      <c r="U44" s="251">
        <v>0</v>
      </c>
      <c r="V44" s="61">
        <v>0</v>
      </c>
      <c r="W44" s="252">
        <f t="shared" si="28"/>
        <v>0</v>
      </c>
      <c r="X44" s="251">
        <v>0</v>
      </c>
      <c r="Y44" s="61">
        <v>0</v>
      </c>
      <c r="Z44" s="252">
        <f t="shared" si="29"/>
        <v>0</v>
      </c>
      <c r="AA44" s="63">
        <v>79.172499999999999</v>
      </c>
      <c r="AB44" s="264">
        <v>0.120862786897094</v>
      </c>
      <c r="AC44" s="263">
        <f t="shared" si="8"/>
        <v>0.68079999999999996</v>
      </c>
      <c r="AD44" s="262">
        <v>2.9525000000000001</v>
      </c>
      <c r="AE44" s="261">
        <v>4.5072137307679673E-3</v>
      </c>
      <c r="AF44" s="260">
        <f t="shared" si="9"/>
        <v>0.68079999999999996</v>
      </c>
      <c r="AG44" s="259">
        <f t="shared" si="30"/>
        <v>76.22</v>
      </c>
    </row>
    <row r="45" spans="1:33" ht="15">
      <c r="A45" s="377"/>
      <c r="B45" s="238" t="s">
        <v>17</v>
      </c>
      <c r="C45" s="249">
        <f t="shared" si="0"/>
        <v>0.74</v>
      </c>
      <c r="D45" s="231">
        <v>5.9569999999999998E-2</v>
      </c>
      <c r="E45" s="248">
        <v>9.0938093598912369E-5</v>
      </c>
      <c r="F45" s="242">
        <v>1.2799040000000002</v>
      </c>
      <c r="G45" s="247">
        <v>1.9538699010549854E-3</v>
      </c>
      <c r="H45" s="246">
        <f t="shared" si="1"/>
        <v>-20.485714285714291</v>
      </c>
      <c r="I45" s="231">
        <v>8.0500000000000002E-2</v>
      </c>
      <c r="J45" s="72">
        <v>1.7296</v>
      </c>
      <c r="K45" s="245">
        <f t="shared" si="24"/>
        <v>-1.6491</v>
      </c>
      <c r="L45" s="231">
        <v>8.7499999999999994E-2</v>
      </c>
      <c r="M45" s="72">
        <v>1.8800000000000001</v>
      </c>
      <c r="N45" s="232">
        <f t="shared" si="25"/>
        <v>-1.7925000000000002</v>
      </c>
      <c r="O45" s="231">
        <v>0</v>
      </c>
      <c r="P45" s="72">
        <v>0</v>
      </c>
      <c r="Q45" s="232">
        <f t="shared" si="26"/>
        <v>0</v>
      </c>
      <c r="R45" s="231">
        <v>0</v>
      </c>
      <c r="S45" s="72">
        <v>0</v>
      </c>
      <c r="T45" s="232">
        <f t="shared" si="27"/>
        <v>0</v>
      </c>
      <c r="U45" s="231">
        <v>0</v>
      </c>
      <c r="V45" s="72">
        <v>0</v>
      </c>
      <c r="W45" s="232">
        <f t="shared" si="28"/>
        <v>0</v>
      </c>
      <c r="X45" s="231">
        <v>0</v>
      </c>
      <c r="Y45" s="72">
        <v>0</v>
      </c>
      <c r="Z45" s="232">
        <f t="shared" si="29"/>
        <v>0</v>
      </c>
      <c r="AA45" s="74">
        <v>8.7499999999999994E-2</v>
      </c>
      <c r="AB45" s="244">
        <v>1.3357534312413683E-4</v>
      </c>
      <c r="AC45" s="243">
        <f t="shared" si="8"/>
        <v>0.68080000000000007</v>
      </c>
      <c r="AD45" s="242">
        <v>1.8800000000000001</v>
      </c>
      <c r="AE45" s="241">
        <v>2.8699616642993324E-3</v>
      </c>
      <c r="AF45" s="240">
        <f t="shared" si="9"/>
        <v>0.68080000000000007</v>
      </c>
      <c r="AG45" s="239">
        <f t="shared" si="30"/>
        <v>-1.7925000000000002</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0</v>
      </c>
      <c r="M46" s="49">
        <v>0</v>
      </c>
      <c r="N46" s="212">
        <f t="shared" si="25"/>
        <v>0</v>
      </c>
      <c r="O46" s="211">
        <v>0</v>
      </c>
      <c r="P46" s="49">
        <v>0</v>
      </c>
      <c r="Q46" s="212">
        <f t="shared" si="26"/>
        <v>0</v>
      </c>
      <c r="R46" s="211">
        <v>0</v>
      </c>
      <c r="S46" s="49">
        <v>0</v>
      </c>
      <c r="T46" s="212">
        <f t="shared" si="27"/>
        <v>0</v>
      </c>
      <c r="U46" s="211">
        <v>0</v>
      </c>
      <c r="V46" s="49">
        <v>0</v>
      </c>
      <c r="W46" s="212">
        <f t="shared" si="28"/>
        <v>0</v>
      </c>
      <c r="X46" s="211">
        <v>0</v>
      </c>
      <c r="Y46" s="49">
        <v>0</v>
      </c>
      <c r="Z46" s="212">
        <f t="shared" si="29"/>
        <v>0</v>
      </c>
      <c r="AA46" s="51">
        <v>0</v>
      </c>
      <c r="AB46" s="224">
        <v>0</v>
      </c>
      <c r="AC46" s="223">
        <f t="shared" si="8"/>
        <v>1</v>
      </c>
      <c r="AD46" s="222">
        <v>0</v>
      </c>
      <c r="AE46" s="221">
        <v>0</v>
      </c>
      <c r="AF46" s="220">
        <f t="shared" si="9"/>
        <v>1</v>
      </c>
      <c r="AG46" s="219">
        <f t="shared" si="30"/>
        <v>0</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0</v>
      </c>
      <c r="M47" s="38">
        <v>0</v>
      </c>
      <c r="N47" s="192">
        <f t="shared" si="25"/>
        <v>0</v>
      </c>
      <c r="O47" s="191">
        <v>0</v>
      </c>
      <c r="P47" s="38">
        <v>0</v>
      </c>
      <c r="Q47" s="192">
        <f t="shared" si="26"/>
        <v>0</v>
      </c>
      <c r="R47" s="191">
        <v>0</v>
      </c>
      <c r="S47" s="38">
        <v>0</v>
      </c>
      <c r="T47" s="192">
        <f t="shared" si="27"/>
        <v>0</v>
      </c>
      <c r="U47" s="191">
        <v>0</v>
      </c>
      <c r="V47" s="38">
        <v>0</v>
      </c>
      <c r="W47" s="192">
        <f t="shared" si="28"/>
        <v>0</v>
      </c>
      <c r="X47" s="191">
        <v>0</v>
      </c>
      <c r="Y47" s="38">
        <v>0</v>
      </c>
      <c r="Z47" s="192">
        <f t="shared" si="29"/>
        <v>0</v>
      </c>
      <c r="AA47" s="40">
        <v>0</v>
      </c>
      <c r="AB47" s="204">
        <v>0</v>
      </c>
      <c r="AC47" s="203">
        <f t="shared" si="8"/>
        <v>1</v>
      </c>
      <c r="AD47" s="202">
        <v>0</v>
      </c>
      <c r="AE47" s="201">
        <v>0</v>
      </c>
      <c r="AF47" s="200">
        <f t="shared" si="9"/>
        <v>1</v>
      </c>
      <c r="AG47" s="199">
        <f t="shared" si="30"/>
        <v>0</v>
      </c>
    </row>
    <row r="48" spans="1:33" ht="15">
      <c r="A48" s="377"/>
      <c r="B48" s="178" t="s">
        <v>14</v>
      </c>
      <c r="C48" s="189">
        <f t="shared" si="0"/>
        <v>0.73999999999999988</v>
      </c>
      <c r="D48" s="171">
        <f>SUM(D36:D47)</f>
        <v>660.38280799999995</v>
      </c>
      <c r="E48" s="188">
        <v>1.0081241162500683</v>
      </c>
      <c r="F48" s="182">
        <f>SUM(F36:F47)</f>
        <v>354.53170599999999</v>
      </c>
      <c r="G48" s="187">
        <v>0.5412193643609795</v>
      </c>
      <c r="H48" s="186">
        <f t="shared" si="1"/>
        <v>0.46314213255533448</v>
      </c>
      <c r="I48" s="171">
        <f t="shared" ref="I48:AA48" si="31">SUM(I36:I47)</f>
        <v>892.40920000000006</v>
      </c>
      <c r="J48" s="27">
        <f t="shared" si="31"/>
        <v>479.09690000000001</v>
      </c>
      <c r="K48" s="185">
        <f t="shared" si="31"/>
        <v>413.31230000000005</v>
      </c>
      <c r="L48" s="171">
        <f t="shared" si="31"/>
        <v>970.00999999999988</v>
      </c>
      <c r="M48" s="27">
        <f t="shared" si="31"/>
        <v>520.75749999999982</v>
      </c>
      <c r="N48" s="172">
        <f t="shared" si="31"/>
        <v>449.25250000000005</v>
      </c>
      <c r="O48" s="171">
        <f t="shared" si="31"/>
        <v>0</v>
      </c>
      <c r="P48" s="27">
        <f t="shared" si="31"/>
        <v>0</v>
      </c>
      <c r="Q48" s="172">
        <f t="shared" si="31"/>
        <v>0</v>
      </c>
      <c r="R48" s="171">
        <f t="shared" si="31"/>
        <v>0</v>
      </c>
      <c r="S48" s="27">
        <f t="shared" si="31"/>
        <v>0</v>
      </c>
      <c r="T48" s="172">
        <f t="shared" si="31"/>
        <v>0</v>
      </c>
      <c r="U48" s="171">
        <f t="shared" si="31"/>
        <v>0</v>
      </c>
      <c r="V48" s="27">
        <f t="shared" si="31"/>
        <v>0</v>
      </c>
      <c r="W48" s="172">
        <f t="shared" si="31"/>
        <v>0</v>
      </c>
      <c r="X48" s="171">
        <f t="shared" si="31"/>
        <v>0</v>
      </c>
      <c r="Y48" s="27">
        <f t="shared" si="31"/>
        <v>0</v>
      </c>
      <c r="Z48" s="172">
        <f t="shared" si="31"/>
        <v>0</v>
      </c>
      <c r="AA48" s="29">
        <f t="shared" si="31"/>
        <v>970.00999999999988</v>
      </c>
      <c r="AB48" s="184">
        <v>1.480793355243931</v>
      </c>
      <c r="AC48" s="183">
        <f t="shared" si="8"/>
        <v>0.68080000000000007</v>
      </c>
      <c r="AD48" s="182">
        <f>SUM(AD36:AD47)</f>
        <v>520.75749999999982</v>
      </c>
      <c r="AE48" s="181">
        <v>0.79497556457253138</v>
      </c>
      <c r="AF48" s="180">
        <f t="shared" si="9"/>
        <v>0.68080000000000018</v>
      </c>
      <c r="AG48" s="179">
        <f>SUM(AG36:AG47)</f>
        <v>449.25250000000005</v>
      </c>
    </row>
    <row r="49" spans="1:33" ht="15">
      <c r="A49" s="377"/>
      <c r="B49" s="158" t="s">
        <v>87</v>
      </c>
      <c r="C49" s="169">
        <f t="shared" si="0"/>
        <v>0.73999999999999988</v>
      </c>
      <c r="D49" s="151">
        <f>SUM(D39:D45)</f>
        <v>659.83646599999997</v>
      </c>
      <c r="E49" s="168">
        <v>1.0072900840202039</v>
      </c>
      <c r="F49" s="162">
        <f>SUM(F39:F45)</f>
        <v>354.53170599999999</v>
      </c>
      <c r="G49" s="167">
        <v>0.5412193643609795</v>
      </c>
      <c r="H49" s="166">
        <f t="shared" si="1"/>
        <v>0.46269761635150369</v>
      </c>
      <c r="I49" s="151">
        <f t="shared" ref="I49:AA49" si="32">SUM(I39:I45)</f>
        <v>891.67090000000007</v>
      </c>
      <c r="J49" s="16">
        <f t="shared" si="32"/>
        <v>479.09690000000001</v>
      </c>
      <c r="K49" s="165">
        <f t="shared" si="32"/>
        <v>412.57399999999996</v>
      </c>
      <c r="L49" s="151">
        <f t="shared" si="32"/>
        <v>969.20749999999987</v>
      </c>
      <c r="M49" s="16">
        <f t="shared" si="32"/>
        <v>520.75749999999982</v>
      </c>
      <c r="N49" s="152">
        <f t="shared" si="32"/>
        <v>448.45000000000005</v>
      </c>
      <c r="O49" s="151">
        <f t="shared" si="32"/>
        <v>0</v>
      </c>
      <c r="P49" s="16">
        <f t="shared" si="32"/>
        <v>0</v>
      </c>
      <c r="Q49" s="152">
        <f t="shared" si="32"/>
        <v>0</v>
      </c>
      <c r="R49" s="151">
        <f t="shared" si="32"/>
        <v>0</v>
      </c>
      <c r="S49" s="16">
        <f t="shared" si="32"/>
        <v>0</v>
      </c>
      <c r="T49" s="152">
        <f t="shared" si="32"/>
        <v>0</v>
      </c>
      <c r="U49" s="151">
        <f t="shared" si="32"/>
        <v>0</v>
      </c>
      <c r="V49" s="16">
        <f t="shared" si="32"/>
        <v>0</v>
      </c>
      <c r="W49" s="152">
        <f t="shared" si="32"/>
        <v>0</v>
      </c>
      <c r="X49" s="151">
        <f t="shared" si="32"/>
        <v>0</v>
      </c>
      <c r="Y49" s="16">
        <f t="shared" si="32"/>
        <v>0</v>
      </c>
      <c r="Z49" s="152">
        <f t="shared" si="32"/>
        <v>0</v>
      </c>
      <c r="AA49" s="18">
        <f t="shared" si="32"/>
        <v>969.20749999999987</v>
      </c>
      <c r="AB49" s="164">
        <v>1.4795682785255639</v>
      </c>
      <c r="AC49" s="163">
        <f t="shared" si="8"/>
        <v>0.68080000000000007</v>
      </c>
      <c r="AD49" s="162">
        <f>SUM(AD39:AD45)</f>
        <v>520.75749999999982</v>
      </c>
      <c r="AE49" s="161">
        <v>0.79497556457253138</v>
      </c>
      <c r="AF49" s="160">
        <f t="shared" si="9"/>
        <v>0.68080000000000018</v>
      </c>
      <c r="AG49" s="159">
        <f>SUM(AG39:AG45)</f>
        <v>448.45000000000005</v>
      </c>
    </row>
    <row r="50" spans="1:33" ht="15.75" thickBot="1">
      <c r="A50" s="378"/>
      <c r="B50" s="138" t="s">
        <v>86</v>
      </c>
      <c r="C50" s="149">
        <f t="shared" si="0"/>
        <v>0.74</v>
      </c>
      <c r="D50" s="131">
        <f>SUM(D36:D38,D46:D47)</f>
        <v>0.54634199999999999</v>
      </c>
      <c r="E50" s="148">
        <v>8.340322298643106E-4</v>
      </c>
      <c r="F50" s="142">
        <f>SUM(F36:F38,F46:F47)</f>
        <v>0</v>
      </c>
      <c r="G50" s="147">
        <v>0</v>
      </c>
      <c r="H50" s="146">
        <f t="shared" si="1"/>
        <v>1</v>
      </c>
      <c r="I50" s="131">
        <f t="shared" ref="I50:AA50" si="33">SUM(I36:I38,I46:I47)</f>
        <v>0.73829999999999996</v>
      </c>
      <c r="J50" s="5">
        <f t="shared" si="33"/>
        <v>0</v>
      </c>
      <c r="K50" s="145">
        <f t="shared" si="33"/>
        <v>0.73829999999999996</v>
      </c>
      <c r="L50" s="131">
        <f t="shared" si="33"/>
        <v>0.80249999999999999</v>
      </c>
      <c r="M50" s="5">
        <f t="shared" si="33"/>
        <v>0</v>
      </c>
      <c r="N50" s="132">
        <f t="shared" si="33"/>
        <v>0.80249999999999999</v>
      </c>
      <c r="O50" s="131">
        <f t="shared" si="33"/>
        <v>0</v>
      </c>
      <c r="P50" s="5">
        <f t="shared" si="33"/>
        <v>0</v>
      </c>
      <c r="Q50" s="132">
        <f t="shared" si="33"/>
        <v>0</v>
      </c>
      <c r="R50" s="131">
        <f t="shared" si="33"/>
        <v>0</v>
      </c>
      <c r="S50" s="5">
        <f t="shared" si="33"/>
        <v>0</v>
      </c>
      <c r="T50" s="132">
        <f t="shared" si="33"/>
        <v>0</v>
      </c>
      <c r="U50" s="131">
        <f t="shared" si="33"/>
        <v>0</v>
      </c>
      <c r="V50" s="5">
        <f t="shared" si="33"/>
        <v>0</v>
      </c>
      <c r="W50" s="132">
        <f t="shared" si="33"/>
        <v>0</v>
      </c>
      <c r="X50" s="131">
        <f t="shared" si="33"/>
        <v>0</v>
      </c>
      <c r="Y50" s="5">
        <f t="shared" si="33"/>
        <v>0</v>
      </c>
      <c r="Z50" s="132">
        <f t="shared" si="33"/>
        <v>0</v>
      </c>
      <c r="AA50" s="7">
        <f t="shared" si="33"/>
        <v>0.80249999999999999</v>
      </c>
      <c r="AB50" s="144">
        <v>1.2250767183670836E-3</v>
      </c>
      <c r="AC50" s="143">
        <f t="shared" si="8"/>
        <v>0.68079999999999996</v>
      </c>
      <c r="AD50" s="142">
        <f>SUM(AD36:AD38,AD46:AD47)</f>
        <v>0</v>
      </c>
      <c r="AE50" s="141">
        <v>0</v>
      </c>
      <c r="AF50" s="140">
        <f t="shared" si="9"/>
        <v>1</v>
      </c>
      <c r="AG50" s="139">
        <f>SUM(AG36:AG38,AG46:AG47)</f>
        <v>0.80249999999999999</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A55:AG55"/>
    <mergeCell ref="A65:AG65"/>
    <mergeCell ref="A56:AG56"/>
    <mergeCell ref="A57:AG57"/>
    <mergeCell ref="A58:AG58"/>
    <mergeCell ref="A60:AG60"/>
    <mergeCell ref="A61:AG61"/>
    <mergeCell ref="A62:AG62"/>
    <mergeCell ref="A63:AG63"/>
    <mergeCell ref="A64:AG64"/>
    <mergeCell ref="A59:AG59"/>
    <mergeCell ref="A66:AG66"/>
    <mergeCell ref="A67:AG67"/>
    <mergeCell ref="A68:AG68"/>
    <mergeCell ref="A69:AG69"/>
    <mergeCell ref="A70:AG70"/>
    <mergeCell ref="A6:A20"/>
    <mergeCell ref="A21:A35"/>
    <mergeCell ref="A36:A50"/>
    <mergeCell ref="A3:A5"/>
    <mergeCell ref="B3:B5"/>
    <mergeCell ref="F4:G4"/>
    <mergeCell ref="AC3:AC4"/>
    <mergeCell ref="B52:AG52"/>
    <mergeCell ref="B53:AG53"/>
    <mergeCell ref="C3:C4"/>
    <mergeCell ref="AF3:AF4"/>
    <mergeCell ref="AG3:AG4"/>
    <mergeCell ref="AD3:AE4"/>
    <mergeCell ref="AA3:AB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5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MissionCrReuse!A1</f>
        <v>FIIP DIVERSION: Project "Pump-Back" Irrigation below Mission C Canal</v>
      </c>
      <c r="C1" s="127"/>
      <c r="D1" s="127"/>
      <c r="E1" s="127"/>
      <c r="F1" s="127"/>
      <c r="G1" s="127"/>
      <c r="H1" s="127"/>
      <c r="I1" s="127"/>
      <c r="J1" s="127"/>
      <c r="K1" s="127"/>
      <c r="L1" s="127"/>
      <c r="M1" s="127"/>
      <c r="N1" s="127"/>
      <c r="O1" s="127"/>
    </row>
    <row r="2" spans="2:15" ht="23.25">
      <c r="B2" s="125" t="str">
        <f>MissionCrReuse!A2</f>
        <v>655 Acres (95% Sprinkler / 5%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57.xml><?xml version="1.0" encoding="utf-8"?>
<worksheet xmlns="http://schemas.openxmlformats.org/spreadsheetml/2006/main" xmlns:r="http://schemas.openxmlformats.org/officeDocument/2006/relationships">
  <sheetPr>
    <pageSetUpPr fitToPage="1"/>
  </sheetPr>
  <dimension ref="A1:AN7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9" width="12.7109375" bestFit="1" customWidth="1"/>
    <col min="30" max="30" width="8.85546875" bestFit="1" customWidth="1"/>
    <col min="31" max="32" width="12.7109375" bestFit="1" customWidth="1"/>
    <col min="33" max="33" width="8.85546875" bestFit="1" customWidth="1"/>
    <col min="34" max="34" width="6.42578125" bestFit="1" customWidth="1"/>
    <col min="35" max="35" width="9.140625" bestFit="1" customWidth="1"/>
    <col min="36" max="36" width="8.85546875" bestFit="1" customWidth="1"/>
    <col min="37" max="37" width="6.42578125" bestFit="1" customWidth="1"/>
    <col min="38" max="38" width="12.7109375" bestFit="1" customWidth="1"/>
    <col min="39" max="39" width="13.42578125" bestFit="1" customWidth="1"/>
    <col min="40" max="40" width="1.7109375" bestFit="1" customWidth="1"/>
  </cols>
  <sheetData>
    <row r="1" spans="1:40" ht="18.75">
      <c r="A1" s="345" t="s">
        <v>138</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row>
    <row r="2" spans="1:40" ht="16.5" thickBot="1">
      <c r="A2" s="344" t="s">
        <v>195</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row>
    <row r="3" spans="1:40"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114</v>
      </c>
      <c r="V3" s="336"/>
      <c r="W3" s="338"/>
      <c r="X3" s="337" t="s">
        <v>113</v>
      </c>
      <c r="Y3" s="336"/>
      <c r="Z3" s="338"/>
      <c r="AA3" s="337" t="s">
        <v>112</v>
      </c>
      <c r="AB3" s="336"/>
      <c r="AC3" s="338"/>
      <c r="AD3" s="337" t="s">
        <v>111</v>
      </c>
      <c r="AE3" s="336"/>
      <c r="AF3" s="338"/>
      <c r="AG3" s="388" t="s">
        <v>110</v>
      </c>
      <c r="AH3" s="389"/>
      <c r="AI3" s="401" t="s">
        <v>109</v>
      </c>
      <c r="AJ3" s="403" t="s">
        <v>108</v>
      </c>
      <c r="AK3" s="389"/>
      <c r="AL3" s="394" t="s">
        <v>107</v>
      </c>
      <c r="AM3" s="396" t="s">
        <v>93</v>
      </c>
    </row>
    <row r="4" spans="1:40"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30" t="s">
        <v>32</v>
      </c>
      <c r="AB4" s="329" t="s">
        <v>94</v>
      </c>
      <c r="AC4" s="331" t="s">
        <v>93</v>
      </c>
      <c r="AD4" s="330" t="s">
        <v>32</v>
      </c>
      <c r="AE4" s="329" t="s">
        <v>94</v>
      </c>
      <c r="AF4" s="331" t="s">
        <v>93</v>
      </c>
      <c r="AG4" s="390"/>
      <c r="AH4" s="391"/>
      <c r="AI4" s="402"/>
      <c r="AJ4" s="404"/>
      <c r="AK4" s="391"/>
      <c r="AL4" s="395"/>
      <c r="AM4" s="397"/>
      <c r="AN4" s="104" t="s">
        <v>95</v>
      </c>
    </row>
    <row r="5" spans="1:40"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16" t="s">
        <v>28</v>
      </c>
      <c r="AB5" s="315" t="s">
        <v>28</v>
      </c>
      <c r="AC5" s="317" t="s">
        <v>28</v>
      </c>
      <c r="AD5" s="316" t="s">
        <v>28</v>
      </c>
      <c r="AE5" s="315" t="s">
        <v>28</v>
      </c>
      <c r="AF5" s="317" t="s">
        <v>28</v>
      </c>
      <c r="AG5" s="325" t="s">
        <v>28</v>
      </c>
      <c r="AH5" s="324" t="s">
        <v>92</v>
      </c>
      <c r="AI5" s="324" t="s">
        <v>91</v>
      </c>
      <c r="AJ5" s="323" t="s">
        <v>28</v>
      </c>
      <c r="AK5" s="323" t="s">
        <v>92</v>
      </c>
      <c r="AL5" s="315" t="s">
        <v>91</v>
      </c>
      <c r="AM5" s="322" t="s">
        <v>28</v>
      </c>
    </row>
    <row r="6" spans="1:40"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171.88499999999999</v>
      </c>
      <c r="M6" s="83">
        <v>0</v>
      </c>
      <c r="N6" s="274">
        <f t="shared" ref="N6:N17" si="3">L6-M6</f>
        <v>171.88499999999999</v>
      </c>
      <c r="O6" s="273">
        <v>25.737500000000033</v>
      </c>
      <c r="P6" s="83">
        <v>68.334999999999994</v>
      </c>
      <c r="Q6" s="274">
        <f t="shared" ref="Q6:Q17" si="4">O6-P6</f>
        <v>-42.597499999999961</v>
      </c>
      <c r="R6" s="273">
        <v>29.727500000000003</v>
      </c>
      <c r="S6" s="83">
        <v>0</v>
      </c>
      <c r="T6" s="274">
        <f t="shared" ref="T6:T17" si="5">R6-S6</f>
        <v>29.727500000000003</v>
      </c>
      <c r="U6" s="273">
        <v>0</v>
      </c>
      <c r="V6" s="83">
        <v>0</v>
      </c>
      <c r="W6" s="274">
        <f t="shared" ref="W6:W17" si="6">U6-V6</f>
        <v>0</v>
      </c>
      <c r="X6" s="273">
        <v>0</v>
      </c>
      <c r="Y6" s="83">
        <v>0</v>
      </c>
      <c r="Z6" s="274">
        <f t="shared" ref="Z6:Z17" si="7">X6-Y6</f>
        <v>0</v>
      </c>
      <c r="AA6" s="273">
        <v>-4.6275000000000004</v>
      </c>
      <c r="AB6" s="83">
        <v>0</v>
      </c>
      <c r="AC6" s="274">
        <f t="shared" ref="AC6:AC17" si="8">AA6-AB6</f>
        <v>-4.6275000000000004</v>
      </c>
      <c r="AD6" s="273">
        <v>0</v>
      </c>
      <c r="AE6" s="83">
        <v>0</v>
      </c>
      <c r="AF6" s="274">
        <f t="shared" ref="AF6:AF17" si="9">AD6-AE6</f>
        <v>0</v>
      </c>
      <c r="AG6" s="85">
        <v>222.72250000000003</v>
      </c>
      <c r="AH6" s="286">
        <v>8.9897039637399975E-3</v>
      </c>
      <c r="AI6" s="285">
        <f t="shared" ref="AI6:AI50" si="10">IFERROR(D6/AG6,1)</f>
        <v>0</v>
      </c>
      <c r="AJ6" s="284">
        <v>68.334999999999994</v>
      </c>
      <c r="AK6" s="283">
        <v>2.7581920117758867E-3</v>
      </c>
      <c r="AL6" s="282">
        <f t="shared" ref="AL6:AL50" si="11">IFERROR(F6/AJ6,1)</f>
        <v>0</v>
      </c>
      <c r="AM6" s="281">
        <f t="shared" ref="AM6:AM17" si="12">AG6-AJ6</f>
        <v>154.38750000000005</v>
      </c>
    </row>
    <row r="7" spans="1:40" ht="15">
      <c r="A7" s="377"/>
      <c r="B7" s="270" t="s">
        <v>25</v>
      </c>
      <c r="C7" s="269">
        <f t="shared" si="0"/>
        <v>1</v>
      </c>
      <c r="D7" s="251">
        <v>0</v>
      </c>
      <c r="E7" s="268">
        <v>0</v>
      </c>
      <c r="F7" s="262">
        <v>0</v>
      </c>
      <c r="G7" s="267">
        <v>0</v>
      </c>
      <c r="H7" s="266">
        <f t="shared" si="1"/>
        <v>1</v>
      </c>
      <c r="I7" s="251">
        <v>0</v>
      </c>
      <c r="J7" s="61">
        <v>0</v>
      </c>
      <c r="K7" s="265">
        <f t="shared" si="2"/>
        <v>0</v>
      </c>
      <c r="L7" s="251">
        <v>115.37749999999991</v>
      </c>
      <c r="M7" s="61">
        <v>0</v>
      </c>
      <c r="N7" s="252">
        <f t="shared" si="3"/>
        <v>115.37749999999991</v>
      </c>
      <c r="O7" s="251">
        <v>23.487500000000033</v>
      </c>
      <c r="P7" s="61">
        <v>50.457500000000003</v>
      </c>
      <c r="Q7" s="252">
        <f t="shared" si="4"/>
        <v>-26.96999999999997</v>
      </c>
      <c r="R7" s="251">
        <v>322.37250000000006</v>
      </c>
      <c r="S7" s="61">
        <v>0</v>
      </c>
      <c r="T7" s="252">
        <f t="shared" si="5"/>
        <v>322.37250000000006</v>
      </c>
      <c r="U7" s="251">
        <v>0</v>
      </c>
      <c r="V7" s="61">
        <v>0</v>
      </c>
      <c r="W7" s="252">
        <f t="shared" si="6"/>
        <v>0</v>
      </c>
      <c r="X7" s="251">
        <v>10.564999999999998</v>
      </c>
      <c r="Y7" s="61">
        <v>0</v>
      </c>
      <c r="Z7" s="252">
        <f t="shared" si="7"/>
        <v>10.564999999999998</v>
      </c>
      <c r="AA7" s="251">
        <v>-16.72</v>
      </c>
      <c r="AB7" s="61">
        <v>0</v>
      </c>
      <c r="AC7" s="252">
        <f t="shared" si="8"/>
        <v>-16.72</v>
      </c>
      <c r="AD7" s="251">
        <v>0</v>
      </c>
      <c r="AE7" s="61">
        <v>0</v>
      </c>
      <c r="AF7" s="252">
        <f t="shared" si="9"/>
        <v>0</v>
      </c>
      <c r="AG7" s="63">
        <v>455.08249999999998</v>
      </c>
      <c r="AH7" s="264">
        <v>1.8368404422897132E-2</v>
      </c>
      <c r="AI7" s="263">
        <f t="shared" si="10"/>
        <v>0</v>
      </c>
      <c r="AJ7" s="262">
        <v>50.457500000000003</v>
      </c>
      <c r="AK7" s="261">
        <v>2.0366060354749661E-3</v>
      </c>
      <c r="AL7" s="260">
        <f t="shared" si="11"/>
        <v>0</v>
      </c>
      <c r="AM7" s="259">
        <f t="shared" si="12"/>
        <v>404.625</v>
      </c>
    </row>
    <row r="8" spans="1:40" ht="15">
      <c r="A8" s="377"/>
      <c r="B8" s="271" t="s">
        <v>24</v>
      </c>
      <c r="C8" s="249">
        <f t="shared" si="0"/>
        <v>0.51569369577974655</v>
      </c>
      <c r="D8" s="231">
        <v>2.91208125</v>
      </c>
      <c r="E8" s="248">
        <v>1.1753975622515876E-4</v>
      </c>
      <c r="F8" s="242">
        <v>0</v>
      </c>
      <c r="G8" s="247">
        <v>0</v>
      </c>
      <c r="H8" s="246">
        <f t="shared" si="1"/>
        <v>1</v>
      </c>
      <c r="I8" s="231">
        <v>5.6469203983516483</v>
      </c>
      <c r="J8" s="72">
        <v>0</v>
      </c>
      <c r="K8" s="245">
        <f t="shared" si="2"/>
        <v>5.6469203983516483</v>
      </c>
      <c r="L8" s="231">
        <v>106.0825</v>
      </c>
      <c r="M8" s="72">
        <v>0</v>
      </c>
      <c r="N8" s="232">
        <f t="shared" si="3"/>
        <v>106.0825</v>
      </c>
      <c r="O8" s="231">
        <v>119.74750000000004</v>
      </c>
      <c r="P8" s="72">
        <v>33.577500000000001</v>
      </c>
      <c r="Q8" s="232">
        <f t="shared" si="4"/>
        <v>86.170000000000044</v>
      </c>
      <c r="R8" s="231">
        <v>325.57250000000005</v>
      </c>
      <c r="S8" s="72">
        <v>0</v>
      </c>
      <c r="T8" s="232">
        <f t="shared" si="5"/>
        <v>325.57250000000005</v>
      </c>
      <c r="U8" s="231">
        <v>0</v>
      </c>
      <c r="V8" s="72">
        <v>0</v>
      </c>
      <c r="W8" s="232">
        <f t="shared" si="6"/>
        <v>0</v>
      </c>
      <c r="X8" s="231">
        <v>691.46499999999992</v>
      </c>
      <c r="Y8" s="72">
        <v>0</v>
      </c>
      <c r="Z8" s="232">
        <f t="shared" si="7"/>
        <v>691.46499999999992</v>
      </c>
      <c r="AA8" s="231">
        <v>-136.76500000000001</v>
      </c>
      <c r="AB8" s="72">
        <v>0</v>
      </c>
      <c r="AC8" s="232">
        <f t="shared" si="8"/>
        <v>-136.76500000000001</v>
      </c>
      <c r="AD8" s="231">
        <v>-567.88750000000005</v>
      </c>
      <c r="AE8" s="72">
        <v>0</v>
      </c>
      <c r="AF8" s="232">
        <f t="shared" si="9"/>
        <v>-567.88750000000005</v>
      </c>
      <c r="AG8" s="74">
        <v>538.21499999999969</v>
      </c>
      <c r="AH8" s="244">
        <v>2.1723864983754761E-2</v>
      </c>
      <c r="AI8" s="243">
        <f t="shared" si="10"/>
        <v>5.4106281876201917E-3</v>
      </c>
      <c r="AJ8" s="242">
        <v>33.577500000000001</v>
      </c>
      <c r="AK8" s="241">
        <v>1.3552819532509672E-3</v>
      </c>
      <c r="AL8" s="240">
        <f t="shared" si="11"/>
        <v>0</v>
      </c>
      <c r="AM8" s="239">
        <f t="shared" si="12"/>
        <v>504.6374999999997</v>
      </c>
    </row>
    <row r="9" spans="1:40" ht="15">
      <c r="A9" s="377"/>
      <c r="B9" s="218" t="s">
        <v>23</v>
      </c>
      <c r="C9" s="229">
        <f t="shared" si="0"/>
        <v>0.52327596502222073</v>
      </c>
      <c r="D9" s="211">
        <v>136.11079375000003</v>
      </c>
      <c r="E9" s="228">
        <v>5.4938128930941974E-3</v>
      </c>
      <c r="F9" s="222">
        <v>209.29009450000001</v>
      </c>
      <c r="G9" s="227">
        <v>8.4475344522385379E-3</v>
      </c>
      <c r="H9" s="226">
        <f t="shared" si="1"/>
        <v>-0.53764509583575892</v>
      </c>
      <c r="I9" s="211">
        <v>260.11283309031808</v>
      </c>
      <c r="J9" s="49">
        <v>412.70131902190974</v>
      </c>
      <c r="K9" s="225">
        <f t="shared" si="2"/>
        <v>-152.58848593159166</v>
      </c>
      <c r="L9" s="211">
        <v>859.5474999999999</v>
      </c>
      <c r="M9" s="49">
        <v>1321.6224999999997</v>
      </c>
      <c r="N9" s="212">
        <f t="shared" si="3"/>
        <v>-462.07499999999982</v>
      </c>
      <c r="O9" s="211">
        <v>126.95500000000003</v>
      </c>
      <c r="P9" s="49">
        <v>601.01062631098694</v>
      </c>
      <c r="Q9" s="212">
        <f t="shared" si="4"/>
        <v>-474.0556263109869</v>
      </c>
      <c r="R9" s="211">
        <v>302.16500000000002</v>
      </c>
      <c r="S9" s="49">
        <v>3687.8223750006264</v>
      </c>
      <c r="T9" s="212">
        <f t="shared" si="5"/>
        <v>-3385.6573750006264</v>
      </c>
      <c r="U9" s="211">
        <v>0</v>
      </c>
      <c r="V9" s="49">
        <v>4.1074999999999999</v>
      </c>
      <c r="W9" s="212">
        <f t="shared" si="6"/>
        <v>-4.1074999999999999</v>
      </c>
      <c r="X9" s="211">
        <v>363.85</v>
      </c>
      <c r="Y9" s="49">
        <v>2614.5219986883867</v>
      </c>
      <c r="Z9" s="212">
        <f t="shared" si="7"/>
        <v>-2250.6719986883868</v>
      </c>
      <c r="AA9" s="211">
        <v>-4.4175000000000004</v>
      </c>
      <c r="AB9" s="49">
        <v>-3623.8074999999999</v>
      </c>
      <c r="AC9" s="212">
        <f t="shared" si="8"/>
        <v>3619.39</v>
      </c>
      <c r="AD9" s="211">
        <v>-172.89499999999998</v>
      </c>
      <c r="AE9" s="49">
        <v>-119.13500000000001</v>
      </c>
      <c r="AF9" s="212">
        <f t="shared" si="9"/>
        <v>-53.759999999999977</v>
      </c>
      <c r="AG9" s="51">
        <v>1475.2049999999999</v>
      </c>
      <c r="AH9" s="224">
        <v>5.9543405968544086E-2</v>
      </c>
      <c r="AI9" s="223">
        <f t="shared" si="10"/>
        <v>9.2265680871472119E-2</v>
      </c>
      <c r="AJ9" s="222">
        <v>4486.142499999999</v>
      </c>
      <c r="AK9" s="221">
        <v>0.18107327734233269</v>
      </c>
      <c r="AL9" s="220">
        <f t="shared" si="11"/>
        <v>4.6652573898399358E-2</v>
      </c>
      <c r="AM9" s="219">
        <f t="shared" si="12"/>
        <v>-3010.9374999999991</v>
      </c>
    </row>
    <row r="10" spans="1:40" ht="15">
      <c r="A10" s="377"/>
      <c r="B10" s="270" t="s">
        <v>22</v>
      </c>
      <c r="C10" s="269">
        <f t="shared" si="0"/>
        <v>0.53923785625307996</v>
      </c>
      <c r="D10" s="251">
        <v>478.92443799999995</v>
      </c>
      <c r="E10" s="268">
        <v>1.9330731823774202E-2</v>
      </c>
      <c r="F10" s="262">
        <v>1087.1151920000002</v>
      </c>
      <c r="G10" s="267">
        <v>4.3879014245329771E-2</v>
      </c>
      <c r="H10" s="266">
        <f t="shared" si="1"/>
        <v>-1.269909626119351</v>
      </c>
      <c r="I10" s="251">
        <v>888.15062304384435</v>
      </c>
      <c r="J10" s="61">
        <v>2076.3725289673707</v>
      </c>
      <c r="K10" s="265">
        <f t="shared" si="2"/>
        <v>-1188.2219059235263</v>
      </c>
      <c r="L10" s="251">
        <v>4790.6925000000001</v>
      </c>
      <c r="M10" s="61">
        <v>5542.3374999999996</v>
      </c>
      <c r="N10" s="252">
        <f t="shared" si="3"/>
        <v>-751.64499999999953</v>
      </c>
      <c r="O10" s="251">
        <v>380.08187597212896</v>
      </c>
      <c r="P10" s="61">
        <v>741.98550000110561</v>
      </c>
      <c r="Q10" s="252">
        <f t="shared" si="4"/>
        <v>-361.90362402897665</v>
      </c>
      <c r="R10" s="251">
        <v>5816.8633240278705</v>
      </c>
      <c r="S10" s="61">
        <v>7613.8148500000007</v>
      </c>
      <c r="T10" s="252">
        <f t="shared" si="5"/>
        <v>-1796.9515259721302</v>
      </c>
      <c r="U10" s="251">
        <v>0</v>
      </c>
      <c r="V10" s="61">
        <v>0</v>
      </c>
      <c r="W10" s="252">
        <f t="shared" si="6"/>
        <v>0</v>
      </c>
      <c r="X10" s="251">
        <v>421.96749999999997</v>
      </c>
      <c r="Y10" s="61">
        <v>388.35699999889459</v>
      </c>
      <c r="Z10" s="252">
        <f t="shared" si="7"/>
        <v>33.610500001105379</v>
      </c>
      <c r="AA10" s="251">
        <v>-3027.5738257372886</v>
      </c>
      <c r="AB10" s="61">
        <v>-5169.2075000000004</v>
      </c>
      <c r="AC10" s="252">
        <f t="shared" si="8"/>
        <v>2141.6336742627118</v>
      </c>
      <c r="AD10" s="251">
        <v>-264.82249999999999</v>
      </c>
      <c r="AE10" s="61">
        <v>0</v>
      </c>
      <c r="AF10" s="252">
        <f t="shared" si="9"/>
        <v>-264.82249999999999</v>
      </c>
      <c r="AG10" s="63">
        <v>8117.2088742627111</v>
      </c>
      <c r="AH10" s="264">
        <v>0.32763328712395456</v>
      </c>
      <c r="AI10" s="263">
        <f t="shared" si="10"/>
        <v>5.9001122851295461E-2</v>
      </c>
      <c r="AJ10" s="262">
        <v>9117.2873499999987</v>
      </c>
      <c r="AK10" s="261">
        <v>0.36799925569379294</v>
      </c>
      <c r="AL10" s="260">
        <f t="shared" si="11"/>
        <v>0.11923669291831636</v>
      </c>
      <c r="AM10" s="259">
        <f t="shared" si="12"/>
        <v>-1000.0784757372876</v>
      </c>
    </row>
    <row r="11" spans="1:40" ht="15">
      <c r="A11" s="377"/>
      <c r="B11" s="270" t="s">
        <v>21</v>
      </c>
      <c r="C11" s="269">
        <f t="shared" si="0"/>
        <v>0.57166835264560822</v>
      </c>
      <c r="D11" s="251">
        <v>2692.8772294999999</v>
      </c>
      <c r="E11" s="268">
        <v>0.10869206794958447</v>
      </c>
      <c r="F11" s="262">
        <v>2592.2768047499999</v>
      </c>
      <c r="G11" s="267">
        <v>0.10463155301343924</v>
      </c>
      <c r="H11" s="266">
        <f t="shared" si="1"/>
        <v>3.7357969256058138E-2</v>
      </c>
      <c r="I11" s="251">
        <v>4710.558520578772</v>
      </c>
      <c r="J11" s="61">
        <v>4526.9386022381796</v>
      </c>
      <c r="K11" s="265">
        <f t="shared" si="2"/>
        <v>183.61991834059245</v>
      </c>
      <c r="L11" s="251">
        <v>3456.6224999999995</v>
      </c>
      <c r="M11" s="61">
        <v>7308.68</v>
      </c>
      <c r="N11" s="252">
        <f t="shared" si="3"/>
        <v>-3852.0575000000008</v>
      </c>
      <c r="O11" s="251">
        <v>1105.4374999999998</v>
      </c>
      <c r="P11" s="61">
        <v>797.47250000000008</v>
      </c>
      <c r="Q11" s="252">
        <f t="shared" si="4"/>
        <v>307.96499999999969</v>
      </c>
      <c r="R11" s="251">
        <v>13141.4627</v>
      </c>
      <c r="S11" s="61">
        <v>9237.8043499999985</v>
      </c>
      <c r="T11" s="252">
        <f t="shared" si="5"/>
        <v>3903.6583500000015</v>
      </c>
      <c r="U11" s="251">
        <v>0</v>
      </c>
      <c r="V11" s="61">
        <v>0</v>
      </c>
      <c r="W11" s="252">
        <f t="shared" si="6"/>
        <v>0</v>
      </c>
      <c r="X11" s="251">
        <v>332.73000000000036</v>
      </c>
      <c r="Y11" s="61">
        <v>215.32249999999991</v>
      </c>
      <c r="Z11" s="252">
        <f t="shared" si="7"/>
        <v>117.40750000000045</v>
      </c>
      <c r="AA11" s="251">
        <v>-9228.7526999999991</v>
      </c>
      <c r="AB11" s="61">
        <v>-9041.5374999999985</v>
      </c>
      <c r="AC11" s="252">
        <f t="shared" si="8"/>
        <v>-187.21520000000055</v>
      </c>
      <c r="AD11" s="251">
        <v>-332.73000000000036</v>
      </c>
      <c r="AE11" s="61">
        <v>-214.98499999999993</v>
      </c>
      <c r="AF11" s="252">
        <f t="shared" si="9"/>
        <v>-117.74500000000043</v>
      </c>
      <c r="AG11" s="63">
        <v>8474.7699999999986</v>
      </c>
      <c r="AH11" s="264">
        <v>0.34206545571635016</v>
      </c>
      <c r="AI11" s="263">
        <f t="shared" si="10"/>
        <v>0.31775224926458184</v>
      </c>
      <c r="AJ11" s="262">
        <v>8302.7568499999979</v>
      </c>
      <c r="AK11" s="261">
        <v>0.33512252314900887</v>
      </c>
      <c r="AL11" s="260">
        <f t="shared" si="11"/>
        <v>0.31221880293290782</v>
      </c>
      <c r="AM11" s="259">
        <f t="shared" si="12"/>
        <v>172.01315000000068</v>
      </c>
    </row>
    <row r="12" spans="1:40" ht="15">
      <c r="A12" s="377"/>
      <c r="B12" s="270" t="s">
        <v>20</v>
      </c>
      <c r="C12" s="269">
        <f t="shared" si="0"/>
        <v>0.57325793648807699</v>
      </c>
      <c r="D12" s="251">
        <v>4651.9724622500007</v>
      </c>
      <c r="E12" s="268">
        <v>0.18776663912760561</v>
      </c>
      <c r="F12" s="262">
        <v>4809.29283175</v>
      </c>
      <c r="G12" s="267">
        <v>0.19411652990157144</v>
      </c>
      <c r="H12" s="266">
        <f t="shared" si="1"/>
        <v>-3.3817992427218446E-2</v>
      </c>
      <c r="I12" s="251">
        <v>8114.9726260209491</v>
      </c>
      <c r="J12" s="61">
        <v>8400.8594908985724</v>
      </c>
      <c r="K12" s="265">
        <f t="shared" si="2"/>
        <v>-285.88686487762334</v>
      </c>
      <c r="L12" s="251">
        <v>3047.4949999999999</v>
      </c>
      <c r="M12" s="61">
        <v>5322.3624999999993</v>
      </c>
      <c r="N12" s="252">
        <f t="shared" si="3"/>
        <v>-2274.8674999999994</v>
      </c>
      <c r="O12" s="251">
        <v>1494.0325000000003</v>
      </c>
      <c r="P12" s="61">
        <v>1799.3775000000005</v>
      </c>
      <c r="Q12" s="252">
        <f t="shared" si="4"/>
        <v>-305.34500000000025</v>
      </c>
      <c r="R12" s="251">
        <v>9044.4854500000001</v>
      </c>
      <c r="S12" s="61">
        <v>6386.8080499999996</v>
      </c>
      <c r="T12" s="252">
        <f t="shared" si="5"/>
        <v>2657.6774000000005</v>
      </c>
      <c r="U12" s="251">
        <v>0</v>
      </c>
      <c r="V12" s="61">
        <v>0</v>
      </c>
      <c r="W12" s="252">
        <f t="shared" si="6"/>
        <v>0</v>
      </c>
      <c r="X12" s="251">
        <v>3575.4149999999995</v>
      </c>
      <c r="Y12" s="61">
        <v>3175.8124999999995</v>
      </c>
      <c r="Z12" s="252">
        <f t="shared" si="7"/>
        <v>399.60249999999996</v>
      </c>
      <c r="AA12" s="251">
        <v>-6362.1529499999997</v>
      </c>
      <c r="AB12" s="61">
        <v>-6037.1549999999997</v>
      </c>
      <c r="AC12" s="252">
        <f t="shared" si="8"/>
        <v>-324.99794999999995</v>
      </c>
      <c r="AD12" s="251">
        <v>-3575.4149999999995</v>
      </c>
      <c r="AE12" s="61">
        <v>-3175.5599999999995</v>
      </c>
      <c r="AF12" s="252">
        <f t="shared" si="9"/>
        <v>-399.85500000000002</v>
      </c>
      <c r="AG12" s="63">
        <v>7223.8600000000024</v>
      </c>
      <c r="AH12" s="264">
        <v>0.29157522421624593</v>
      </c>
      <c r="AI12" s="263">
        <f t="shared" si="10"/>
        <v>0.64397323068968659</v>
      </c>
      <c r="AJ12" s="262">
        <v>7471.6455499999993</v>
      </c>
      <c r="AK12" s="261">
        <v>0.30157654307208387</v>
      </c>
      <c r="AL12" s="260">
        <f t="shared" si="11"/>
        <v>0.64367250822678557</v>
      </c>
      <c r="AM12" s="259">
        <f t="shared" si="12"/>
        <v>-247.78554999999687</v>
      </c>
    </row>
    <row r="13" spans="1:40" ht="15">
      <c r="A13" s="377"/>
      <c r="B13" s="270" t="s">
        <v>19</v>
      </c>
      <c r="C13" s="269">
        <f t="shared" si="0"/>
        <v>0.61831167167914625</v>
      </c>
      <c r="D13" s="251">
        <v>3737.4449777500004</v>
      </c>
      <c r="E13" s="268">
        <v>0.15085374818771935</v>
      </c>
      <c r="F13" s="262">
        <v>3418.73184975</v>
      </c>
      <c r="G13" s="267">
        <v>0.13798959359602328</v>
      </c>
      <c r="H13" s="266">
        <f t="shared" si="1"/>
        <v>8.5275670918872115E-2</v>
      </c>
      <c r="I13" s="251">
        <v>6044.5971650514666</v>
      </c>
      <c r="J13" s="61">
        <v>5490.6520312294151</v>
      </c>
      <c r="K13" s="265">
        <f t="shared" si="2"/>
        <v>553.9451338220515</v>
      </c>
      <c r="L13" s="251">
        <v>912.90750000000003</v>
      </c>
      <c r="M13" s="61">
        <v>751.82</v>
      </c>
      <c r="N13" s="252">
        <f t="shared" si="3"/>
        <v>161.08749999999998</v>
      </c>
      <c r="O13" s="251">
        <v>1681.4849113749051</v>
      </c>
      <c r="P13" s="61">
        <v>1316.7001250002284</v>
      </c>
      <c r="Q13" s="252">
        <f t="shared" si="4"/>
        <v>364.78478637467674</v>
      </c>
      <c r="R13" s="251">
        <v>1416.8808386250946</v>
      </c>
      <c r="S13" s="61">
        <v>419.13589999999999</v>
      </c>
      <c r="T13" s="252">
        <f t="shared" si="5"/>
        <v>997.74493862509462</v>
      </c>
      <c r="U13" s="251">
        <v>0</v>
      </c>
      <c r="V13" s="61">
        <v>0</v>
      </c>
      <c r="W13" s="252">
        <f t="shared" si="6"/>
        <v>0</v>
      </c>
      <c r="X13" s="251">
        <v>4575.7924999999996</v>
      </c>
      <c r="Y13" s="61">
        <v>4599.4884749997718</v>
      </c>
      <c r="Z13" s="252">
        <f t="shared" si="7"/>
        <v>-23.695974999772261</v>
      </c>
      <c r="AA13" s="251">
        <v>-691.37075000000004</v>
      </c>
      <c r="AB13" s="61">
        <v>-174.18</v>
      </c>
      <c r="AC13" s="252">
        <f t="shared" si="8"/>
        <v>-517.19074999999998</v>
      </c>
      <c r="AD13" s="251">
        <v>-4575.7924999999996</v>
      </c>
      <c r="AE13" s="61">
        <v>-4599.1574999999993</v>
      </c>
      <c r="AF13" s="252">
        <f t="shared" si="9"/>
        <v>23.364999999999782</v>
      </c>
      <c r="AG13" s="63">
        <v>3319.9025000000001</v>
      </c>
      <c r="AH13" s="264">
        <v>0.13400056421547138</v>
      </c>
      <c r="AI13" s="263">
        <f t="shared" si="10"/>
        <v>1.1257695000832104</v>
      </c>
      <c r="AJ13" s="262">
        <v>2313.8070000000007</v>
      </c>
      <c r="AK13" s="261">
        <v>9.3391731677634177E-2</v>
      </c>
      <c r="AL13" s="260">
        <f t="shared" si="11"/>
        <v>1.4775354425628409</v>
      </c>
      <c r="AM13" s="259">
        <f t="shared" si="12"/>
        <v>1006.0954999999994</v>
      </c>
    </row>
    <row r="14" spans="1:40" ht="15">
      <c r="A14" s="377"/>
      <c r="B14" s="258" t="s">
        <v>18</v>
      </c>
      <c r="C14" s="269">
        <f t="shared" si="0"/>
        <v>0.61743202868217528</v>
      </c>
      <c r="D14" s="251">
        <v>2708.8895235</v>
      </c>
      <c r="E14" s="268">
        <v>0.10933836898715532</v>
      </c>
      <c r="F14" s="262">
        <v>2267.66763575</v>
      </c>
      <c r="G14" s="267">
        <v>9.152941769647123E-2</v>
      </c>
      <c r="H14" s="266">
        <f t="shared" si="1"/>
        <v>0.16287924772211551</v>
      </c>
      <c r="I14" s="251">
        <v>4387.3485625320673</v>
      </c>
      <c r="J14" s="61">
        <v>3664.320181277606</v>
      </c>
      <c r="K14" s="265">
        <f t="shared" si="2"/>
        <v>723.02838125446124</v>
      </c>
      <c r="L14" s="251">
        <v>256.81749999999971</v>
      </c>
      <c r="M14" s="61">
        <v>361.95499999999976</v>
      </c>
      <c r="N14" s="252">
        <f t="shared" si="3"/>
        <v>-105.13750000000005</v>
      </c>
      <c r="O14" s="251">
        <v>890.04750000000001</v>
      </c>
      <c r="P14" s="61">
        <v>970.03525000125819</v>
      </c>
      <c r="Q14" s="252">
        <f t="shared" si="4"/>
        <v>-79.987750001258178</v>
      </c>
      <c r="R14" s="251">
        <v>2416.1057428733766</v>
      </c>
      <c r="S14" s="61">
        <v>200.19495000000003</v>
      </c>
      <c r="T14" s="252">
        <f t="shared" si="5"/>
        <v>2215.9107928733765</v>
      </c>
      <c r="U14" s="251">
        <v>0</v>
      </c>
      <c r="V14" s="61">
        <v>0</v>
      </c>
      <c r="W14" s="252">
        <f t="shared" si="6"/>
        <v>0</v>
      </c>
      <c r="X14" s="251">
        <v>4283.2167571266227</v>
      </c>
      <c r="Y14" s="61">
        <v>3072.2722499987417</v>
      </c>
      <c r="Z14" s="252">
        <f t="shared" si="7"/>
        <v>1210.944507127881</v>
      </c>
      <c r="AA14" s="251">
        <v>-1838.2849999999999</v>
      </c>
      <c r="AB14" s="61">
        <v>-48.877499999999998</v>
      </c>
      <c r="AC14" s="252">
        <f t="shared" si="8"/>
        <v>-1789.4074999999998</v>
      </c>
      <c r="AD14" s="251">
        <v>-3578.9049999999997</v>
      </c>
      <c r="AE14" s="61">
        <v>-3058.4324999999999</v>
      </c>
      <c r="AF14" s="252">
        <f t="shared" si="9"/>
        <v>-520.47249999999985</v>
      </c>
      <c r="AG14" s="63">
        <v>2428.9974999999995</v>
      </c>
      <c r="AH14" s="264">
        <v>9.8041142918495153E-2</v>
      </c>
      <c r="AI14" s="263">
        <f t="shared" si="10"/>
        <v>1.1152294407466457</v>
      </c>
      <c r="AJ14" s="262">
        <v>1497.1474500000004</v>
      </c>
      <c r="AK14" s="261">
        <v>6.0429064711211532E-2</v>
      </c>
      <c r="AL14" s="260">
        <f t="shared" si="11"/>
        <v>1.5146588505694609</v>
      </c>
      <c r="AM14" s="259">
        <f t="shared" si="12"/>
        <v>931.8500499999991</v>
      </c>
    </row>
    <row r="15" spans="1:40" ht="15">
      <c r="A15" s="377"/>
      <c r="B15" s="238" t="s">
        <v>17</v>
      </c>
      <c r="C15" s="249">
        <f t="shared" si="0"/>
        <v>0.58980079697896626</v>
      </c>
      <c r="D15" s="231">
        <v>98.466781499999982</v>
      </c>
      <c r="E15" s="248">
        <v>3.9743951147606102E-3</v>
      </c>
      <c r="F15" s="242">
        <v>98.616292249999987</v>
      </c>
      <c r="G15" s="247">
        <v>3.9804297872964994E-3</v>
      </c>
      <c r="H15" s="246">
        <f t="shared" si="1"/>
        <v>-1.5183877011355814E-3</v>
      </c>
      <c r="I15" s="231">
        <v>166.94921743808962</v>
      </c>
      <c r="J15" s="72">
        <v>171.79501034975178</v>
      </c>
      <c r="K15" s="245">
        <f t="shared" si="2"/>
        <v>-4.8457929116621585</v>
      </c>
      <c r="L15" s="231">
        <v>497.34249999999997</v>
      </c>
      <c r="M15" s="72">
        <v>321.72499999999974</v>
      </c>
      <c r="N15" s="232">
        <f t="shared" si="3"/>
        <v>175.61750000000023</v>
      </c>
      <c r="O15" s="231">
        <v>435.47000000000008</v>
      </c>
      <c r="P15" s="72">
        <v>1350.2151250011154</v>
      </c>
      <c r="Q15" s="232">
        <f t="shared" si="4"/>
        <v>-914.74512500111541</v>
      </c>
      <c r="R15" s="231">
        <v>921.53250000000003</v>
      </c>
      <c r="S15" s="72">
        <v>49.945000000000007</v>
      </c>
      <c r="T15" s="232">
        <f t="shared" si="5"/>
        <v>871.58749999999998</v>
      </c>
      <c r="U15" s="231">
        <v>0</v>
      </c>
      <c r="V15" s="72">
        <v>2.42</v>
      </c>
      <c r="W15" s="232">
        <f t="shared" si="6"/>
        <v>-2.42</v>
      </c>
      <c r="X15" s="231">
        <v>1808.7199999999998</v>
      </c>
      <c r="Y15" s="72">
        <v>161.49487499888477</v>
      </c>
      <c r="Z15" s="232">
        <f t="shared" si="7"/>
        <v>1647.225125001115</v>
      </c>
      <c r="AA15" s="231">
        <v>-638.77499999999998</v>
      </c>
      <c r="AB15" s="72">
        <v>-49.945</v>
      </c>
      <c r="AC15" s="232">
        <f t="shared" si="8"/>
        <v>-588.82999999999993</v>
      </c>
      <c r="AD15" s="231">
        <v>-1322.4875</v>
      </c>
      <c r="AE15" s="72">
        <v>-159.80250000000001</v>
      </c>
      <c r="AF15" s="232">
        <f t="shared" si="9"/>
        <v>-1162.6849999999999</v>
      </c>
      <c r="AG15" s="74">
        <v>1701.8025</v>
      </c>
      <c r="AH15" s="244">
        <v>6.868951578647256E-2</v>
      </c>
      <c r="AI15" s="243">
        <f t="shared" si="10"/>
        <v>5.7860287254249528E-2</v>
      </c>
      <c r="AJ15" s="242">
        <v>1676.0525</v>
      </c>
      <c r="AK15" s="241">
        <v>6.7650173656501125E-2</v>
      </c>
      <c r="AL15" s="240">
        <f t="shared" si="11"/>
        <v>5.8838426749758727E-2</v>
      </c>
      <c r="AM15" s="239">
        <f t="shared" si="12"/>
        <v>25.75</v>
      </c>
    </row>
    <row r="16" spans="1:40" ht="15">
      <c r="A16" s="377"/>
      <c r="B16" s="218" t="s">
        <v>16</v>
      </c>
      <c r="C16" s="229">
        <f t="shared" si="0"/>
        <v>1</v>
      </c>
      <c r="D16" s="211">
        <v>0</v>
      </c>
      <c r="E16" s="228">
        <v>0</v>
      </c>
      <c r="F16" s="222">
        <v>0</v>
      </c>
      <c r="G16" s="227">
        <v>0</v>
      </c>
      <c r="H16" s="226">
        <f t="shared" si="1"/>
        <v>1</v>
      </c>
      <c r="I16" s="211">
        <v>0</v>
      </c>
      <c r="J16" s="49">
        <v>0</v>
      </c>
      <c r="K16" s="225">
        <f t="shared" si="2"/>
        <v>0</v>
      </c>
      <c r="L16" s="211">
        <v>444.32999999999987</v>
      </c>
      <c r="M16" s="49">
        <v>0</v>
      </c>
      <c r="N16" s="212">
        <f t="shared" si="3"/>
        <v>444.32999999999987</v>
      </c>
      <c r="O16" s="211">
        <v>206.78250000000003</v>
      </c>
      <c r="P16" s="49">
        <v>86.607500000000002</v>
      </c>
      <c r="Q16" s="212">
        <f t="shared" si="4"/>
        <v>120.17500000000003</v>
      </c>
      <c r="R16" s="211">
        <v>875.12499999999989</v>
      </c>
      <c r="S16" s="49">
        <v>0</v>
      </c>
      <c r="T16" s="212">
        <f t="shared" si="5"/>
        <v>875.12499999999989</v>
      </c>
      <c r="U16" s="211">
        <v>0</v>
      </c>
      <c r="V16" s="49">
        <v>0</v>
      </c>
      <c r="W16" s="212">
        <f t="shared" si="6"/>
        <v>0</v>
      </c>
      <c r="X16" s="211">
        <v>125.08750000000002</v>
      </c>
      <c r="Y16" s="49">
        <v>0</v>
      </c>
      <c r="Z16" s="212">
        <f t="shared" si="7"/>
        <v>125.08750000000002</v>
      </c>
      <c r="AA16" s="211">
        <v>-504.1149999999999</v>
      </c>
      <c r="AB16" s="49">
        <v>0</v>
      </c>
      <c r="AC16" s="212">
        <f t="shared" si="8"/>
        <v>-504.1149999999999</v>
      </c>
      <c r="AD16" s="211">
        <v>0</v>
      </c>
      <c r="AE16" s="49">
        <v>0</v>
      </c>
      <c r="AF16" s="212">
        <f t="shared" si="9"/>
        <v>0</v>
      </c>
      <c r="AG16" s="51">
        <v>1147.21</v>
      </c>
      <c r="AH16" s="224">
        <v>4.6304609028015406E-2</v>
      </c>
      <c r="AI16" s="223">
        <f t="shared" si="10"/>
        <v>0</v>
      </c>
      <c r="AJ16" s="222">
        <v>86.607500000000002</v>
      </c>
      <c r="AK16" s="221">
        <v>3.495721294503258E-3</v>
      </c>
      <c r="AL16" s="220">
        <f t="shared" si="11"/>
        <v>0</v>
      </c>
      <c r="AM16" s="219">
        <f t="shared" si="12"/>
        <v>1060.6025</v>
      </c>
    </row>
    <row r="17" spans="1:39" ht="15.75" thickBot="1">
      <c r="A17" s="377"/>
      <c r="B17" s="198" t="s">
        <v>15</v>
      </c>
      <c r="C17" s="209">
        <f t="shared" si="0"/>
        <v>1</v>
      </c>
      <c r="D17" s="191">
        <v>0</v>
      </c>
      <c r="E17" s="208">
        <v>0</v>
      </c>
      <c r="F17" s="202">
        <v>0</v>
      </c>
      <c r="G17" s="207">
        <v>0</v>
      </c>
      <c r="H17" s="206">
        <f t="shared" si="1"/>
        <v>1</v>
      </c>
      <c r="I17" s="191">
        <v>0</v>
      </c>
      <c r="J17" s="38">
        <v>0</v>
      </c>
      <c r="K17" s="205">
        <f t="shared" si="2"/>
        <v>0</v>
      </c>
      <c r="L17" s="191">
        <v>173.36999999999998</v>
      </c>
      <c r="M17" s="38">
        <v>0</v>
      </c>
      <c r="N17" s="192">
        <f t="shared" si="3"/>
        <v>173.36999999999998</v>
      </c>
      <c r="O17" s="191">
        <v>65.952500000000015</v>
      </c>
      <c r="P17" s="38">
        <v>99.85</v>
      </c>
      <c r="Q17" s="192">
        <f t="shared" si="4"/>
        <v>-33.89749999999998</v>
      </c>
      <c r="R17" s="191">
        <v>109.1925</v>
      </c>
      <c r="S17" s="38">
        <v>0</v>
      </c>
      <c r="T17" s="192">
        <f t="shared" si="5"/>
        <v>109.1925</v>
      </c>
      <c r="U17" s="191">
        <v>0</v>
      </c>
      <c r="V17" s="38">
        <v>0</v>
      </c>
      <c r="W17" s="192">
        <f t="shared" si="6"/>
        <v>0</v>
      </c>
      <c r="X17" s="191">
        <v>113.78749999999999</v>
      </c>
      <c r="Y17" s="38">
        <v>0</v>
      </c>
      <c r="Z17" s="192">
        <f t="shared" si="7"/>
        <v>113.78749999999999</v>
      </c>
      <c r="AA17" s="191">
        <v>-108.89749999999999</v>
      </c>
      <c r="AB17" s="38">
        <v>0</v>
      </c>
      <c r="AC17" s="192">
        <f t="shared" si="8"/>
        <v>-108.89749999999999</v>
      </c>
      <c r="AD17" s="191">
        <v>-107.5</v>
      </c>
      <c r="AE17" s="38">
        <v>0</v>
      </c>
      <c r="AF17" s="192">
        <f t="shared" si="9"/>
        <v>-107.5</v>
      </c>
      <c r="AG17" s="40">
        <v>245.90500000000003</v>
      </c>
      <c r="AH17" s="204">
        <v>9.9254145997978837E-3</v>
      </c>
      <c r="AI17" s="203">
        <f t="shared" si="10"/>
        <v>0</v>
      </c>
      <c r="AJ17" s="202">
        <v>99.85</v>
      </c>
      <c r="AK17" s="201">
        <v>4.0302256878001355E-3</v>
      </c>
      <c r="AL17" s="200">
        <f t="shared" si="11"/>
        <v>0</v>
      </c>
      <c r="AM17" s="199">
        <f t="shared" si="12"/>
        <v>146.05500000000004</v>
      </c>
    </row>
    <row r="18" spans="1:39" ht="15">
      <c r="A18" s="377"/>
      <c r="B18" s="178" t="s">
        <v>14</v>
      </c>
      <c r="C18" s="189">
        <f t="shared" si="0"/>
        <v>0.59025956888081055</v>
      </c>
      <c r="D18" s="171">
        <f>SUM(D6:D17)</f>
        <v>14507.598287499999</v>
      </c>
      <c r="E18" s="188">
        <v>0.58556730383991884</v>
      </c>
      <c r="F18" s="182">
        <f>SUM(F6:F17)</f>
        <v>14482.990700750001</v>
      </c>
      <c r="G18" s="187">
        <v>0.58457407269237005</v>
      </c>
      <c r="H18" s="186">
        <f t="shared" si="1"/>
        <v>1.6961861131212081E-3</v>
      </c>
      <c r="I18" s="171">
        <f t="shared" ref="I18:AG18" si="13">SUM(I6:I17)</f>
        <v>24578.336468153859</v>
      </c>
      <c r="J18" s="27">
        <f t="shared" si="13"/>
        <v>24743.639163982807</v>
      </c>
      <c r="K18" s="185">
        <f t="shared" si="13"/>
        <v>-165.30269582894658</v>
      </c>
      <c r="L18" s="171">
        <f t="shared" si="13"/>
        <v>14832.47</v>
      </c>
      <c r="M18" s="27">
        <f t="shared" si="13"/>
        <v>20930.502499999995</v>
      </c>
      <c r="N18" s="172">
        <f t="shared" si="13"/>
        <v>-6098.0324999999993</v>
      </c>
      <c r="O18" s="171">
        <f t="shared" si="13"/>
        <v>6555.2167873470353</v>
      </c>
      <c r="P18" s="27">
        <f t="shared" si="13"/>
        <v>7915.6241263146967</v>
      </c>
      <c r="Q18" s="172">
        <f t="shared" si="13"/>
        <v>-1360.407338967661</v>
      </c>
      <c r="R18" s="171">
        <f t="shared" si="13"/>
        <v>34721.485555526342</v>
      </c>
      <c r="S18" s="27">
        <f t="shared" si="13"/>
        <v>27595.525475000628</v>
      </c>
      <c r="T18" s="172">
        <f t="shared" si="13"/>
        <v>7125.9600805257169</v>
      </c>
      <c r="U18" s="171">
        <f t="shared" si="13"/>
        <v>0</v>
      </c>
      <c r="V18" s="27">
        <f t="shared" si="13"/>
        <v>6.5274999999999999</v>
      </c>
      <c r="W18" s="172">
        <f t="shared" si="13"/>
        <v>-6.5274999999999999</v>
      </c>
      <c r="X18" s="171">
        <f t="shared" si="13"/>
        <v>16302.596757126621</v>
      </c>
      <c r="Y18" s="27">
        <f t="shared" si="13"/>
        <v>14227.269598684677</v>
      </c>
      <c r="Z18" s="172">
        <f t="shared" si="13"/>
        <v>2075.3271584419431</v>
      </c>
      <c r="AA18" s="171">
        <f t="shared" si="13"/>
        <v>-22562.45272573729</v>
      </c>
      <c r="AB18" s="27">
        <f t="shared" si="13"/>
        <v>-24144.709999999995</v>
      </c>
      <c r="AC18" s="172">
        <f t="shared" si="13"/>
        <v>1582.2572742627121</v>
      </c>
      <c r="AD18" s="171">
        <f t="shared" si="13"/>
        <v>-14498.434999999998</v>
      </c>
      <c r="AE18" s="27">
        <f t="shared" si="13"/>
        <v>-11327.072499999998</v>
      </c>
      <c r="AF18" s="172">
        <f t="shared" si="13"/>
        <v>-3171.3625000000006</v>
      </c>
      <c r="AG18" s="29">
        <f t="shared" si="13"/>
        <v>35350.88137426271</v>
      </c>
      <c r="AH18" s="184">
        <v>1.426860592943739</v>
      </c>
      <c r="AI18" s="183">
        <f t="shared" si="10"/>
        <v>0.41038858788008292</v>
      </c>
      <c r="AJ18" s="182">
        <f>SUM(AJ6:AJ17)</f>
        <v>35203.666699999987</v>
      </c>
      <c r="AK18" s="181">
        <v>1.4209185962853701</v>
      </c>
      <c r="AL18" s="180">
        <f t="shared" si="11"/>
        <v>0.41140574429850529</v>
      </c>
      <c r="AM18" s="179">
        <f>SUM(AM6:AM17)</f>
        <v>147.21467426271531</v>
      </c>
    </row>
    <row r="19" spans="1:39" ht="15">
      <c r="A19" s="377"/>
      <c r="B19" s="158" t="s">
        <v>87</v>
      </c>
      <c r="C19" s="169">
        <f t="shared" si="0"/>
        <v>0.59027670447148395</v>
      </c>
      <c r="D19" s="151">
        <f>SUM(D9:D15)</f>
        <v>14504.68620625</v>
      </c>
      <c r="E19" s="168">
        <v>0.58544976408369376</v>
      </c>
      <c r="F19" s="162">
        <f>SUM(F9:F15)</f>
        <v>14482.990700750001</v>
      </c>
      <c r="G19" s="167">
        <v>0.58457407269237005</v>
      </c>
      <c r="H19" s="166">
        <f t="shared" si="1"/>
        <v>1.4957583495085445E-3</v>
      </c>
      <c r="I19" s="151">
        <f t="shared" ref="I19:AG19" si="14">SUM(I9:I15)</f>
        <v>24572.689547755508</v>
      </c>
      <c r="J19" s="16">
        <f t="shared" si="14"/>
        <v>24743.639163982807</v>
      </c>
      <c r="K19" s="165">
        <f t="shared" si="14"/>
        <v>-170.94961622729812</v>
      </c>
      <c r="L19" s="151">
        <f t="shared" si="14"/>
        <v>13821.424999999997</v>
      </c>
      <c r="M19" s="16">
        <f t="shared" si="14"/>
        <v>20930.502499999995</v>
      </c>
      <c r="N19" s="152">
        <f t="shared" si="14"/>
        <v>-7109.0774999999994</v>
      </c>
      <c r="O19" s="151">
        <f t="shared" si="14"/>
        <v>6113.5092873470339</v>
      </c>
      <c r="P19" s="16">
        <f t="shared" si="14"/>
        <v>7576.7966263146955</v>
      </c>
      <c r="Q19" s="152">
        <f t="shared" si="14"/>
        <v>-1463.2873389676611</v>
      </c>
      <c r="R19" s="151">
        <f t="shared" si="14"/>
        <v>33059.495555526337</v>
      </c>
      <c r="S19" s="16">
        <f t="shared" si="14"/>
        <v>27595.525475000628</v>
      </c>
      <c r="T19" s="152">
        <f t="shared" si="14"/>
        <v>5463.9700805257162</v>
      </c>
      <c r="U19" s="151">
        <f t="shared" si="14"/>
        <v>0</v>
      </c>
      <c r="V19" s="16">
        <f t="shared" si="14"/>
        <v>6.5274999999999999</v>
      </c>
      <c r="W19" s="152">
        <f t="shared" si="14"/>
        <v>-6.5274999999999999</v>
      </c>
      <c r="X19" s="151">
        <f t="shared" si="14"/>
        <v>15361.691757126622</v>
      </c>
      <c r="Y19" s="16">
        <f t="shared" si="14"/>
        <v>14227.269598684677</v>
      </c>
      <c r="Z19" s="152">
        <f t="shared" si="14"/>
        <v>1134.4221584419424</v>
      </c>
      <c r="AA19" s="151">
        <f t="shared" si="14"/>
        <v>-21791.327725737287</v>
      </c>
      <c r="AB19" s="16">
        <f t="shared" si="14"/>
        <v>-24144.709999999995</v>
      </c>
      <c r="AC19" s="152">
        <f t="shared" si="14"/>
        <v>2353.3822742627112</v>
      </c>
      <c r="AD19" s="151">
        <f t="shared" si="14"/>
        <v>-13823.047499999997</v>
      </c>
      <c r="AE19" s="16">
        <f t="shared" si="14"/>
        <v>-11327.072499999998</v>
      </c>
      <c r="AF19" s="152">
        <f t="shared" si="14"/>
        <v>-2495.9750000000004</v>
      </c>
      <c r="AG19" s="18">
        <f t="shared" si="14"/>
        <v>32741.746374262711</v>
      </c>
      <c r="AH19" s="164">
        <v>1.3215485959455338</v>
      </c>
      <c r="AI19" s="163">
        <f t="shared" si="10"/>
        <v>0.44300282704687044</v>
      </c>
      <c r="AJ19" s="162">
        <f>SUM(AJ9:AJ15)</f>
        <v>34864.839199999995</v>
      </c>
      <c r="AK19" s="161">
        <v>1.4072425693025652</v>
      </c>
      <c r="AL19" s="160">
        <f t="shared" si="11"/>
        <v>0.41540391503512236</v>
      </c>
      <c r="AM19" s="159">
        <f>SUM(AM9:AM15)</f>
        <v>-2123.0928257372843</v>
      </c>
    </row>
    <row r="20" spans="1:39" ht="15.75" thickBot="1">
      <c r="A20" s="379"/>
      <c r="B20" s="301" t="s">
        <v>86</v>
      </c>
      <c r="C20" s="313">
        <f t="shared" si="0"/>
        <v>0.51569369577974655</v>
      </c>
      <c r="D20" s="294">
        <f>SUM(D6:D8,D16:D17)</f>
        <v>2.91208125</v>
      </c>
      <c r="E20" s="312">
        <v>1.1753975622515876E-4</v>
      </c>
      <c r="F20" s="305">
        <f>SUM(F6:F8,F16:F17)</f>
        <v>0</v>
      </c>
      <c r="G20" s="311">
        <v>0</v>
      </c>
      <c r="H20" s="310">
        <f t="shared" si="1"/>
        <v>1</v>
      </c>
      <c r="I20" s="294">
        <f t="shared" ref="I20:AG20" si="15">SUM(I6:I8,I16:I17)</f>
        <v>5.6469203983516483</v>
      </c>
      <c r="J20" s="293">
        <f t="shared" si="15"/>
        <v>0</v>
      </c>
      <c r="K20" s="309">
        <f t="shared" si="15"/>
        <v>5.6469203983516483</v>
      </c>
      <c r="L20" s="294">
        <f t="shared" si="15"/>
        <v>1011.0449999999997</v>
      </c>
      <c r="M20" s="293">
        <f t="shared" si="15"/>
        <v>0</v>
      </c>
      <c r="N20" s="295">
        <f t="shared" si="15"/>
        <v>1011.0449999999997</v>
      </c>
      <c r="O20" s="294">
        <f t="shared" si="15"/>
        <v>441.7075000000001</v>
      </c>
      <c r="P20" s="293">
        <f t="shared" si="15"/>
        <v>338.82749999999999</v>
      </c>
      <c r="Q20" s="295">
        <f t="shared" si="15"/>
        <v>102.88000000000017</v>
      </c>
      <c r="R20" s="294">
        <f t="shared" si="15"/>
        <v>1661.9900000000002</v>
      </c>
      <c r="S20" s="293">
        <f t="shared" si="15"/>
        <v>0</v>
      </c>
      <c r="T20" s="295">
        <f t="shared" si="15"/>
        <v>1661.9900000000002</v>
      </c>
      <c r="U20" s="294">
        <f t="shared" si="15"/>
        <v>0</v>
      </c>
      <c r="V20" s="293">
        <f t="shared" si="15"/>
        <v>0</v>
      </c>
      <c r="W20" s="295">
        <f t="shared" si="15"/>
        <v>0</v>
      </c>
      <c r="X20" s="294">
        <f t="shared" si="15"/>
        <v>940.90499999999997</v>
      </c>
      <c r="Y20" s="293">
        <f t="shared" si="15"/>
        <v>0</v>
      </c>
      <c r="Z20" s="295">
        <f t="shared" si="15"/>
        <v>940.90499999999997</v>
      </c>
      <c r="AA20" s="294">
        <f t="shared" si="15"/>
        <v>-771.125</v>
      </c>
      <c r="AB20" s="293">
        <f t="shared" si="15"/>
        <v>0</v>
      </c>
      <c r="AC20" s="295">
        <f t="shared" si="15"/>
        <v>-771.125</v>
      </c>
      <c r="AD20" s="294">
        <f t="shared" si="15"/>
        <v>-675.38750000000005</v>
      </c>
      <c r="AE20" s="293">
        <f t="shared" si="15"/>
        <v>0</v>
      </c>
      <c r="AF20" s="295">
        <f t="shared" si="15"/>
        <v>-675.38750000000005</v>
      </c>
      <c r="AG20" s="308">
        <f t="shared" si="15"/>
        <v>2609.1349999999998</v>
      </c>
      <c r="AH20" s="307">
        <v>0.10531199699820518</v>
      </c>
      <c r="AI20" s="306">
        <f t="shared" si="10"/>
        <v>1.1161098410009448E-3</v>
      </c>
      <c r="AJ20" s="305">
        <f>SUM(AJ6:AJ8,AJ16:AJ17)</f>
        <v>338.82749999999999</v>
      </c>
      <c r="AK20" s="304">
        <v>1.3676026982805213E-2</v>
      </c>
      <c r="AL20" s="303">
        <f t="shared" si="11"/>
        <v>0</v>
      </c>
      <c r="AM20" s="302">
        <f>SUM(AM6:AM8,AM16:AM17)</f>
        <v>2270.3074999999994</v>
      </c>
    </row>
    <row r="21" spans="1:39" ht="15.75" thickTop="1">
      <c r="A21" s="376" t="s">
        <v>89</v>
      </c>
      <c r="B21" s="280" t="s">
        <v>26</v>
      </c>
      <c r="C21" s="291">
        <f t="shared" si="0"/>
        <v>1</v>
      </c>
      <c r="D21" s="273">
        <v>0</v>
      </c>
      <c r="E21" s="290">
        <v>0</v>
      </c>
      <c r="F21" s="284">
        <v>0</v>
      </c>
      <c r="G21" s="289">
        <v>0</v>
      </c>
      <c r="H21" s="288">
        <f t="shared" si="1"/>
        <v>1</v>
      </c>
      <c r="I21" s="273">
        <v>0</v>
      </c>
      <c r="J21" s="83">
        <v>0</v>
      </c>
      <c r="K21" s="287">
        <f t="shared" ref="K21:K32" si="16">I21-J21</f>
        <v>0</v>
      </c>
      <c r="L21" s="273">
        <v>87.678333333333327</v>
      </c>
      <c r="M21" s="83">
        <v>0</v>
      </c>
      <c r="N21" s="274">
        <f t="shared" ref="N21:N32" si="17">L21-M21</f>
        <v>87.678333333333327</v>
      </c>
      <c r="O21" s="273">
        <v>44.867499999999986</v>
      </c>
      <c r="P21" s="83">
        <v>96.960833333333355</v>
      </c>
      <c r="Q21" s="274">
        <f t="shared" ref="Q21:Q32" si="18">O21-P21</f>
        <v>-52.093333333333369</v>
      </c>
      <c r="R21" s="273">
        <v>86.586666666666673</v>
      </c>
      <c r="S21" s="83">
        <v>0</v>
      </c>
      <c r="T21" s="274">
        <f t="shared" ref="T21:T32" si="19">R21-S21</f>
        <v>86.586666666666673</v>
      </c>
      <c r="U21" s="273">
        <v>0</v>
      </c>
      <c r="V21" s="83">
        <v>0</v>
      </c>
      <c r="W21" s="274">
        <f t="shared" ref="W21:W32" si="20">U21-V21</f>
        <v>0</v>
      </c>
      <c r="X21" s="273">
        <v>130.16333333333333</v>
      </c>
      <c r="Y21" s="83">
        <v>0</v>
      </c>
      <c r="Z21" s="274">
        <f t="shared" ref="Z21:Z32" si="21">X21-Y21</f>
        <v>130.16333333333333</v>
      </c>
      <c r="AA21" s="273">
        <v>-56.319166666666668</v>
      </c>
      <c r="AB21" s="83">
        <v>0</v>
      </c>
      <c r="AC21" s="274">
        <f t="shared" ref="AC21:AC32" si="22">AA21-AB21</f>
        <v>-56.319166666666668</v>
      </c>
      <c r="AD21" s="273">
        <v>-84.334999999999994</v>
      </c>
      <c r="AE21" s="83">
        <v>0</v>
      </c>
      <c r="AF21" s="274">
        <f t="shared" ref="AF21:AF32" si="23">AD21-AE21</f>
        <v>-84.334999999999994</v>
      </c>
      <c r="AG21" s="85">
        <v>208.64166666666671</v>
      </c>
      <c r="AH21" s="286">
        <v>8.4213620888534055E-3</v>
      </c>
      <c r="AI21" s="285">
        <f t="shared" si="10"/>
        <v>0</v>
      </c>
      <c r="AJ21" s="284">
        <v>96.960833333333355</v>
      </c>
      <c r="AK21" s="283">
        <v>3.9136108283475994E-3</v>
      </c>
      <c r="AL21" s="282">
        <f t="shared" si="11"/>
        <v>0</v>
      </c>
      <c r="AM21" s="281">
        <f t="shared" ref="AM21:AM32" si="24">AG21-AJ21</f>
        <v>111.68083333333335</v>
      </c>
    </row>
    <row r="22" spans="1:39" ht="15">
      <c r="A22" s="377"/>
      <c r="B22" s="270" t="s">
        <v>25</v>
      </c>
      <c r="C22" s="269">
        <f t="shared" si="0"/>
        <v>1</v>
      </c>
      <c r="D22" s="251">
        <v>0</v>
      </c>
      <c r="E22" s="268">
        <v>0</v>
      </c>
      <c r="F22" s="262">
        <v>0</v>
      </c>
      <c r="G22" s="267">
        <v>0</v>
      </c>
      <c r="H22" s="266">
        <f t="shared" si="1"/>
        <v>1</v>
      </c>
      <c r="I22" s="251">
        <v>0</v>
      </c>
      <c r="J22" s="61">
        <v>0</v>
      </c>
      <c r="K22" s="265">
        <f t="shared" si="16"/>
        <v>0</v>
      </c>
      <c r="L22" s="251">
        <v>99.203333333333319</v>
      </c>
      <c r="M22" s="61">
        <v>0</v>
      </c>
      <c r="N22" s="252">
        <f t="shared" si="17"/>
        <v>99.203333333333319</v>
      </c>
      <c r="O22" s="251">
        <v>45.968333333333362</v>
      </c>
      <c r="P22" s="61">
        <v>72.718333333333334</v>
      </c>
      <c r="Q22" s="252">
        <f t="shared" si="18"/>
        <v>-26.749999999999972</v>
      </c>
      <c r="R22" s="251">
        <v>467.18499999999995</v>
      </c>
      <c r="S22" s="61">
        <v>0</v>
      </c>
      <c r="T22" s="252">
        <f t="shared" si="19"/>
        <v>467.18499999999995</v>
      </c>
      <c r="U22" s="251">
        <v>0</v>
      </c>
      <c r="V22" s="61">
        <v>0</v>
      </c>
      <c r="W22" s="252">
        <f t="shared" si="20"/>
        <v>0</v>
      </c>
      <c r="X22" s="251">
        <v>139.95083333333332</v>
      </c>
      <c r="Y22" s="61">
        <v>0</v>
      </c>
      <c r="Z22" s="252">
        <f t="shared" si="21"/>
        <v>139.95083333333332</v>
      </c>
      <c r="AA22" s="251">
        <v>-176.21</v>
      </c>
      <c r="AB22" s="61">
        <v>0</v>
      </c>
      <c r="AC22" s="252">
        <f t="shared" si="22"/>
        <v>-176.21</v>
      </c>
      <c r="AD22" s="251">
        <v>-129.76500000000001</v>
      </c>
      <c r="AE22" s="61">
        <v>0</v>
      </c>
      <c r="AF22" s="252">
        <f t="shared" si="23"/>
        <v>-129.76500000000001</v>
      </c>
      <c r="AG22" s="63">
        <v>446.33249999999987</v>
      </c>
      <c r="AH22" s="264">
        <v>1.8015229913439283E-2</v>
      </c>
      <c r="AI22" s="263">
        <f t="shared" si="10"/>
        <v>0</v>
      </c>
      <c r="AJ22" s="262">
        <v>72.718333333333334</v>
      </c>
      <c r="AK22" s="261">
        <v>2.9351156231748913E-3</v>
      </c>
      <c r="AL22" s="260">
        <f t="shared" si="11"/>
        <v>0</v>
      </c>
      <c r="AM22" s="259">
        <f t="shared" si="24"/>
        <v>373.61416666666651</v>
      </c>
    </row>
    <row r="23" spans="1:39" ht="15">
      <c r="A23" s="377"/>
      <c r="B23" s="271" t="s">
        <v>24</v>
      </c>
      <c r="C23" s="249">
        <f t="shared" si="0"/>
        <v>0.52633336418582566</v>
      </c>
      <c r="D23" s="231">
        <v>6.8854466666666667</v>
      </c>
      <c r="E23" s="248">
        <v>2.7791591415978931E-4</v>
      </c>
      <c r="F23" s="242">
        <v>0</v>
      </c>
      <c r="G23" s="247">
        <v>0</v>
      </c>
      <c r="H23" s="246">
        <f t="shared" si="1"/>
        <v>1</v>
      </c>
      <c r="I23" s="231">
        <v>13.081911836080586</v>
      </c>
      <c r="J23" s="72">
        <v>0</v>
      </c>
      <c r="K23" s="245">
        <f t="shared" si="16"/>
        <v>13.081911836080586</v>
      </c>
      <c r="L23" s="231">
        <v>38.507499999999951</v>
      </c>
      <c r="M23" s="72">
        <v>0</v>
      </c>
      <c r="N23" s="232">
        <f t="shared" si="17"/>
        <v>38.507499999999951</v>
      </c>
      <c r="O23" s="231">
        <v>126.30833333333332</v>
      </c>
      <c r="P23" s="72">
        <v>49.141666666666673</v>
      </c>
      <c r="Q23" s="232">
        <f t="shared" si="18"/>
        <v>77.166666666666657</v>
      </c>
      <c r="R23" s="231">
        <v>267.52583333333342</v>
      </c>
      <c r="S23" s="72">
        <v>0</v>
      </c>
      <c r="T23" s="232">
        <f t="shared" si="19"/>
        <v>267.52583333333342</v>
      </c>
      <c r="U23" s="231">
        <v>0</v>
      </c>
      <c r="V23" s="72">
        <v>0</v>
      </c>
      <c r="W23" s="232">
        <f t="shared" si="20"/>
        <v>0</v>
      </c>
      <c r="X23" s="231">
        <v>432.66333333333336</v>
      </c>
      <c r="Y23" s="72">
        <v>0</v>
      </c>
      <c r="Z23" s="232">
        <f t="shared" si="21"/>
        <v>432.66333333333336</v>
      </c>
      <c r="AA23" s="231">
        <v>-76.921666666666681</v>
      </c>
      <c r="AB23" s="72">
        <v>0</v>
      </c>
      <c r="AC23" s="232">
        <f t="shared" si="22"/>
        <v>-76.921666666666681</v>
      </c>
      <c r="AD23" s="231">
        <v>-327.46333333333337</v>
      </c>
      <c r="AE23" s="72">
        <v>0</v>
      </c>
      <c r="AF23" s="232">
        <f t="shared" si="23"/>
        <v>-327.46333333333337</v>
      </c>
      <c r="AG23" s="74">
        <v>460.62000000000012</v>
      </c>
      <c r="AH23" s="244">
        <v>1.8591913433882605E-2</v>
      </c>
      <c r="AI23" s="243">
        <f t="shared" si="10"/>
        <v>1.4948214725080684E-2</v>
      </c>
      <c r="AJ23" s="242">
        <v>49.141666666666673</v>
      </c>
      <c r="AK23" s="241">
        <v>1.9834953163876986E-3</v>
      </c>
      <c r="AL23" s="240">
        <f t="shared" si="11"/>
        <v>0</v>
      </c>
      <c r="AM23" s="239">
        <f t="shared" si="24"/>
        <v>411.47833333333347</v>
      </c>
    </row>
    <row r="24" spans="1:39" ht="15">
      <c r="A24" s="377"/>
      <c r="B24" s="218" t="s">
        <v>23</v>
      </c>
      <c r="C24" s="229">
        <f t="shared" si="0"/>
        <v>0.52069076850185303</v>
      </c>
      <c r="D24" s="211">
        <v>171.75742583333331</v>
      </c>
      <c r="E24" s="228">
        <v>6.9326108130776864E-3</v>
      </c>
      <c r="F24" s="222">
        <v>573.59652750000009</v>
      </c>
      <c r="G24" s="227">
        <v>2.3151962539443741E-2</v>
      </c>
      <c r="H24" s="226">
        <f t="shared" si="1"/>
        <v>-2.3395733821523139</v>
      </c>
      <c r="I24" s="211">
        <v>329.86454960113639</v>
      </c>
      <c r="J24" s="49">
        <v>1141.0193287463198</v>
      </c>
      <c r="K24" s="225">
        <f t="shared" si="16"/>
        <v>-811.15477914518351</v>
      </c>
      <c r="L24" s="211">
        <v>542.75666666666677</v>
      </c>
      <c r="M24" s="49">
        <v>406.05999999999966</v>
      </c>
      <c r="N24" s="212">
        <f t="shared" si="17"/>
        <v>136.69666666666711</v>
      </c>
      <c r="O24" s="211">
        <v>187.40083333333334</v>
      </c>
      <c r="P24" s="49">
        <v>418.05241938265675</v>
      </c>
      <c r="Q24" s="212">
        <f t="shared" si="18"/>
        <v>-230.65158604932341</v>
      </c>
      <c r="R24" s="211">
        <v>860.65166666666664</v>
      </c>
      <c r="S24" s="49">
        <v>3129.4374999999995</v>
      </c>
      <c r="T24" s="212">
        <f t="shared" si="19"/>
        <v>-2268.7858333333329</v>
      </c>
      <c r="U24" s="211">
        <v>0</v>
      </c>
      <c r="V24" s="49">
        <v>3.0849999999999995</v>
      </c>
      <c r="W24" s="212">
        <f t="shared" si="20"/>
        <v>-3.0849999999999995</v>
      </c>
      <c r="X24" s="211">
        <v>1055.1074999999998</v>
      </c>
      <c r="Y24" s="49">
        <v>1982.0884139506761</v>
      </c>
      <c r="Z24" s="212">
        <f t="shared" si="21"/>
        <v>-926.98091395067627</v>
      </c>
      <c r="AA24" s="211">
        <v>-519.03499999999997</v>
      </c>
      <c r="AB24" s="49">
        <v>-2603.9199999999996</v>
      </c>
      <c r="AC24" s="212">
        <f t="shared" si="22"/>
        <v>2084.8849999999998</v>
      </c>
      <c r="AD24" s="211">
        <v>-852.24083333333328</v>
      </c>
      <c r="AE24" s="49">
        <v>-549.82500000000016</v>
      </c>
      <c r="AF24" s="212">
        <f t="shared" si="23"/>
        <v>-302.41583333333313</v>
      </c>
      <c r="AG24" s="51">
        <v>1274.6408333333334</v>
      </c>
      <c r="AH24" s="224">
        <v>5.144807440542163E-2</v>
      </c>
      <c r="AI24" s="223">
        <f t="shared" si="10"/>
        <v>0.13474966542862726</v>
      </c>
      <c r="AJ24" s="222">
        <v>2784.9783333333316</v>
      </c>
      <c r="AK24" s="221">
        <v>0.11240952647938711</v>
      </c>
      <c r="AL24" s="220">
        <f t="shared" si="11"/>
        <v>0.20596085816346882</v>
      </c>
      <c r="AM24" s="219">
        <f t="shared" si="24"/>
        <v>-1510.3374999999983</v>
      </c>
    </row>
    <row r="25" spans="1:39" ht="15">
      <c r="A25" s="377"/>
      <c r="B25" s="270" t="s">
        <v>22</v>
      </c>
      <c r="C25" s="269">
        <f t="shared" si="0"/>
        <v>0.52063092632324581</v>
      </c>
      <c r="D25" s="251">
        <v>1245.0363848333332</v>
      </c>
      <c r="E25" s="268">
        <v>5.0253155939506473E-2</v>
      </c>
      <c r="F25" s="262">
        <v>1705.7178830000003</v>
      </c>
      <c r="G25" s="267">
        <v>6.8847551609480903E-2</v>
      </c>
      <c r="H25" s="266">
        <f t="shared" si="1"/>
        <v>-0.37001448614558863</v>
      </c>
      <c r="I25" s="251">
        <v>2391.399207930117</v>
      </c>
      <c r="J25" s="61">
        <v>3275.2169575927655</v>
      </c>
      <c r="K25" s="265">
        <f t="shared" si="16"/>
        <v>-883.81774966264857</v>
      </c>
      <c r="L25" s="251">
        <v>4573.6241666666665</v>
      </c>
      <c r="M25" s="61">
        <v>5043.4116666666678</v>
      </c>
      <c r="N25" s="252">
        <f t="shared" si="17"/>
        <v>-469.78750000000127</v>
      </c>
      <c r="O25" s="251">
        <v>556.85958327942035</v>
      </c>
      <c r="P25" s="61">
        <v>774.06254166640156</v>
      </c>
      <c r="Q25" s="252">
        <f t="shared" si="18"/>
        <v>-217.20295838698121</v>
      </c>
      <c r="R25" s="251">
        <v>7711.9312667205795</v>
      </c>
      <c r="S25" s="61">
        <v>8485.9286601941185</v>
      </c>
      <c r="T25" s="252">
        <f t="shared" si="19"/>
        <v>-773.99739347353898</v>
      </c>
      <c r="U25" s="251">
        <v>0.92249999999999988</v>
      </c>
      <c r="V25" s="61">
        <v>3.1820231392137135</v>
      </c>
      <c r="W25" s="252">
        <f t="shared" si="20"/>
        <v>-2.2595231392137136</v>
      </c>
      <c r="X25" s="251">
        <v>757.89583333333348</v>
      </c>
      <c r="Y25" s="61">
        <v>345.27329166693193</v>
      </c>
      <c r="Z25" s="252">
        <f t="shared" si="21"/>
        <v>412.62254166640156</v>
      </c>
      <c r="AA25" s="251">
        <v>-5672.2008500000002</v>
      </c>
      <c r="AB25" s="61">
        <v>-6821.4425000000001</v>
      </c>
      <c r="AC25" s="252">
        <f t="shared" si="22"/>
        <v>1149.2416499999999</v>
      </c>
      <c r="AD25" s="251">
        <v>-614.18250000000012</v>
      </c>
      <c r="AE25" s="61">
        <v>-10.584166666666663</v>
      </c>
      <c r="AF25" s="252">
        <f t="shared" si="23"/>
        <v>-603.59833333333347</v>
      </c>
      <c r="AG25" s="63">
        <v>7314.85</v>
      </c>
      <c r="AH25" s="264">
        <v>0.29524783548659661</v>
      </c>
      <c r="AI25" s="263">
        <f t="shared" si="10"/>
        <v>0.1702066870589736</v>
      </c>
      <c r="AJ25" s="262">
        <v>7819.8315166666671</v>
      </c>
      <c r="AK25" s="261">
        <v>0.31563030398336606</v>
      </c>
      <c r="AL25" s="260">
        <f t="shared" si="11"/>
        <v>0.21812719102253636</v>
      </c>
      <c r="AM25" s="259">
        <f t="shared" si="24"/>
        <v>-504.98151666666672</v>
      </c>
    </row>
    <row r="26" spans="1:39" ht="15">
      <c r="A26" s="377"/>
      <c r="B26" s="270" t="s">
        <v>21</v>
      </c>
      <c r="C26" s="269">
        <f t="shared" si="0"/>
        <v>0.57355414802421867</v>
      </c>
      <c r="D26" s="251">
        <v>2481.3694689166668</v>
      </c>
      <c r="E26" s="268">
        <v>0.1001550222820935</v>
      </c>
      <c r="F26" s="262">
        <v>2886.0907450833329</v>
      </c>
      <c r="G26" s="267">
        <v>0.11649070664153313</v>
      </c>
      <c r="H26" s="266">
        <f t="shared" si="1"/>
        <v>-0.16310399609428661</v>
      </c>
      <c r="I26" s="251">
        <v>4326.3037630614253</v>
      </c>
      <c r="J26" s="61">
        <v>5055.6906018760073</v>
      </c>
      <c r="K26" s="265">
        <f t="shared" si="16"/>
        <v>-729.38683881458201</v>
      </c>
      <c r="L26" s="251">
        <v>7692.7108333333317</v>
      </c>
      <c r="M26" s="61">
        <v>8672.3833333333332</v>
      </c>
      <c r="N26" s="252">
        <f t="shared" si="17"/>
        <v>-979.67250000000149</v>
      </c>
      <c r="O26" s="251">
        <v>1160.244583336156</v>
      </c>
      <c r="P26" s="61">
        <v>1063.9349999999999</v>
      </c>
      <c r="Q26" s="252">
        <f t="shared" si="18"/>
        <v>96.309583336156038</v>
      </c>
      <c r="R26" s="251">
        <v>18135.593133330513</v>
      </c>
      <c r="S26" s="61">
        <v>18355.47491666667</v>
      </c>
      <c r="T26" s="252">
        <f t="shared" si="19"/>
        <v>-219.88178333615724</v>
      </c>
      <c r="U26" s="251">
        <v>0</v>
      </c>
      <c r="V26" s="61">
        <v>0</v>
      </c>
      <c r="W26" s="252">
        <f t="shared" si="20"/>
        <v>0</v>
      </c>
      <c r="X26" s="251">
        <v>235.64083333333338</v>
      </c>
      <c r="Y26" s="61">
        <v>41.561666666666767</v>
      </c>
      <c r="Z26" s="252">
        <f t="shared" si="21"/>
        <v>194.07916666666659</v>
      </c>
      <c r="AA26" s="251">
        <v>-12171.925216666668</v>
      </c>
      <c r="AB26" s="61">
        <v>-13261.380833333335</v>
      </c>
      <c r="AC26" s="252">
        <f t="shared" si="22"/>
        <v>1089.4556166666662</v>
      </c>
      <c r="AD26" s="251">
        <v>-135.64083333333335</v>
      </c>
      <c r="AE26" s="61">
        <v>-7.680833333333335</v>
      </c>
      <c r="AF26" s="252">
        <f t="shared" si="23"/>
        <v>-127.96000000000001</v>
      </c>
      <c r="AG26" s="63">
        <v>14916.623333333333</v>
      </c>
      <c r="AH26" s="264">
        <v>0.60207670040199435</v>
      </c>
      <c r="AI26" s="263">
        <f t="shared" si="10"/>
        <v>0.16634927446157946</v>
      </c>
      <c r="AJ26" s="262">
        <v>14864.293250000002</v>
      </c>
      <c r="AK26" s="261">
        <v>0.59996451163890019</v>
      </c>
      <c r="AL26" s="260">
        <f t="shared" si="11"/>
        <v>0.19416266192698617</v>
      </c>
      <c r="AM26" s="259">
        <f t="shared" si="24"/>
        <v>52.330083333330549</v>
      </c>
    </row>
    <row r="27" spans="1:39" ht="15">
      <c r="A27" s="377"/>
      <c r="B27" s="270" t="s">
        <v>20</v>
      </c>
      <c r="C27" s="269">
        <f t="shared" si="0"/>
        <v>0.5725166190356803</v>
      </c>
      <c r="D27" s="251">
        <v>5749.8437679999997</v>
      </c>
      <c r="E27" s="268">
        <v>0.23207980025401706</v>
      </c>
      <c r="F27" s="262">
        <v>5657.4867958333334</v>
      </c>
      <c r="G27" s="267">
        <v>0.22835201415080206</v>
      </c>
      <c r="H27" s="266">
        <f t="shared" si="1"/>
        <v>1.6062518547141559E-2</v>
      </c>
      <c r="I27" s="251">
        <v>10043.103687862829</v>
      </c>
      <c r="J27" s="61">
        <v>9904.6447143951864</v>
      </c>
      <c r="K27" s="265">
        <f t="shared" si="16"/>
        <v>138.45897346764286</v>
      </c>
      <c r="L27" s="251">
        <v>3794.039166666666</v>
      </c>
      <c r="M27" s="61">
        <v>6120.0658333333313</v>
      </c>
      <c r="N27" s="252">
        <f t="shared" si="17"/>
        <v>-2326.0266666666653</v>
      </c>
      <c r="O27" s="251">
        <v>1719.0697915881162</v>
      </c>
      <c r="P27" s="61">
        <v>1949.5533749999092</v>
      </c>
      <c r="Q27" s="252">
        <f t="shared" si="18"/>
        <v>-230.48358341179301</v>
      </c>
      <c r="R27" s="251">
        <v>10769.615741745218</v>
      </c>
      <c r="S27" s="61">
        <v>7814.1263583334248</v>
      </c>
      <c r="T27" s="252">
        <f t="shared" si="19"/>
        <v>2955.4893834117929</v>
      </c>
      <c r="U27" s="251">
        <v>0</v>
      </c>
      <c r="V27" s="61">
        <v>0</v>
      </c>
      <c r="W27" s="252">
        <f t="shared" si="20"/>
        <v>0</v>
      </c>
      <c r="X27" s="251">
        <v>4595.2058333333325</v>
      </c>
      <c r="Y27" s="61">
        <v>4311.2633333333324</v>
      </c>
      <c r="Z27" s="252">
        <f t="shared" si="21"/>
        <v>283.94250000000011</v>
      </c>
      <c r="AA27" s="251">
        <v>-8040.3136167883795</v>
      </c>
      <c r="AB27" s="61">
        <v>-7501.4575000000004</v>
      </c>
      <c r="AC27" s="252">
        <f t="shared" si="22"/>
        <v>-538.85611678837904</v>
      </c>
      <c r="AD27" s="251">
        <v>-4574.0199999999995</v>
      </c>
      <c r="AE27" s="61">
        <v>-4094.1991666666668</v>
      </c>
      <c r="AF27" s="252">
        <f t="shared" si="23"/>
        <v>-479.82083333333276</v>
      </c>
      <c r="AG27" s="63">
        <v>8263.5969165449533</v>
      </c>
      <c r="AH27" s="264">
        <v>0.33354191855521459</v>
      </c>
      <c r="AI27" s="263">
        <f t="shared" si="10"/>
        <v>0.69580399746845778</v>
      </c>
      <c r="AJ27" s="262">
        <v>8599.3522333333294</v>
      </c>
      <c r="AK27" s="261">
        <v>0.34709394360762597</v>
      </c>
      <c r="AL27" s="260">
        <f t="shared" si="11"/>
        <v>0.65789685575425561</v>
      </c>
      <c r="AM27" s="259">
        <f t="shared" si="24"/>
        <v>-335.75531678837615</v>
      </c>
    </row>
    <row r="28" spans="1:39" ht="15">
      <c r="A28" s="377"/>
      <c r="B28" s="270" t="s">
        <v>19</v>
      </c>
      <c r="C28" s="269">
        <f t="shared" si="0"/>
        <v>0.61814468921263277</v>
      </c>
      <c r="D28" s="251">
        <v>5045.7781735833332</v>
      </c>
      <c r="E28" s="268">
        <v>0.20366174071867391</v>
      </c>
      <c r="F28" s="262">
        <v>3804.2720663333334</v>
      </c>
      <c r="G28" s="267">
        <v>0.15355107666617029</v>
      </c>
      <c r="H28" s="266">
        <f t="shared" si="1"/>
        <v>0.24604849134069762</v>
      </c>
      <c r="I28" s="251">
        <v>8162.7784912468269</v>
      </c>
      <c r="J28" s="61">
        <v>6135.7595539484428</v>
      </c>
      <c r="K28" s="265">
        <f t="shared" si="16"/>
        <v>2027.0189372983841</v>
      </c>
      <c r="L28" s="251">
        <v>803.82083333333287</v>
      </c>
      <c r="M28" s="61">
        <v>634.13249999999994</v>
      </c>
      <c r="N28" s="252">
        <f t="shared" si="17"/>
        <v>169.68833333333293</v>
      </c>
      <c r="O28" s="251">
        <v>1782.0058333333334</v>
      </c>
      <c r="P28" s="61">
        <v>1539.55675</v>
      </c>
      <c r="Q28" s="252">
        <f t="shared" si="18"/>
        <v>242.44908333333342</v>
      </c>
      <c r="R28" s="251">
        <v>4608.0414999999994</v>
      </c>
      <c r="S28" s="61">
        <v>557.77750000000003</v>
      </c>
      <c r="T28" s="252">
        <f t="shared" si="19"/>
        <v>4050.2639999999992</v>
      </c>
      <c r="U28" s="251">
        <v>0</v>
      </c>
      <c r="V28" s="61">
        <v>0</v>
      </c>
      <c r="W28" s="252">
        <f t="shared" si="20"/>
        <v>0</v>
      </c>
      <c r="X28" s="251">
        <v>6161.8183333333327</v>
      </c>
      <c r="Y28" s="61">
        <v>5349.5136499999999</v>
      </c>
      <c r="Z28" s="252">
        <f t="shared" si="21"/>
        <v>812.30468333333283</v>
      </c>
      <c r="AA28" s="251">
        <v>-2899.6673333333329</v>
      </c>
      <c r="AB28" s="61">
        <v>-259.69833333333332</v>
      </c>
      <c r="AC28" s="252">
        <f t="shared" si="22"/>
        <v>-2639.9689999999996</v>
      </c>
      <c r="AD28" s="251">
        <v>-6006.98</v>
      </c>
      <c r="AE28" s="61">
        <v>-5349.2333333333327</v>
      </c>
      <c r="AF28" s="252">
        <f t="shared" si="23"/>
        <v>-657.7466666666669</v>
      </c>
      <c r="AG28" s="63">
        <v>4449.0391666666656</v>
      </c>
      <c r="AH28" s="264">
        <v>0.17957568288528467</v>
      </c>
      <c r="AI28" s="263">
        <f t="shared" si="10"/>
        <v>1.1341276137525578</v>
      </c>
      <c r="AJ28" s="262">
        <v>2472.048733333334</v>
      </c>
      <c r="AK28" s="261">
        <v>9.9778811282661903E-2</v>
      </c>
      <c r="AL28" s="260">
        <f t="shared" si="11"/>
        <v>1.5389146722862606</v>
      </c>
      <c r="AM28" s="259">
        <f t="shared" si="24"/>
        <v>1976.9904333333316</v>
      </c>
    </row>
    <row r="29" spans="1:39" ht="15">
      <c r="A29" s="377"/>
      <c r="B29" s="258" t="s">
        <v>18</v>
      </c>
      <c r="C29" s="269">
        <f t="shared" si="0"/>
        <v>0.61621983549084824</v>
      </c>
      <c r="D29" s="251">
        <v>2035.6859337499998</v>
      </c>
      <c r="E29" s="268">
        <v>8.216598640713052E-2</v>
      </c>
      <c r="F29" s="262">
        <v>1752.9053655</v>
      </c>
      <c r="G29" s="267">
        <v>7.0752170579076484E-2</v>
      </c>
      <c r="H29" s="266">
        <f t="shared" si="1"/>
        <v>0.13891168748662569</v>
      </c>
      <c r="I29" s="251">
        <v>3303.5060160445496</v>
      </c>
      <c r="J29" s="61">
        <v>2828.6643298005365</v>
      </c>
      <c r="K29" s="265">
        <f t="shared" si="16"/>
        <v>474.84168624401309</v>
      </c>
      <c r="L29" s="251">
        <v>243.0150000000001</v>
      </c>
      <c r="M29" s="61">
        <v>548.61000000000013</v>
      </c>
      <c r="N29" s="252">
        <f t="shared" si="17"/>
        <v>-305.59500000000003</v>
      </c>
      <c r="O29" s="251">
        <v>930.30534774764612</v>
      </c>
      <c r="P29" s="61">
        <v>1302.8767083328351</v>
      </c>
      <c r="Q29" s="252">
        <f t="shared" si="18"/>
        <v>-372.57136058518893</v>
      </c>
      <c r="R29" s="251">
        <v>3360.3902225810284</v>
      </c>
      <c r="S29" s="61">
        <v>903.93093333333343</v>
      </c>
      <c r="T29" s="252">
        <f t="shared" si="19"/>
        <v>2456.4592892476949</v>
      </c>
      <c r="U29" s="251">
        <v>0</v>
      </c>
      <c r="V29" s="61">
        <v>0</v>
      </c>
      <c r="W29" s="252">
        <f t="shared" si="20"/>
        <v>0</v>
      </c>
      <c r="X29" s="251">
        <v>2151.3302630046596</v>
      </c>
      <c r="Y29" s="61">
        <v>1609.0481916671649</v>
      </c>
      <c r="Z29" s="252">
        <f t="shared" si="21"/>
        <v>542.2820713374947</v>
      </c>
      <c r="AA29" s="251">
        <v>-2159.9233333333336</v>
      </c>
      <c r="AB29" s="61">
        <v>-792.08499999999992</v>
      </c>
      <c r="AC29" s="252">
        <f t="shared" si="22"/>
        <v>-1367.8383333333336</v>
      </c>
      <c r="AD29" s="251">
        <v>-1953.2049999999999</v>
      </c>
      <c r="AE29" s="61">
        <v>-1570.6516666666666</v>
      </c>
      <c r="AF29" s="252">
        <f t="shared" si="23"/>
        <v>-382.55333333333328</v>
      </c>
      <c r="AG29" s="63">
        <v>2571.9125000000004</v>
      </c>
      <c r="AH29" s="264">
        <v>0.10380959263497153</v>
      </c>
      <c r="AI29" s="263">
        <f t="shared" si="10"/>
        <v>0.79150668374215671</v>
      </c>
      <c r="AJ29" s="262">
        <v>2001.729166666667</v>
      </c>
      <c r="AK29" s="261">
        <v>8.0795396169441772E-2</v>
      </c>
      <c r="AL29" s="260">
        <f t="shared" si="11"/>
        <v>0.87569557095427897</v>
      </c>
      <c r="AM29" s="259">
        <f t="shared" si="24"/>
        <v>570.18333333333339</v>
      </c>
    </row>
    <row r="30" spans="1:39" ht="15">
      <c r="A30" s="377"/>
      <c r="B30" s="238" t="s">
        <v>17</v>
      </c>
      <c r="C30" s="249">
        <f t="shared" si="0"/>
        <v>0.59266506679029696</v>
      </c>
      <c r="D30" s="231">
        <v>184.62193308333335</v>
      </c>
      <c r="E30" s="248">
        <v>7.4518583602131896E-3</v>
      </c>
      <c r="F30" s="242">
        <v>269.40505766666666</v>
      </c>
      <c r="G30" s="247">
        <v>1.0873942752443435E-2</v>
      </c>
      <c r="H30" s="246">
        <f t="shared" si="1"/>
        <v>-0.45922563569445735</v>
      </c>
      <c r="I30" s="231">
        <v>311.51141416718298</v>
      </c>
      <c r="J30" s="72">
        <v>472.80431453398961</v>
      </c>
      <c r="K30" s="245">
        <f t="shared" si="16"/>
        <v>-161.29290036680663</v>
      </c>
      <c r="L30" s="231">
        <v>397.15999999999985</v>
      </c>
      <c r="M30" s="72">
        <v>210.39583333333329</v>
      </c>
      <c r="N30" s="232">
        <f t="shared" si="17"/>
        <v>186.76416666666657</v>
      </c>
      <c r="O30" s="231">
        <v>428.82083333333338</v>
      </c>
      <c r="P30" s="72">
        <v>903.29841666671712</v>
      </c>
      <c r="Q30" s="232">
        <f t="shared" si="18"/>
        <v>-474.47758333338373</v>
      </c>
      <c r="R30" s="231">
        <v>641.68083333333334</v>
      </c>
      <c r="S30" s="72">
        <v>214.94666666666672</v>
      </c>
      <c r="T30" s="232">
        <f t="shared" si="19"/>
        <v>426.73416666666662</v>
      </c>
      <c r="U30" s="231">
        <v>0</v>
      </c>
      <c r="V30" s="72">
        <v>0</v>
      </c>
      <c r="W30" s="232">
        <f t="shared" si="20"/>
        <v>0</v>
      </c>
      <c r="X30" s="231">
        <v>654.02833333333319</v>
      </c>
      <c r="Y30" s="72">
        <v>128.57741666661616</v>
      </c>
      <c r="Z30" s="232">
        <f t="shared" si="21"/>
        <v>525.45091666671703</v>
      </c>
      <c r="AA30" s="231">
        <v>-332.11500000000001</v>
      </c>
      <c r="AB30" s="72">
        <v>-191.39750000000004</v>
      </c>
      <c r="AC30" s="232">
        <f t="shared" si="22"/>
        <v>-140.71749999999997</v>
      </c>
      <c r="AD30" s="231">
        <v>-354.67166666666668</v>
      </c>
      <c r="AE30" s="72">
        <v>-68.070000000000007</v>
      </c>
      <c r="AF30" s="232">
        <f t="shared" si="23"/>
        <v>-286.60166666666669</v>
      </c>
      <c r="AG30" s="74">
        <v>1434.903333333333</v>
      </c>
      <c r="AH30" s="244">
        <v>5.7916717813648808E-2</v>
      </c>
      <c r="AI30" s="243">
        <f t="shared" si="10"/>
        <v>0.12866506669438829</v>
      </c>
      <c r="AJ30" s="242">
        <v>1197.7508333333333</v>
      </c>
      <c r="AK30" s="241">
        <v>4.8344578628783372E-2</v>
      </c>
      <c r="AL30" s="240">
        <f t="shared" si="11"/>
        <v>0.22492579438823185</v>
      </c>
      <c r="AM30" s="239">
        <f t="shared" si="24"/>
        <v>237.15249999999969</v>
      </c>
    </row>
    <row r="31" spans="1:39" ht="15">
      <c r="A31" s="377"/>
      <c r="B31" s="218" t="s">
        <v>16</v>
      </c>
      <c r="C31" s="229">
        <f t="shared" si="0"/>
        <v>1</v>
      </c>
      <c r="D31" s="211">
        <v>0</v>
      </c>
      <c r="E31" s="228">
        <v>0</v>
      </c>
      <c r="F31" s="222">
        <v>0</v>
      </c>
      <c r="G31" s="227">
        <v>0</v>
      </c>
      <c r="H31" s="226">
        <f t="shared" si="1"/>
        <v>1</v>
      </c>
      <c r="I31" s="211">
        <v>0</v>
      </c>
      <c r="J31" s="49">
        <v>0</v>
      </c>
      <c r="K31" s="225">
        <f t="shared" si="16"/>
        <v>0</v>
      </c>
      <c r="L31" s="211">
        <v>176.80999999999995</v>
      </c>
      <c r="M31" s="49">
        <v>0</v>
      </c>
      <c r="N31" s="212">
        <f t="shared" si="17"/>
        <v>176.80999999999995</v>
      </c>
      <c r="O31" s="211">
        <v>152.89000000000001</v>
      </c>
      <c r="P31" s="49">
        <v>102.12916666666666</v>
      </c>
      <c r="Q31" s="212">
        <f t="shared" si="18"/>
        <v>50.760833333333352</v>
      </c>
      <c r="R31" s="211">
        <v>600.43166666666662</v>
      </c>
      <c r="S31" s="49">
        <v>0</v>
      </c>
      <c r="T31" s="212">
        <f t="shared" si="19"/>
        <v>600.43166666666662</v>
      </c>
      <c r="U31" s="211">
        <v>0</v>
      </c>
      <c r="V31" s="49">
        <v>0</v>
      </c>
      <c r="W31" s="212">
        <f t="shared" si="20"/>
        <v>0</v>
      </c>
      <c r="X31" s="211">
        <v>88.034166666666678</v>
      </c>
      <c r="Y31" s="49">
        <v>0</v>
      </c>
      <c r="Z31" s="212">
        <f t="shared" si="21"/>
        <v>88.034166666666678</v>
      </c>
      <c r="AA31" s="211">
        <v>-263.09999999999997</v>
      </c>
      <c r="AB31" s="49">
        <v>0</v>
      </c>
      <c r="AC31" s="212">
        <f t="shared" si="22"/>
        <v>-263.09999999999997</v>
      </c>
      <c r="AD31" s="211">
        <v>-13.802500000000004</v>
      </c>
      <c r="AE31" s="49">
        <v>0</v>
      </c>
      <c r="AF31" s="212">
        <f t="shared" si="23"/>
        <v>-13.802500000000004</v>
      </c>
      <c r="AG31" s="51">
        <v>741.26333333333332</v>
      </c>
      <c r="AH31" s="224">
        <v>2.9919464471895692E-2</v>
      </c>
      <c r="AI31" s="223">
        <f t="shared" si="10"/>
        <v>0</v>
      </c>
      <c r="AJ31" s="222">
        <v>102.12916666666666</v>
      </c>
      <c r="AK31" s="221">
        <v>4.1222192385941053E-3</v>
      </c>
      <c r="AL31" s="220">
        <f t="shared" si="11"/>
        <v>0</v>
      </c>
      <c r="AM31" s="219">
        <f t="shared" si="24"/>
        <v>639.13416666666672</v>
      </c>
    </row>
    <row r="32" spans="1:39" ht="15.75" thickBot="1">
      <c r="A32" s="377"/>
      <c r="B32" s="198" t="s">
        <v>15</v>
      </c>
      <c r="C32" s="209">
        <f t="shared" si="0"/>
        <v>1</v>
      </c>
      <c r="D32" s="191">
        <v>0</v>
      </c>
      <c r="E32" s="208">
        <v>0</v>
      </c>
      <c r="F32" s="202">
        <v>0</v>
      </c>
      <c r="G32" s="207">
        <v>0</v>
      </c>
      <c r="H32" s="206">
        <f t="shared" si="1"/>
        <v>1</v>
      </c>
      <c r="I32" s="191">
        <v>0</v>
      </c>
      <c r="J32" s="38">
        <v>0</v>
      </c>
      <c r="K32" s="205">
        <f t="shared" si="16"/>
        <v>0</v>
      </c>
      <c r="L32" s="191">
        <v>129.06083333333331</v>
      </c>
      <c r="M32" s="38">
        <v>0</v>
      </c>
      <c r="N32" s="192">
        <f t="shared" si="17"/>
        <v>129.06083333333331</v>
      </c>
      <c r="O32" s="191">
        <v>47.654166666666669</v>
      </c>
      <c r="P32" s="38">
        <v>126.9975</v>
      </c>
      <c r="Q32" s="192">
        <f t="shared" si="18"/>
        <v>-79.343333333333334</v>
      </c>
      <c r="R32" s="191">
        <v>85.756666666666661</v>
      </c>
      <c r="S32" s="38">
        <v>0</v>
      </c>
      <c r="T32" s="192">
        <f t="shared" si="19"/>
        <v>85.756666666666661</v>
      </c>
      <c r="U32" s="191">
        <v>0</v>
      </c>
      <c r="V32" s="38">
        <v>0</v>
      </c>
      <c r="W32" s="192">
        <f t="shared" si="20"/>
        <v>0</v>
      </c>
      <c r="X32" s="191">
        <v>280.74583333333334</v>
      </c>
      <c r="Y32" s="38">
        <v>0</v>
      </c>
      <c r="Z32" s="192">
        <f t="shared" si="21"/>
        <v>280.74583333333334</v>
      </c>
      <c r="AA32" s="191">
        <v>-41.414999999999999</v>
      </c>
      <c r="AB32" s="38">
        <v>0</v>
      </c>
      <c r="AC32" s="192">
        <f t="shared" si="22"/>
        <v>-41.414999999999999</v>
      </c>
      <c r="AD32" s="191">
        <v>-262.55916666666661</v>
      </c>
      <c r="AE32" s="38">
        <v>0</v>
      </c>
      <c r="AF32" s="192">
        <f t="shared" si="23"/>
        <v>-262.55916666666661</v>
      </c>
      <c r="AG32" s="40">
        <v>239.24333333333334</v>
      </c>
      <c r="AH32" s="204">
        <v>9.6565310732639759E-3</v>
      </c>
      <c r="AI32" s="203">
        <f t="shared" si="10"/>
        <v>0</v>
      </c>
      <c r="AJ32" s="202">
        <v>126.9975</v>
      </c>
      <c r="AK32" s="201">
        <v>5.1259748301091413E-3</v>
      </c>
      <c r="AL32" s="200">
        <f t="shared" si="11"/>
        <v>0</v>
      </c>
      <c r="AM32" s="199">
        <f t="shared" si="24"/>
        <v>112.24583333333334</v>
      </c>
    </row>
    <row r="33" spans="1:39" ht="15">
      <c r="A33" s="377"/>
      <c r="B33" s="178" t="s">
        <v>14</v>
      </c>
      <c r="C33" s="189">
        <f t="shared" si="0"/>
        <v>0.58587503427209864</v>
      </c>
      <c r="D33" s="171">
        <f>SUM(D21:D32)</f>
        <v>16920.978534666665</v>
      </c>
      <c r="E33" s="188">
        <v>0.68297809068887205</v>
      </c>
      <c r="F33" s="182">
        <f>SUM(F21:F32)</f>
        <v>16649.474440916667</v>
      </c>
      <c r="G33" s="187">
        <v>0.67201942493895006</v>
      </c>
      <c r="H33" s="186">
        <f t="shared" si="1"/>
        <v>1.6045413283502313E-2</v>
      </c>
      <c r="I33" s="171">
        <f t="shared" ref="I33:AG33" si="25">SUM(I21:I32)</f>
        <v>28881.54904175015</v>
      </c>
      <c r="J33" s="27">
        <f t="shared" si="25"/>
        <v>28813.799800893252</v>
      </c>
      <c r="K33" s="185">
        <f t="shared" si="25"/>
        <v>67.74924085689986</v>
      </c>
      <c r="L33" s="171">
        <f t="shared" si="25"/>
        <v>18578.386666666662</v>
      </c>
      <c r="M33" s="27">
        <f t="shared" si="25"/>
        <v>21635.059166666662</v>
      </c>
      <c r="N33" s="172">
        <f t="shared" si="25"/>
        <v>-3056.672500000001</v>
      </c>
      <c r="O33" s="171">
        <f t="shared" si="25"/>
        <v>7182.395139284672</v>
      </c>
      <c r="P33" s="27">
        <f t="shared" si="25"/>
        <v>8399.2827110485196</v>
      </c>
      <c r="Q33" s="172">
        <f t="shared" si="25"/>
        <v>-1216.8875717638475</v>
      </c>
      <c r="R33" s="171">
        <f t="shared" si="25"/>
        <v>47595.390197710673</v>
      </c>
      <c r="S33" s="27">
        <f t="shared" si="25"/>
        <v>39461.622535194212</v>
      </c>
      <c r="T33" s="172">
        <f t="shared" si="25"/>
        <v>8133.7676625164586</v>
      </c>
      <c r="U33" s="171">
        <f t="shared" si="25"/>
        <v>0.92249999999999988</v>
      </c>
      <c r="V33" s="27">
        <f t="shared" si="25"/>
        <v>6.2670231392137126</v>
      </c>
      <c r="W33" s="172">
        <f t="shared" si="25"/>
        <v>-5.3445231392137131</v>
      </c>
      <c r="X33" s="171">
        <f t="shared" si="25"/>
        <v>16682.584429671326</v>
      </c>
      <c r="Y33" s="27">
        <f t="shared" si="25"/>
        <v>13767.325963951387</v>
      </c>
      <c r="Z33" s="172">
        <f t="shared" si="25"/>
        <v>2915.2584657199368</v>
      </c>
      <c r="AA33" s="171">
        <f t="shared" si="25"/>
        <v>-32409.146183455046</v>
      </c>
      <c r="AB33" s="27">
        <f t="shared" si="25"/>
        <v>-31431.381666666664</v>
      </c>
      <c r="AC33" s="172">
        <f t="shared" si="25"/>
        <v>-977.76451678837952</v>
      </c>
      <c r="AD33" s="171">
        <f t="shared" si="25"/>
        <v>-15308.865833333331</v>
      </c>
      <c r="AE33" s="27">
        <f t="shared" si="25"/>
        <v>-11650.244166666665</v>
      </c>
      <c r="AF33" s="172">
        <f t="shared" si="25"/>
        <v>-3658.6216666666655</v>
      </c>
      <c r="AG33" s="29">
        <f t="shared" si="25"/>
        <v>42321.666916544964</v>
      </c>
      <c r="AH33" s="184">
        <v>1.7082210231644677</v>
      </c>
      <c r="AI33" s="183">
        <f t="shared" si="10"/>
        <v>0.39981833815840756</v>
      </c>
      <c r="AJ33" s="182">
        <f>SUM(AJ21:AJ32)</f>
        <v>40187.931566666659</v>
      </c>
      <c r="AK33" s="181">
        <v>1.6220974876267795</v>
      </c>
      <c r="AL33" s="180">
        <f t="shared" si="11"/>
        <v>0.41429040490171309</v>
      </c>
      <c r="AM33" s="179">
        <f>SUM(AM21:AM32)</f>
        <v>2133.7353498782873</v>
      </c>
    </row>
    <row r="34" spans="1:39" ht="15">
      <c r="A34" s="377"/>
      <c r="B34" s="158" t="s">
        <v>87</v>
      </c>
      <c r="C34" s="169">
        <f t="shared" si="0"/>
        <v>0.58590201592218538</v>
      </c>
      <c r="D34" s="151">
        <f>SUM(D24:D30)</f>
        <v>16914.093087999998</v>
      </c>
      <c r="E34" s="168">
        <v>0.68270017477471223</v>
      </c>
      <c r="F34" s="162">
        <f>SUM(F24:F30)</f>
        <v>16649.474440916667</v>
      </c>
      <c r="G34" s="167">
        <v>0.67201942493895006</v>
      </c>
      <c r="H34" s="166">
        <f t="shared" si="1"/>
        <v>1.5644861696490795E-2</v>
      </c>
      <c r="I34" s="151">
        <f t="shared" ref="I34:AG34" si="26">SUM(I24:I30)</f>
        <v>28868.467129914068</v>
      </c>
      <c r="J34" s="16">
        <f t="shared" si="26"/>
        <v>28813.799800893252</v>
      </c>
      <c r="K34" s="165">
        <f t="shared" si="26"/>
        <v>54.667329020819352</v>
      </c>
      <c r="L34" s="151">
        <f t="shared" si="26"/>
        <v>18047.126666666663</v>
      </c>
      <c r="M34" s="16">
        <f t="shared" si="26"/>
        <v>21635.059166666662</v>
      </c>
      <c r="N34" s="152">
        <f t="shared" si="26"/>
        <v>-3587.9325000000013</v>
      </c>
      <c r="O34" s="151">
        <f t="shared" si="26"/>
        <v>6764.7068059513385</v>
      </c>
      <c r="P34" s="16">
        <f t="shared" si="26"/>
        <v>7951.3352110485193</v>
      </c>
      <c r="Q34" s="152">
        <f t="shared" si="26"/>
        <v>-1186.6284050971808</v>
      </c>
      <c r="R34" s="151">
        <f t="shared" si="26"/>
        <v>46087.90436437734</v>
      </c>
      <c r="S34" s="16">
        <f t="shared" si="26"/>
        <v>39461.622535194212</v>
      </c>
      <c r="T34" s="152">
        <f t="shared" si="26"/>
        <v>6626.2818291831245</v>
      </c>
      <c r="U34" s="151">
        <f t="shared" si="26"/>
        <v>0.92249999999999988</v>
      </c>
      <c r="V34" s="16">
        <f t="shared" si="26"/>
        <v>6.2670231392137126</v>
      </c>
      <c r="W34" s="152">
        <f t="shared" si="26"/>
        <v>-5.3445231392137131</v>
      </c>
      <c r="X34" s="151">
        <f t="shared" si="26"/>
        <v>15611.026929671325</v>
      </c>
      <c r="Y34" s="16">
        <f t="shared" si="26"/>
        <v>13767.325963951387</v>
      </c>
      <c r="Z34" s="152">
        <f t="shared" si="26"/>
        <v>1843.7009657199364</v>
      </c>
      <c r="AA34" s="151">
        <f t="shared" si="26"/>
        <v>-31795.180350121711</v>
      </c>
      <c r="AB34" s="16">
        <f t="shared" si="26"/>
        <v>-31431.381666666664</v>
      </c>
      <c r="AC34" s="152">
        <f t="shared" si="26"/>
        <v>-363.79868345504588</v>
      </c>
      <c r="AD34" s="151">
        <f t="shared" si="26"/>
        <v>-14490.940833333334</v>
      </c>
      <c r="AE34" s="16">
        <f t="shared" si="26"/>
        <v>-11650.244166666665</v>
      </c>
      <c r="AF34" s="152">
        <f t="shared" si="26"/>
        <v>-2840.6966666666658</v>
      </c>
      <c r="AG34" s="18">
        <f t="shared" si="26"/>
        <v>40225.566083211619</v>
      </c>
      <c r="AH34" s="164">
        <v>1.6236165221831322</v>
      </c>
      <c r="AI34" s="163">
        <f t="shared" si="10"/>
        <v>0.42048116993583334</v>
      </c>
      <c r="AJ34" s="162">
        <f>SUM(AJ24:AJ30)</f>
        <v>39739.984066666664</v>
      </c>
      <c r="AK34" s="161">
        <v>1.6040170717901663</v>
      </c>
      <c r="AL34" s="160">
        <f t="shared" si="11"/>
        <v>0.41896026966155758</v>
      </c>
      <c r="AM34" s="159">
        <f>SUM(AM24:AM30)</f>
        <v>485.58201654495406</v>
      </c>
    </row>
    <row r="35" spans="1:39" ht="15.75" thickBot="1">
      <c r="A35" s="379"/>
      <c r="B35" s="301" t="s">
        <v>86</v>
      </c>
      <c r="C35" s="313">
        <f t="shared" si="0"/>
        <v>0.52633336418582566</v>
      </c>
      <c r="D35" s="294">
        <f>SUM(D21:D23,D31:D32)</f>
        <v>6.8854466666666667</v>
      </c>
      <c r="E35" s="312">
        <v>2.7791591415978931E-4</v>
      </c>
      <c r="F35" s="305">
        <f>SUM(F21:F23,F31:F32)</f>
        <v>0</v>
      </c>
      <c r="G35" s="311">
        <v>0</v>
      </c>
      <c r="H35" s="310">
        <f t="shared" si="1"/>
        <v>1</v>
      </c>
      <c r="I35" s="294">
        <f t="shared" ref="I35:AG35" si="27">SUM(I21:I23,I31:I32)</f>
        <v>13.081911836080586</v>
      </c>
      <c r="J35" s="293">
        <f t="shared" si="27"/>
        <v>0</v>
      </c>
      <c r="K35" s="309">
        <f t="shared" si="27"/>
        <v>13.081911836080586</v>
      </c>
      <c r="L35" s="294">
        <f t="shared" si="27"/>
        <v>531.25999999999988</v>
      </c>
      <c r="M35" s="293">
        <f t="shared" si="27"/>
        <v>0</v>
      </c>
      <c r="N35" s="295">
        <f t="shared" si="27"/>
        <v>531.25999999999988</v>
      </c>
      <c r="O35" s="294">
        <f t="shared" si="27"/>
        <v>417.68833333333339</v>
      </c>
      <c r="P35" s="293">
        <f t="shared" si="27"/>
        <v>447.94750000000005</v>
      </c>
      <c r="Q35" s="295">
        <f t="shared" si="27"/>
        <v>-30.259166666666658</v>
      </c>
      <c r="R35" s="294">
        <f t="shared" si="27"/>
        <v>1507.4858333333334</v>
      </c>
      <c r="S35" s="293">
        <f t="shared" si="27"/>
        <v>0</v>
      </c>
      <c r="T35" s="295">
        <f t="shared" si="27"/>
        <v>1507.4858333333334</v>
      </c>
      <c r="U35" s="294">
        <f t="shared" si="27"/>
        <v>0</v>
      </c>
      <c r="V35" s="293">
        <f t="shared" si="27"/>
        <v>0</v>
      </c>
      <c r="W35" s="295">
        <f t="shared" si="27"/>
        <v>0</v>
      </c>
      <c r="X35" s="294">
        <f t="shared" si="27"/>
        <v>1071.5574999999999</v>
      </c>
      <c r="Y35" s="293">
        <f t="shared" si="27"/>
        <v>0</v>
      </c>
      <c r="Z35" s="295">
        <f t="shared" si="27"/>
        <v>1071.5574999999999</v>
      </c>
      <c r="AA35" s="294">
        <f t="shared" si="27"/>
        <v>-613.96583333333319</v>
      </c>
      <c r="AB35" s="293">
        <f t="shared" si="27"/>
        <v>0</v>
      </c>
      <c r="AC35" s="295">
        <f t="shared" si="27"/>
        <v>-613.96583333333319</v>
      </c>
      <c r="AD35" s="294">
        <f t="shared" si="27"/>
        <v>-817.92499999999995</v>
      </c>
      <c r="AE35" s="293">
        <f t="shared" si="27"/>
        <v>0</v>
      </c>
      <c r="AF35" s="295">
        <f t="shared" si="27"/>
        <v>-817.92499999999995</v>
      </c>
      <c r="AG35" s="308">
        <f t="shared" si="27"/>
        <v>2096.1008333333334</v>
      </c>
      <c r="AH35" s="307">
        <v>8.4604500981334971E-2</v>
      </c>
      <c r="AI35" s="306">
        <f t="shared" si="10"/>
        <v>3.284883321055245E-3</v>
      </c>
      <c r="AJ35" s="305">
        <f>SUM(AJ21:AJ23,AJ31:AJ32)</f>
        <v>447.94750000000005</v>
      </c>
      <c r="AK35" s="304">
        <v>1.8080415836613437E-2</v>
      </c>
      <c r="AL35" s="303">
        <f t="shared" si="11"/>
        <v>0</v>
      </c>
      <c r="AM35" s="302">
        <f>SUM(AM21:AM23,AM31:AM32)</f>
        <v>1648.1533333333334</v>
      </c>
    </row>
    <row r="36" spans="1:39" ht="15.75" thickTop="1">
      <c r="A36" s="376" t="s">
        <v>88</v>
      </c>
      <c r="B36" s="280" t="s">
        <v>26</v>
      </c>
      <c r="C36" s="291">
        <f t="shared" si="0"/>
        <v>1</v>
      </c>
      <c r="D36" s="273">
        <v>0</v>
      </c>
      <c r="E36" s="290">
        <v>0</v>
      </c>
      <c r="F36" s="284">
        <v>0</v>
      </c>
      <c r="G36" s="289">
        <v>0</v>
      </c>
      <c r="H36" s="288">
        <f t="shared" si="1"/>
        <v>1</v>
      </c>
      <c r="I36" s="273">
        <v>0</v>
      </c>
      <c r="J36" s="83">
        <v>0</v>
      </c>
      <c r="K36" s="287">
        <f t="shared" ref="K36:K47" si="28">I36-J36</f>
        <v>0</v>
      </c>
      <c r="L36" s="273">
        <v>22.634999999999998</v>
      </c>
      <c r="M36" s="83">
        <v>0</v>
      </c>
      <c r="N36" s="274">
        <f t="shared" ref="N36:N47" si="29">L36-M36</f>
        <v>22.634999999999998</v>
      </c>
      <c r="O36" s="273">
        <v>4.2375000000000513</v>
      </c>
      <c r="P36" s="83">
        <v>98.612499999999997</v>
      </c>
      <c r="Q36" s="274">
        <f t="shared" ref="Q36:Q47" si="30">O36-P36</f>
        <v>-94.374999999999943</v>
      </c>
      <c r="R36" s="273">
        <v>15.124999999999972</v>
      </c>
      <c r="S36" s="83">
        <v>0</v>
      </c>
      <c r="T36" s="274">
        <f t="shared" ref="T36:T47" si="31">R36-S36</f>
        <v>15.124999999999972</v>
      </c>
      <c r="U36" s="273">
        <v>0</v>
      </c>
      <c r="V36" s="83">
        <v>0</v>
      </c>
      <c r="W36" s="274">
        <f t="shared" ref="W36:W47" si="32">U36-V36</f>
        <v>0</v>
      </c>
      <c r="X36" s="273">
        <v>15.524999999999977</v>
      </c>
      <c r="Y36" s="83">
        <v>0</v>
      </c>
      <c r="Z36" s="274">
        <f t="shared" ref="Z36:Z47" si="33">X36-Y36</f>
        <v>15.524999999999977</v>
      </c>
      <c r="AA36" s="273">
        <v>0</v>
      </c>
      <c r="AB36" s="83">
        <v>0</v>
      </c>
      <c r="AC36" s="274">
        <f t="shared" ref="AC36:AC47" si="34">AA36-AB36</f>
        <v>0</v>
      </c>
      <c r="AD36" s="273">
        <v>0</v>
      </c>
      <c r="AE36" s="83">
        <v>0</v>
      </c>
      <c r="AF36" s="274">
        <f t="shared" ref="AF36:AF47" si="35">AD36-AE36</f>
        <v>0</v>
      </c>
      <c r="AG36" s="85">
        <v>57.522499999999994</v>
      </c>
      <c r="AH36" s="286">
        <v>2.3217692251758753E-3</v>
      </c>
      <c r="AI36" s="285">
        <f t="shared" si="10"/>
        <v>0</v>
      </c>
      <c r="AJ36" s="284">
        <v>98.612499999999997</v>
      </c>
      <c r="AK36" s="283">
        <v>3.9802767214641051E-3</v>
      </c>
      <c r="AL36" s="282">
        <f t="shared" si="11"/>
        <v>0</v>
      </c>
      <c r="AM36" s="281">
        <f t="shared" ref="AM36:AM47" si="36">AG36-AJ36</f>
        <v>-41.09</v>
      </c>
    </row>
    <row r="37" spans="1:39" ht="15">
      <c r="A37" s="377"/>
      <c r="B37" s="270" t="s">
        <v>25</v>
      </c>
      <c r="C37" s="269">
        <f t="shared" si="0"/>
        <v>1</v>
      </c>
      <c r="D37" s="251">
        <v>0</v>
      </c>
      <c r="E37" s="268">
        <v>0</v>
      </c>
      <c r="F37" s="262">
        <v>0</v>
      </c>
      <c r="G37" s="267">
        <v>0</v>
      </c>
      <c r="H37" s="266">
        <f t="shared" si="1"/>
        <v>1</v>
      </c>
      <c r="I37" s="251">
        <v>0</v>
      </c>
      <c r="J37" s="61">
        <v>0</v>
      </c>
      <c r="K37" s="265">
        <f t="shared" si="28"/>
        <v>0</v>
      </c>
      <c r="L37" s="251">
        <v>50.994999999999976</v>
      </c>
      <c r="M37" s="61">
        <v>0</v>
      </c>
      <c r="N37" s="252">
        <f t="shared" si="29"/>
        <v>50.994999999999976</v>
      </c>
      <c r="O37" s="251">
        <v>19.164999999999996</v>
      </c>
      <c r="P37" s="61">
        <v>73.95</v>
      </c>
      <c r="Q37" s="252">
        <f t="shared" si="30"/>
        <v>-54.785000000000011</v>
      </c>
      <c r="R37" s="251">
        <v>257.45249999999999</v>
      </c>
      <c r="S37" s="61">
        <v>0</v>
      </c>
      <c r="T37" s="252">
        <f t="shared" si="31"/>
        <v>257.45249999999999</v>
      </c>
      <c r="U37" s="251">
        <v>0</v>
      </c>
      <c r="V37" s="61">
        <v>0</v>
      </c>
      <c r="W37" s="252">
        <f t="shared" si="32"/>
        <v>0</v>
      </c>
      <c r="X37" s="251">
        <v>14.492500000000035</v>
      </c>
      <c r="Y37" s="61">
        <v>0</v>
      </c>
      <c r="Z37" s="252">
        <f t="shared" si="33"/>
        <v>14.492500000000035</v>
      </c>
      <c r="AA37" s="251">
        <v>-13.834999999999999</v>
      </c>
      <c r="AB37" s="61">
        <v>0</v>
      </c>
      <c r="AC37" s="252">
        <f t="shared" si="34"/>
        <v>-13.834999999999999</v>
      </c>
      <c r="AD37" s="251">
        <v>0</v>
      </c>
      <c r="AE37" s="61">
        <v>0</v>
      </c>
      <c r="AF37" s="252">
        <f t="shared" si="35"/>
        <v>0</v>
      </c>
      <c r="AG37" s="63">
        <v>328.27000000000004</v>
      </c>
      <c r="AH37" s="264">
        <v>1.3249896710825933E-2</v>
      </c>
      <c r="AI37" s="263">
        <f t="shared" si="10"/>
        <v>0</v>
      </c>
      <c r="AJ37" s="262">
        <v>73.95</v>
      </c>
      <c r="AK37" s="261">
        <v>2.9848291398379577E-3</v>
      </c>
      <c r="AL37" s="260">
        <f t="shared" si="11"/>
        <v>0</v>
      </c>
      <c r="AM37" s="259">
        <f t="shared" si="36"/>
        <v>254.32000000000005</v>
      </c>
    </row>
    <row r="38" spans="1:39" ht="15">
      <c r="A38" s="377"/>
      <c r="B38" s="271" t="s">
        <v>24</v>
      </c>
      <c r="C38" s="249">
        <f t="shared" si="0"/>
        <v>0.52762159544773857</v>
      </c>
      <c r="D38" s="231">
        <v>14.467952500000001</v>
      </c>
      <c r="E38" s="248">
        <v>5.8396708880536087E-4</v>
      </c>
      <c r="F38" s="242">
        <v>0</v>
      </c>
      <c r="G38" s="247">
        <v>0</v>
      </c>
      <c r="H38" s="246">
        <f t="shared" si="1"/>
        <v>1</v>
      </c>
      <c r="I38" s="231">
        <v>27.421077197802198</v>
      </c>
      <c r="J38" s="72">
        <v>0</v>
      </c>
      <c r="K38" s="245">
        <f t="shared" si="28"/>
        <v>27.421077197802198</v>
      </c>
      <c r="L38" s="231">
        <v>6.3299999999999912</v>
      </c>
      <c r="M38" s="72">
        <v>0</v>
      </c>
      <c r="N38" s="232">
        <f t="shared" si="29"/>
        <v>6.3299999999999912</v>
      </c>
      <c r="O38" s="231">
        <v>152.17249999999996</v>
      </c>
      <c r="P38" s="72">
        <v>51.997500000000002</v>
      </c>
      <c r="Q38" s="232">
        <f t="shared" si="30"/>
        <v>100.17499999999995</v>
      </c>
      <c r="R38" s="231">
        <v>571.85750000000007</v>
      </c>
      <c r="S38" s="72">
        <v>0</v>
      </c>
      <c r="T38" s="232">
        <f t="shared" si="31"/>
        <v>571.85750000000007</v>
      </c>
      <c r="U38" s="231">
        <v>0</v>
      </c>
      <c r="V38" s="72">
        <v>0</v>
      </c>
      <c r="W38" s="232">
        <f t="shared" si="32"/>
        <v>0</v>
      </c>
      <c r="X38" s="231">
        <v>1656.415</v>
      </c>
      <c r="Y38" s="72">
        <v>0</v>
      </c>
      <c r="Z38" s="232">
        <f t="shared" si="33"/>
        <v>1656.415</v>
      </c>
      <c r="AA38" s="231">
        <v>-342.19750000000005</v>
      </c>
      <c r="AB38" s="72">
        <v>0</v>
      </c>
      <c r="AC38" s="232">
        <f t="shared" si="34"/>
        <v>-342.19750000000005</v>
      </c>
      <c r="AD38" s="231">
        <v>-1522.9024999999999</v>
      </c>
      <c r="AE38" s="72">
        <v>0</v>
      </c>
      <c r="AF38" s="232">
        <f t="shared" si="35"/>
        <v>-1522.9024999999999</v>
      </c>
      <c r="AG38" s="74">
        <v>521.67500000000018</v>
      </c>
      <c r="AH38" s="244">
        <v>2.1056264253876748E-2</v>
      </c>
      <c r="AI38" s="243">
        <f t="shared" si="10"/>
        <v>2.773365121962907E-2</v>
      </c>
      <c r="AJ38" s="242">
        <v>51.997500000000002</v>
      </c>
      <c r="AK38" s="241">
        <v>2.0987647491375822E-3</v>
      </c>
      <c r="AL38" s="240">
        <f t="shared" si="11"/>
        <v>0</v>
      </c>
      <c r="AM38" s="239">
        <f t="shared" si="36"/>
        <v>469.67750000000018</v>
      </c>
    </row>
    <row r="39" spans="1:39" ht="15">
      <c r="A39" s="377"/>
      <c r="B39" s="218" t="s">
        <v>23</v>
      </c>
      <c r="C39" s="229">
        <f t="shared" si="0"/>
        <v>0.51873820406417381</v>
      </c>
      <c r="D39" s="211">
        <v>160.06399624999997</v>
      </c>
      <c r="E39" s="228">
        <v>6.4606312408521304E-3</v>
      </c>
      <c r="F39" s="222">
        <v>427.28250125</v>
      </c>
      <c r="G39" s="227">
        <v>1.7246318602756574E-2</v>
      </c>
      <c r="H39" s="226">
        <f t="shared" si="1"/>
        <v>-1.6694479162112017</v>
      </c>
      <c r="I39" s="211">
        <v>308.56411769162514</v>
      </c>
      <c r="J39" s="49">
        <v>845.93580655514984</v>
      </c>
      <c r="K39" s="225">
        <f t="shared" si="28"/>
        <v>-537.3716888635247</v>
      </c>
      <c r="L39" s="211">
        <v>214.435</v>
      </c>
      <c r="M39" s="49">
        <v>990.02749999999969</v>
      </c>
      <c r="N39" s="212">
        <f t="shared" si="29"/>
        <v>-775.59249999999975</v>
      </c>
      <c r="O39" s="211">
        <v>169.96</v>
      </c>
      <c r="P39" s="49">
        <v>371.48299952636393</v>
      </c>
      <c r="Q39" s="212">
        <f t="shared" si="30"/>
        <v>-201.52299952636392</v>
      </c>
      <c r="R39" s="211">
        <v>338.28500000000003</v>
      </c>
      <c r="S39" s="49">
        <v>4567.297500471529</v>
      </c>
      <c r="T39" s="212">
        <f t="shared" si="31"/>
        <v>-4229.0125004715292</v>
      </c>
      <c r="U39" s="211">
        <v>0</v>
      </c>
      <c r="V39" s="49">
        <v>3.2725</v>
      </c>
      <c r="W39" s="212">
        <f t="shared" si="32"/>
        <v>-3.2725</v>
      </c>
      <c r="X39" s="211">
        <v>347.33499999999992</v>
      </c>
      <c r="Y39" s="49">
        <v>1192.0395000021076</v>
      </c>
      <c r="Z39" s="212">
        <f t="shared" si="33"/>
        <v>-844.70450000210769</v>
      </c>
      <c r="AA39" s="211">
        <v>-185.48250000000002</v>
      </c>
      <c r="AB39" s="49">
        <v>-3219.9924999999998</v>
      </c>
      <c r="AC39" s="212">
        <f t="shared" si="34"/>
        <v>3034.5099999999998</v>
      </c>
      <c r="AD39" s="211">
        <v>-219.72749999999999</v>
      </c>
      <c r="AE39" s="49">
        <v>-474.03250000000014</v>
      </c>
      <c r="AF39" s="212">
        <f t="shared" si="35"/>
        <v>254.30500000000015</v>
      </c>
      <c r="AG39" s="51">
        <v>664.80499999999984</v>
      </c>
      <c r="AH39" s="224">
        <v>2.6833391972585469E-2</v>
      </c>
      <c r="AI39" s="223">
        <f t="shared" si="10"/>
        <v>0.24076833996435046</v>
      </c>
      <c r="AJ39" s="222">
        <v>3430.0950000000007</v>
      </c>
      <c r="AK39" s="221">
        <v>0.1384482421692019</v>
      </c>
      <c r="AL39" s="220">
        <f t="shared" si="11"/>
        <v>0.12456870764512351</v>
      </c>
      <c r="AM39" s="219">
        <f t="shared" si="36"/>
        <v>-2765.2900000000009</v>
      </c>
    </row>
    <row r="40" spans="1:39" ht="15">
      <c r="A40" s="377"/>
      <c r="B40" s="270" t="s">
        <v>22</v>
      </c>
      <c r="C40" s="269">
        <f t="shared" si="0"/>
        <v>0.51916597271163623</v>
      </c>
      <c r="D40" s="251">
        <v>2310.62981025</v>
      </c>
      <c r="E40" s="268">
        <v>9.3263491402710647E-2</v>
      </c>
      <c r="F40" s="262">
        <v>1851.0289907500003</v>
      </c>
      <c r="G40" s="267">
        <v>7.4712714946253492E-2</v>
      </c>
      <c r="H40" s="266">
        <f t="shared" si="1"/>
        <v>0.19890716265374978</v>
      </c>
      <c r="I40" s="251">
        <v>4450.6572689682198</v>
      </c>
      <c r="J40" s="61">
        <v>3544.1667248352078</v>
      </c>
      <c r="K40" s="265">
        <f t="shared" si="28"/>
        <v>906.49054413301201</v>
      </c>
      <c r="L40" s="251">
        <v>4940.6875</v>
      </c>
      <c r="M40" s="61">
        <v>5608.0275000000001</v>
      </c>
      <c r="N40" s="252">
        <f t="shared" si="29"/>
        <v>-667.34000000000015</v>
      </c>
      <c r="O40" s="251">
        <v>697.1875</v>
      </c>
      <c r="P40" s="61">
        <v>724.79250000000013</v>
      </c>
      <c r="Q40" s="252">
        <f t="shared" si="30"/>
        <v>-27.605000000000132</v>
      </c>
      <c r="R40" s="251">
        <v>10115.642950000001</v>
      </c>
      <c r="S40" s="61">
        <v>6225.9881500000001</v>
      </c>
      <c r="T40" s="252">
        <f t="shared" si="31"/>
        <v>3889.6548000000012</v>
      </c>
      <c r="U40" s="251">
        <v>0</v>
      </c>
      <c r="V40" s="61">
        <v>0</v>
      </c>
      <c r="W40" s="252">
        <f t="shared" si="32"/>
        <v>0</v>
      </c>
      <c r="X40" s="251">
        <v>966.60000000000014</v>
      </c>
      <c r="Y40" s="61">
        <v>118.26500000000007</v>
      </c>
      <c r="Z40" s="252">
        <f t="shared" si="33"/>
        <v>848.33500000000004</v>
      </c>
      <c r="AA40" s="251">
        <v>-7392.7754500000001</v>
      </c>
      <c r="AB40" s="61">
        <v>-5813.34</v>
      </c>
      <c r="AC40" s="252">
        <f t="shared" si="34"/>
        <v>-1579.4354499999999</v>
      </c>
      <c r="AD40" s="251">
        <v>-844.21250000000009</v>
      </c>
      <c r="AE40" s="61">
        <v>-3.167499999999996</v>
      </c>
      <c r="AF40" s="252">
        <f t="shared" si="35"/>
        <v>-841.04500000000007</v>
      </c>
      <c r="AG40" s="63">
        <v>8483.1299999999992</v>
      </c>
      <c r="AH40" s="264">
        <v>0.34240288873338648</v>
      </c>
      <c r="AI40" s="263">
        <f t="shared" si="10"/>
        <v>0.27237939419176649</v>
      </c>
      <c r="AJ40" s="262">
        <v>6860.5656500000005</v>
      </c>
      <c r="AK40" s="261">
        <v>0.27691164662462936</v>
      </c>
      <c r="AL40" s="260">
        <f t="shared" si="11"/>
        <v>0.26980705166052893</v>
      </c>
      <c r="AM40" s="259">
        <f t="shared" si="36"/>
        <v>1622.5643499999987</v>
      </c>
    </row>
    <row r="41" spans="1:39" ht="15">
      <c r="A41" s="377"/>
      <c r="B41" s="270" t="s">
        <v>21</v>
      </c>
      <c r="C41" s="269">
        <f t="shared" si="0"/>
        <v>0.57610633882771389</v>
      </c>
      <c r="D41" s="251">
        <v>2928.3760725000002</v>
      </c>
      <c r="E41" s="268">
        <v>0.11819746090437479</v>
      </c>
      <c r="F41" s="262">
        <v>3270.7339107499997</v>
      </c>
      <c r="G41" s="267">
        <v>0.13201598222397243</v>
      </c>
      <c r="H41" s="266">
        <f t="shared" si="1"/>
        <v>-0.11691047521697694</v>
      </c>
      <c r="I41" s="251">
        <v>5083.0478249185498</v>
      </c>
      <c r="J41" s="61">
        <v>5717.4775568170253</v>
      </c>
      <c r="K41" s="265">
        <f t="shared" si="28"/>
        <v>-634.42973189847544</v>
      </c>
      <c r="L41" s="251">
        <v>6617.7275</v>
      </c>
      <c r="M41" s="61">
        <v>5469.9724999999999</v>
      </c>
      <c r="N41" s="252">
        <f t="shared" si="29"/>
        <v>1147.7550000000001</v>
      </c>
      <c r="O41" s="251">
        <v>1106.070625240073</v>
      </c>
      <c r="P41" s="61">
        <v>1047.0926250008267</v>
      </c>
      <c r="Q41" s="252">
        <f t="shared" si="30"/>
        <v>58.978000239246285</v>
      </c>
      <c r="R41" s="251">
        <v>16353.632199759299</v>
      </c>
      <c r="S41" s="61">
        <v>20282.06235</v>
      </c>
      <c r="T41" s="252">
        <f t="shared" si="31"/>
        <v>-3928.4301502407016</v>
      </c>
      <c r="U41" s="251">
        <v>0</v>
      </c>
      <c r="V41" s="61">
        <v>0</v>
      </c>
      <c r="W41" s="252">
        <f t="shared" si="32"/>
        <v>0</v>
      </c>
      <c r="X41" s="251">
        <v>675.72987500062754</v>
      </c>
      <c r="Y41" s="61">
        <v>75.642374999173214</v>
      </c>
      <c r="Z41" s="252">
        <f t="shared" si="33"/>
        <v>600.08750000145437</v>
      </c>
      <c r="AA41" s="251">
        <v>-11430.0977</v>
      </c>
      <c r="AB41" s="61">
        <v>-13467.53</v>
      </c>
      <c r="AC41" s="252">
        <f t="shared" si="34"/>
        <v>2037.4323000000004</v>
      </c>
      <c r="AD41" s="251">
        <v>-625.72749999999996</v>
      </c>
      <c r="AE41" s="61">
        <v>0</v>
      </c>
      <c r="AF41" s="252">
        <f t="shared" si="35"/>
        <v>-625.72749999999996</v>
      </c>
      <c r="AG41" s="63">
        <v>12697.334999999999</v>
      </c>
      <c r="AH41" s="264">
        <v>0.51250000686250641</v>
      </c>
      <c r="AI41" s="263">
        <f t="shared" si="10"/>
        <v>0.23062918892035222</v>
      </c>
      <c r="AJ41" s="262">
        <v>13407.23985</v>
      </c>
      <c r="AK41" s="261">
        <v>0.54115375509231489</v>
      </c>
      <c r="AL41" s="260">
        <f t="shared" si="11"/>
        <v>0.24395281559388227</v>
      </c>
      <c r="AM41" s="259">
        <f t="shared" si="36"/>
        <v>-709.90485000000081</v>
      </c>
    </row>
    <row r="42" spans="1:39" ht="15">
      <c r="A42" s="377"/>
      <c r="B42" s="270" t="s">
        <v>20</v>
      </c>
      <c r="C42" s="269">
        <f t="shared" si="0"/>
        <v>0.57169092496400309</v>
      </c>
      <c r="D42" s="251">
        <v>5979.6410712500001</v>
      </c>
      <c r="E42" s="268">
        <v>0.2413550630940233</v>
      </c>
      <c r="F42" s="262">
        <v>5100.3122880000001</v>
      </c>
      <c r="G42" s="267">
        <v>0.20586289032448959</v>
      </c>
      <c r="H42" s="266">
        <f t="shared" si="1"/>
        <v>0.14705377342426051</v>
      </c>
      <c r="I42" s="251">
        <v>10459.569690784425</v>
      </c>
      <c r="J42" s="61">
        <v>8923.7141181023471</v>
      </c>
      <c r="K42" s="265">
        <f t="shared" si="28"/>
        <v>1535.8555726820778</v>
      </c>
      <c r="L42" s="251">
        <v>2237.7199999999993</v>
      </c>
      <c r="M42" s="61">
        <v>3292.7875000000004</v>
      </c>
      <c r="N42" s="252">
        <f t="shared" si="29"/>
        <v>-1055.067500000001</v>
      </c>
      <c r="O42" s="251">
        <v>1660.6499999999996</v>
      </c>
      <c r="P42" s="61">
        <v>1625.2751250011459</v>
      </c>
      <c r="Q42" s="252">
        <f t="shared" si="30"/>
        <v>35.374874998853784</v>
      </c>
      <c r="R42" s="251">
        <v>10783.772200000003</v>
      </c>
      <c r="S42" s="61">
        <v>4119.8357999999998</v>
      </c>
      <c r="T42" s="252">
        <f t="shared" si="31"/>
        <v>6663.9364000000032</v>
      </c>
      <c r="U42" s="251">
        <v>0</v>
      </c>
      <c r="V42" s="61">
        <v>0</v>
      </c>
      <c r="W42" s="252">
        <f t="shared" si="32"/>
        <v>0</v>
      </c>
      <c r="X42" s="251">
        <v>5829.2749999999996</v>
      </c>
      <c r="Y42" s="61">
        <v>6043.0023749988541</v>
      </c>
      <c r="Z42" s="252">
        <f t="shared" si="33"/>
        <v>-213.72737499885443</v>
      </c>
      <c r="AA42" s="251">
        <v>-7284.4947000000011</v>
      </c>
      <c r="AB42" s="61">
        <v>-3826.7124999999996</v>
      </c>
      <c r="AC42" s="252">
        <f t="shared" si="34"/>
        <v>-3457.7822000000015</v>
      </c>
      <c r="AD42" s="251">
        <v>-5829.2749999999996</v>
      </c>
      <c r="AE42" s="61">
        <v>-5920.4349999999995</v>
      </c>
      <c r="AF42" s="252">
        <f t="shared" si="35"/>
        <v>91.159999999999854</v>
      </c>
      <c r="AG42" s="63">
        <v>7397.6475000000028</v>
      </c>
      <c r="AH42" s="264">
        <v>0.29858977450909224</v>
      </c>
      <c r="AI42" s="263">
        <f t="shared" si="10"/>
        <v>0.80831657243062716</v>
      </c>
      <c r="AJ42" s="262">
        <v>5333.7533000000003</v>
      </c>
      <c r="AK42" s="261">
        <v>0.21528522345567097</v>
      </c>
      <c r="AL42" s="260">
        <f t="shared" si="11"/>
        <v>0.95623325660750003</v>
      </c>
      <c r="AM42" s="259">
        <f t="shared" si="36"/>
        <v>2063.8942000000025</v>
      </c>
    </row>
    <row r="43" spans="1:39" ht="15">
      <c r="A43" s="377"/>
      <c r="B43" s="270" t="s">
        <v>19</v>
      </c>
      <c r="C43" s="269">
        <f t="shared" si="0"/>
        <v>0.61798306344099962</v>
      </c>
      <c r="D43" s="251">
        <v>5838.61770325</v>
      </c>
      <c r="E43" s="268">
        <v>0.23566296494368122</v>
      </c>
      <c r="F43" s="262">
        <v>3747.9837435000004</v>
      </c>
      <c r="G43" s="267">
        <v>0.15127912228854298</v>
      </c>
      <c r="H43" s="266">
        <f t="shared" si="1"/>
        <v>0.35807002033825097</v>
      </c>
      <c r="I43" s="251">
        <v>9447.8603842958346</v>
      </c>
      <c r="J43" s="61">
        <v>6038.8548613556077</v>
      </c>
      <c r="K43" s="265">
        <f t="shared" si="28"/>
        <v>3409.0055229402269</v>
      </c>
      <c r="L43" s="251">
        <v>415.53250000000031</v>
      </c>
      <c r="M43" s="61">
        <v>593.64499999999975</v>
      </c>
      <c r="N43" s="252">
        <f t="shared" si="29"/>
        <v>-178.11249999999944</v>
      </c>
      <c r="O43" s="251">
        <v>2020.4140569141314</v>
      </c>
      <c r="P43" s="61">
        <v>1409.2730000018655</v>
      </c>
      <c r="Q43" s="252">
        <f t="shared" si="30"/>
        <v>611.14105691226587</v>
      </c>
      <c r="R43" s="251">
        <v>8173.2731212759081</v>
      </c>
      <c r="S43" s="61">
        <v>550.74689999999998</v>
      </c>
      <c r="T43" s="252">
        <f t="shared" si="31"/>
        <v>7622.526221275908</v>
      </c>
      <c r="U43" s="251">
        <v>0</v>
      </c>
      <c r="V43" s="61">
        <v>0</v>
      </c>
      <c r="W43" s="252">
        <f t="shared" si="32"/>
        <v>0</v>
      </c>
      <c r="X43" s="251">
        <v>6665.9783718099598</v>
      </c>
      <c r="Y43" s="61">
        <v>5284.167649998134</v>
      </c>
      <c r="Z43" s="252">
        <f t="shared" si="33"/>
        <v>1381.8107218118257</v>
      </c>
      <c r="AA43" s="251">
        <v>-5333.7955499999998</v>
      </c>
      <c r="AB43" s="61">
        <v>-248.14250000000004</v>
      </c>
      <c r="AC43" s="252">
        <f t="shared" si="34"/>
        <v>-5085.6530499999999</v>
      </c>
      <c r="AD43" s="251">
        <v>-6006.4575000000004</v>
      </c>
      <c r="AE43" s="61">
        <v>-5252.3050000000003</v>
      </c>
      <c r="AF43" s="252">
        <f t="shared" si="35"/>
        <v>-754.15250000000015</v>
      </c>
      <c r="AG43" s="63">
        <v>5934.9449999999997</v>
      </c>
      <c r="AH43" s="264">
        <v>0.23955100446106195</v>
      </c>
      <c r="AI43" s="263">
        <f t="shared" si="10"/>
        <v>0.98376947103132384</v>
      </c>
      <c r="AJ43" s="262">
        <v>2337.385049999999</v>
      </c>
      <c r="AK43" s="261">
        <v>9.4343407819629452E-2</v>
      </c>
      <c r="AL43" s="260">
        <f t="shared" si="11"/>
        <v>1.6034943594338478</v>
      </c>
      <c r="AM43" s="259">
        <f t="shared" si="36"/>
        <v>3597.5599500000008</v>
      </c>
    </row>
    <row r="44" spans="1:39" ht="15">
      <c r="A44" s="377"/>
      <c r="B44" s="258" t="s">
        <v>18</v>
      </c>
      <c r="C44" s="269">
        <f t="shared" si="0"/>
        <v>0.61421463209836691</v>
      </c>
      <c r="D44" s="251">
        <v>2225.5746022499998</v>
      </c>
      <c r="E44" s="268">
        <v>8.9830424961312341E-2</v>
      </c>
      <c r="F44" s="262">
        <v>2115.14416575</v>
      </c>
      <c r="G44" s="267">
        <v>8.5373143216887715E-2</v>
      </c>
      <c r="H44" s="266">
        <f t="shared" si="1"/>
        <v>4.9618842876961944E-2</v>
      </c>
      <c r="I44" s="251">
        <v>3623.4477102029905</v>
      </c>
      <c r="J44" s="61">
        <v>3410.1126169582699</v>
      </c>
      <c r="K44" s="265">
        <f t="shared" si="28"/>
        <v>213.33509324472061</v>
      </c>
      <c r="L44" s="251">
        <v>389.36249999999995</v>
      </c>
      <c r="M44" s="61">
        <v>935.83499999999958</v>
      </c>
      <c r="N44" s="252">
        <f t="shared" si="29"/>
        <v>-546.47249999999963</v>
      </c>
      <c r="O44" s="251">
        <v>1169.4609601526492</v>
      </c>
      <c r="P44" s="61">
        <v>1532.8478749982751</v>
      </c>
      <c r="Q44" s="252">
        <f t="shared" si="30"/>
        <v>-363.38691484562582</v>
      </c>
      <c r="R44" s="251">
        <v>5264.4724999999999</v>
      </c>
      <c r="S44" s="61">
        <v>1764.0958750013688</v>
      </c>
      <c r="T44" s="252">
        <f t="shared" si="31"/>
        <v>3500.3766249986311</v>
      </c>
      <c r="U44" s="251">
        <v>0</v>
      </c>
      <c r="V44" s="61">
        <v>0</v>
      </c>
      <c r="W44" s="252">
        <f t="shared" si="32"/>
        <v>0</v>
      </c>
      <c r="X44" s="251">
        <v>1240.2940398473506</v>
      </c>
      <c r="Y44" s="61">
        <v>1655.1172500003563</v>
      </c>
      <c r="Z44" s="252">
        <f t="shared" si="33"/>
        <v>-414.82321015300568</v>
      </c>
      <c r="AA44" s="251">
        <v>-3887.76</v>
      </c>
      <c r="AB44" s="61">
        <v>-1616.7174999999997</v>
      </c>
      <c r="AC44" s="252">
        <f t="shared" si="34"/>
        <v>-2271.0425000000005</v>
      </c>
      <c r="AD44" s="251">
        <v>-866.35500000000002</v>
      </c>
      <c r="AE44" s="61">
        <v>-1493.5374999999999</v>
      </c>
      <c r="AF44" s="252">
        <f t="shared" si="35"/>
        <v>627.18249999999989</v>
      </c>
      <c r="AG44" s="63">
        <v>3309.4749999999999</v>
      </c>
      <c r="AH44" s="264">
        <v>0.13357968110720031</v>
      </c>
      <c r="AI44" s="263">
        <f t="shared" si="10"/>
        <v>0.67248569705164707</v>
      </c>
      <c r="AJ44" s="262">
        <v>2777.6409999999992</v>
      </c>
      <c r="AK44" s="261">
        <v>0.11211337115359894</v>
      </c>
      <c r="AL44" s="260">
        <f t="shared" si="11"/>
        <v>0.76148939540783012</v>
      </c>
      <c r="AM44" s="259">
        <f t="shared" si="36"/>
        <v>531.83400000000074</v>
      </c>
    </row>
    <row r="45" spans="1:39" ht="15">
      <c r="A45" s="377"/>
      <c r="B45" s="238" t="s">
        <v>17</v>
      </c>
      <c r="C45" s="249">
        <f t="shared" si="0"/>
        <v>0.60235534301187144</v>
      </c>
      <c r="D45" s="231">
        <v>256.26796774999997</v>
      </c>
      <c r="E45" s="248">
        <v>1.0343693005698878E-2</v>
      </c>
      <c r="F45" s="242">
        <v>446.69575400000008</v>
      </c>
      <c r="G45" s="247">
        <v>1.8029891861813228E-2</v>
      </c>
      <c r="H45" s="246">
        <f t="shared" si="1"/>
        <v>-0.74308072102000011</v>
      </c>
      <c r="I45" s="231">
        <v>425.44317191347528</v>
      </c>
      <c r="J45" s="72">
        <v>781.39317176671852</v>
      </c>
      <c r="K45" s="245">
        <f t="shared" si="28"/>
        <v>-355.94999985324324</v>
      </c>
      <c r="L45" s="231">
        <v>329.30499999999995</v>
      </c>
      <c r="M45" s="72">
        <v>398.83249999999998</v>
      </c>
      <c r="N45" s="232">
        <f t="shared" si="29"/>
        <v>-69.527500000000032</v>
      </c>
      <c r="O45" s="231">
        <v>355.46250000000009</v>
      </c>
      <c r="P45" s="72">
        <v>866.96512499918674</v>
      </c>
      <c r="Q45" s="232">
        <f t="shared" si="30"/>
        <v>-511.50262499918665</v>
      </c>
      <c r="R45" s="231">
        <v>854.32249999999999</v>
      </c>
      <c r="S45" s="72">
        <v>767.54750000000001</v>
      </c>
      <c r="T45" s="232">
        <f t="shared" si="31"/>
        <v>86.774999999999977</v>
      </c>
      <c r="U45" s="231">
        <v>0</v>
      </c>
      <c r="V45" s="72">
        <v>0</v>
      </c>
      <c r="W45" s="232">
        <f t="shared" si="32"/>
        <v>0</v>
      </c>
      <c r="X45" s="231">
        <v>206.66749999999996</v>
      </c>
      <c r="Y45" s="72">
        <v>399.56487500081334</v>
      </c>
      <c r="Z45" s="232">
        <f t="shared" si="33"/>
        <v>-192.89737500081338</v>
      </c>
      <c r="AA45" s="231">
        <v>-152.64750000000001</v>
      </c>
      <c r="AB45" s="72">
        <v>-526.16499999999996</v>
      </c>
      <c r="AC45" s="232">
        <f t="shared" si="34"/>
        <v>373.51749999999993</v>
      </c>
      <c r="AD45" s="231">
        <v>-40.4375</v>
      </c>
      <c r="AE45" s="72">
        <v>-42.037499999999966</v>
      </c>
      <c r="AF45" s="232">
        <f t="shared" si="35"/>
        <v>1.5999999999999659</v>
      </c>
      <c r="AG45" s="74">
        <v>1552.6725000000001</v>
      </c>
      <c r="AH45" s="244">
        <v>6.2670211261278461E-2</v>
      </c>
      <c r="AI45" s="243">
        <f t="shared" si="10"/>
        <v>0.16504959529456467</v>
      </c>
      <c r="AJ45" s="242">
        <v>1864.7075</v>
      </c>
      <c r="AK45" s="241">
        <v>7.5264817894176994E-2</v>
      </c>
      <c r="AL45" s="240">
        <f t="shared" si="11"/>
        <v>0.23955272019874435</v>
      </c>
      <c r="AM45" s="239">
        <f t="shared" si="36"/>
        <v>-312.03499999999985</v>
      </c>
    </row>
    <row r="46" spans="1:39" ht="15">
      <c r="A46" s="377"/>
      <c r="B46" s="218" t="s">
        <v>16</v>
      </c>
      <c r="C46" s="229">
        <f t="shared" si="0"/>
        <v>1</v>
      </c>
      <c r="D46" s="211">
        <v>0</v>
      </c>
      <c r="E46" s="228">
        <v>0</v>
      </c>
      <c r="F46" s="222">
        <v>0</v>
      </c>
      <c r="G46" s="227">
        <v>0</v>
      </c>
      <c r="H46" s="226">
        <f t="shared" si="1"/>
        <v>1</v>
      </c>
      <c r="I46" s="211">
        <v>0</v>
      </c>
      <c r="J46" s="49">
        <v>0</v>
      </c>
      <c r="K46" s="225">
        <f t="shared" si="28"/>
        <v>0</v>
      </c>
      <c r="L46" s="211">
        <v>42.424999999999976</v>
      </c>
      <c r="M46" s="49">
        <v>0</v>
      </c>
      <c r="N46" s="212">
        <f t="shared" si="29"/>
        <v>42.424999999999976</v>
      </c>
      <c r="O46" s="211">
        <v>58.22</v>
      </c>
      <c r="P46" s="49">
        <v>96.392499999999998</v>
      </c>
      <c r="Q46" s="212">
        <f t="shared" si="30"/>
        <v>-38.172499999999999</v>
      </c>
      <c r="R46" s="211">
        <v>394.9</v>
      </c>
      <c r="S46" s="49">
        <v>0</v>
      </c>
      <c r="T46" s="212">
        <f t="shared" si="31"/>
        <v>394.9</v>
      </c>
      <c r="U46" s="211">
        <v>0</v>
      </c>
      <c r="V46" s="49">
        <v>0</v>
      </c>
      <c r="W46" s="212">
        <f t="shared" si="32"/>
        <v>0</v>
      </c>
      <c r="X46" s="211">
        <v>117.23250000000002</v>
      </c>
      <c r="Y46" s="49">
        <v>0</v>
      </c>
      <c r="Z46" s="212">
        <f t="shared" si="33"/>
        <v>117.23250000000002</v>
      </c>
      <c r="AA46" s="211">
        <v>-158.4</v>
      </c>
      <c r="AB46" s="49">
        <v>0</v>
      </c>
      <c r="AC46" s="212">
        <f t="shared" si="34"/>
        <v>-158.4</v>
      </c>
      <c r="AD46" s="211">
        <v>-67.232500000000016</v>
      </c>
      <c r="AE46" s="49">
        <v>0</v>
      </c>
      <c r="AF46" s="212">
        <f t="shared" si="35"/>
        <v>-67.232500000000016</v>
      </c>
      <c r="AG46" s="51">
        <v>387.14499999999992</v>
      </c>
      <c r="AH46" s="224">
        <v>1.5626256624463718E-2</v>
      </c>
      <c r="AI46" s="223">
        <f t="shared" si="10"/>
        <v>0</v>
      </c>
      <c r="AJ46" s="222">
        <v>96.392499999999998</v>
      </c>
      <c r="AK46" s="221">
        <v>3.8906713030673473E-3</v>
      </c>
      <c r="AL46" s="220">
        <f t="shared" si="11"/>
        <v>0</v>
      </c>
      <c r="AM46" s="219">
        <f t="shared" si="36"/>
        <v>290.75249999999994</v>
      </c>
    </row>
    <row r="47" spans="1:39" ht="15.75" thickBot="1">
      <c r="A47" s="377"/>
      <c r="B47" s="198" t="s">
        <v>15</v>
      </c>
      <c r="C47" s="209">
        <f t="shared" si="0"/>
        <v>1</v>
      </c>
      <c r="D47" s="191">
        <v>0</v>
      </c>
      <c r="E47" s="208">
        <v>0</v>
      </c>
      <c r="F47" s="202">
        <v>0</v>
      </c>
      <c r="G47" s="207">
        <v>0</v>
      </c>
      <c r="H47" s="206">
        <f t="shared" si="1"/>
        <v>1</v>
      </c>
      <c r="I47" s="191">
        <v>0</v>
      </c>
      <c r="J47" s="38">
        <v>0</v>
      </c>
      <c r="K47" s="205">
        <f t="shared" si="28"/>
        <v>0</v>
      </c>
      <c r="L47" s="191">
        <v>83.249999999999986</v>
      </c>
      <c r="M47" s="38">
        <v>0</v>
      </c>
      <c r="N47" s="192">
        <f t="shared" si="29"/>
        <v>83.249999999999986</v>
      </c>
      <c r="O47" s="191">
        <v>53.262500000000003</v>
      </c>
      <c r="P47" s="38">
        <v>123.87500000000001</v>
      </c>
      <c r="Q47" s="192">
        <f t="shared" si="30"/>
        <v>-70.612500000000011</v>
      </c>
      <c r="R47" s="191">
        <v>66.015000000000001</v>
      </c>
      <c r="S47" s="38">
        <v>0</v>
      </c>
      <c r="T47" s="192">
        <f t="shared" si="31"/>
        <v>66.015000000000001</v>
      </c>
      <c r="U47" s="191">
        <v>0</v>
      </c>
      <c r="V47" s="38">
        <v>0</v>
      </c>
      <c r="W47" s="192">
        <f t="shared" si="32"/>
        <v>0</v>
      </c>
      <c r="X47" s="191">
        <v>347.26</v>
      </c>
      <c r="Y47" s="38">
        <v>0</v>
      </c>
      <c r="Z47" s="192">
        <f t="shared" si="33"/>
        <v>347.26</v>
      </c>
      <c r="AA47" s="191">
        <v>-36.155000000000001</v>
      </c>
      <c r="AB47" s="38">
        <v>0</v>
      </c>
      <c r="AC47" s="192">
        <f t="shared" si="34"/>
        <v>-36.155000000000001</v>
      </c>
      <c r="AD47" s="191">
        <v>-322.16750000000002</v>
      </c>
      <c r="AE47" s="38">
        <v>0</v>
      </c>
      <c r="AF47" s="192">
        <f t="shared" si="35"/>
        <v>-322.16750000000002</v>
      </c>
      <c r="AG47" s="40">
        <v>191.46499999999992</v>
      </c>
      <c r="AH47" s="204">
        <v>7.7280637089538673E-3</v>
      </c>
      <c r="AI47" s="203">
        <f t="shared" si="10"/>
        <v>0</v>
      </c>
      <c r="AJ47" s="202">
        <v>123.87500000000001</v>
      </c>
      <c r="AK47" s="201">
        <v>4.9999419837380259E-3</v>
      </c>
      <c r="AL47" s="200">
        <f t="shared" si="11"/>
        <v>0</v>
      </c>
      <c r="AM47" s="199">
        <f t="shared" si="36"/>
        <v>67.589999999999904</v>
      </c>
    </row>
    <row r="48" spans="1:39" ht="15">
      <c r="A48" s="377"/>
      <c r="B48" s="178" t="s">
        <v>14</v>
      </c>
      <c r="C48" s="189">
        <f t="shared" si="0"/>
        <v>0.58279526464554576</v>
      </c>
      <c r="D48" s="171">
        <f>SUM(D36:D47)</f>
        <v>19713.639175999997</v>
      </c>
      <c r="E48" s="188">
        <v>0.79569769664145851</v>
      </c>
      <c r="F48" s="182">
        <f>SUM(F36:F47)</f>
        <v>16959.181354</v>
      </c>
      <c r="G48" s="187">
        <v>0.68452006346471606</v>
      </c>
      <c r="H48" s="186">
        <f t="shared" si="1"/>
        <v>0.13972345731849248</v>
      </c>
      <c r="I48" s="171">
        <f t="shared" ref="I48:AG48" si="37">SUM(I36:I47)</f>
        <v>33826.011245972921</v>
      </c>
      <c r="J48" s="27">
        <f t="shared" si="37"/>
        <v>29261.654856390327</v>
      </c>
      <c r="K48" s="185">
        <f t="shared" si="37"/>
        <v>4564.3563895825973</v>
      </c>
      <c r="L48" s="171">
        <f t="shared" si="37"/>
        <v>15350.405000000001</v>
      </c>
      <c r="M48" s="27">
        <f t="shared" si="37"/>
        <v>17289.127500000002</v>
      </c>
      <c r="N48" s="172">
        <f t="shared" si="37"/>
        <v>-1938.7225000000001</v>
      </c>
      <c r="O48" s="171">
        <f t="shared" si="37"/>
        <v>7466.2631423068542</v>
      </c>
      <c r="P48" s="27">
        <f t="shared" si="37"/>
        <v>8022.5567495276637</v>
      </c>
      <c r="Q48" s="172">
        <f t="shared" si="37"/>
        <v>-556.2936072208106</v>
      </c>
      <c r="R48" s="171">
        <f t="shared" si="37"/>
        <v>53188.750471035222</v>
      </c>
      <c r="S48" s="27">
        <f t="shared" si="37"/>
        <v>38277.574075472898</v>
      </c>
      <c r="T48" s="172">
        <f t="shared" si="37"/>
        <v>14911.176395562312</v>
      </c>
      <c r="U48" s="171">
        <f t="shared" si="37"/>
        <v>0</v>
      </c>
      <c r="V48" s="27">
        <f t="shared" si="37"/>
        <v>3.2725</v>
      </c>
      <c r="W48" s="172">
        <f t="shared" si="37"/>
        <v>-3.2725</v>
      </c>
      <c r="X48" s="171">
        <f t="shared" si="37"/>
        <v>18082.804786657936</v>
      </c>
      <c r="Y48" s="27">
        <f t="shared" si="37"/>
        <v>14767.799024999438</v>
      </c>
      <c r="Z48" s="172">
        <f t="shared" si="37"/>
        <v>3315.0057616584991</v>
      </c>
      <c r="AA48" s="171">
        <f t="shared" si="37"/>
        <v>-36217.640899999999</v>
      </c>
      <c r="AB48" s="27">
        <f t="shared" si="37"/>
        <v>-28718.600000000006</v>
      </c>
      <c r="AC48" s="172">
        <f t="shared" si="37"/>
        <v>-7499.0409000000009</v>
      </c>
      <c r="AD48" s="171">
        <f t="shared" si="37"/>
        <v>-16344.494999999999</v>
      </c>
      <c r="AE48" s="27">
        <f t="shared" si="37"/>
        <v>-13185.514999999999</v>
      </c>
      <c r="AF48" s="172">
        <f t="shared" si="37"/>
        <v>-3158.9800000000005</v>
      </c>
      <c r="AG48" s="29">
        <f t="shared" si="37"/>
        <v>41526.087499999994</v>
      </c>
      <c r="AH48" s="184">
        <v>1.6761092094304071</v>
      </c>
      <c r="AI48" s="183">
        <f t="shared" si="10"/>
        <v>0.47472902849323334</v>
      </c>
      <c r="AJ48" s="182">
        <f>SUM(AJ36:AJ47)</f>
        <v>36456.214849999997</v>
      </c>
      <c r="AK48" s="181">
        <v>1.4714749481064675</v>
      </c>
      <c r="AL48" s="180">
        <f t="shared" si="11"/>
        <v>0.46519314810325135</v>
      </c>
      <c r="AM48" s="179">
        <f>SUM(AM36:AM47)</f>
        <v>5069.8726500000012</v>
      </c>
    </row>
    <row r="49" spans="1:39" ht="15">
      <c r="A49" s="377"/>
      <c r="B49" s="158" t="s">
        <v>87</v>
      </c>
      <c r="C49" s="169">
        <f t="shared" si="0"/>
        <v>0.58284002750206754</v>
      </c>
      <c r="D49" s="151">
        <f>SUM(D39:D45)</f>
        <v>19699.171223499998</v>
      </c>
      <c r="E49" s="168">
        <v>0.79511372955265325</v>
      </c>
      <c r="F49" s="162">
        <f>SUM(F39:F45)</f>
        <v>16959.181354</v>
      </c>
      <c r="G49" s="167">
        <v>0.68452006346471606</v>
      </c>
      <c r="H49" s="166">
        <f t="shared" si="1"/>
        <v>0.13909163174496114</v>
      </c>
      <c r="I49" s="151">
        <f t="shared" ref="I49:AG49" si="38">SUM(I39:I45)</f>
        <v>33798.590168775117</v>
      </c>
      <c r="J49" s="16">
        <f t="shared" si="38"/>
        <v>29261.654856390327</v>
      </c>
      <c r="K49" s="165">
        <f t="shared" si="38"/>
        <v>4536.9353123847941</v>
      </c>
      <c r="L49" s="151">
        <f t="shared" si="38"/>
        <v>15144.77</v>
      </c>
      <c r="M49" s="16">
        <f t="shared" si="38"/>
        <v>17289.127500000002</v>
      </c>
      <c r="N49" s="152">
        <f t="shared" si="38"/>
        <v>-2144.3575000000001</v>
      </c>
      <c r="O49" s="151">
        <f t="shared" si="38"/>
        <v>7179.2056423068534</v>
      </c>
      <c r="P49" s="16">
        <f t="shared" si="38"/>
        <v>7577.7292495276643</v>
      </c>
      <c r="Q49" s="152">
        <f t="shared" si="38"/>
        <v>-398.52360722081062</v>
      </c>
      <c r="R49" s="151">
        <f t="shared" si="38"/>
        <v>51883.400471035224</v>
      </c>
      <c r="S49" s="16">
        <f t="shared" si="38"/>
        <v>38277.574075472898</v>
      </c>
      <c r="T49" s="152">
        <f t="shared" si="38"/>
        <v>13605.826395562312</v>
      </c>
      <c r="U49" s="151">
        <f t="shared" si="38"/>
        <v>0</v>
      </c>
      <c r="V49" s="16">
        <f t="shared" si="38"/>
        <v>3.2725</v>
      </c>
      <c r="W49" s="152">
        <f t="shared" si="38"/>
        <v>-3.2725</v>
      </c>
      <c r="X49" s="151">
        <f t="shared" si="38"/>
        <v>15931.879786657937</v>
      </c>
      <c r="Y49" s="16">
        <f t="shared" si="38"/>
        <v>14767.799024999438</v>
      </c>
      <c r="Z49" s="152">
        <f t="shared" si="38"/>
        <v>1164.0807616584991</v>
      </c>
      <c r="AA49" s="151">
        <f t="shared" si="38"/>
        <v>-35667.053399999997</v>
      </c>
      <c r="AB49" s="16">
        <f t="shared" si="38"/>
        <v>-28718.600000000006</v>
      </c>
      <c r="AC49" s="152">
        <f t="shared" si="38"/>
        <v>-6948.4534000000012</v>
      </c>
      <c r="AD49" s="151">
        <f t="shared" si="38"/>
        <v>-14432.192499999999</v>
      </c>
      <c r="AE49" s="16">
        <f t="shared" si="38"/>
        <v>-13185.514999999999</v>
      </c>
      <c r="AF49" s="152">
        <f t="shared" si="38"/>
        <v>-1246.6775000000002</v>
      </c>
      <c r="AG49" s="18">
        <f t="shared" si="38"/>
        <v>40040.01</v>
      </c>
      <c r="AH49" s="164">
        <v>1.6161269589071114</v>
      </c>
      <c r="AI49" s="163">
        <f t="shared" si="10"/>
        <v>0.491987170420287</v>
      </c>
      <c r="AJ49" s="162">
        <f>SUM(AJ39:AJ45)</f>
        <v>36011.387349999997</v>
      </c>
      <c r="AK49" s="161">
        <v>1.4535204642092225</v>
      </c>
      <c r="AL49" s="160">
        <f t="shared" si="11"/>
        <v>0.47093940561554071</v>
      </c>
      <c r="AM49" s="159">
        <f>SUM(AM39:AM45)</f>
        <v>4028.6226500000012</v>
      </c>
    </row>
    <row r="50" spans="1:39" ht="15.75" thickBot="1">
      <c r="A50" s="378"/>
      <c r="B50" s="138" t="s">
        <v>86</v>
      </c>
      <c r="C50" s="149">
        <f t="shared" si="0"/>
        <v>0.52762159544773857</v>
      </c>
      <c r="D50" s="131">
        <f>SUM(D36:D38,D46:D47)</f>
        <v>14.467952500000001</v>
      </c>
      <c r="E50" s="148">
        <v>5.8396708880536087E-4</v>
      </c>
      <c r="F50" s="142">
        <f>SUM(F36:F38,F46:F47)</f>
        <v>0</v>
      </c>
      <c r="G50" s="147">
        <v>0</v>
      </c>
      <c r="H50" s="146">
        <f t="shared" si="1"/>
        <v>1</v>
      </c>
      <c r="I50" s="131">
        <f t="shared" ref="I50:AG50" si="39">SUM(I36:I38,I46:I47)</f>
        <v>27.421077197802198</v>
      </c>
      <c r="J50" s="5">
        <f t="shared" si="39"/>
        <v>0</v>
      </c>
      <c r="K50" s="145">
        <f t="shared" si="39"/>
        <v>27.421077197802198</v>
      </c>
      <c r="L50" s="131">
        <f t="shared" si="39"/>
        <v>205.63499999999993</v>
      </c>
      <c r="M50" s="5">
        <f t="shared" si="39"/>
        <v>0</v>
      </c>
      <c r="N50" s="132">
        <f t="shared" si="39"/>
        <v>205.63499999999993</v>
      </c>
      <c r="O50" s="131">
        <f t="shared" si="39"/>
        <v>287.0575</v>
      </c>
      <c r="P50" s="5">
        <f t="shared" si="39"/>
        <v>444.82749999999999</v>
      </c>
      <c r="Q50" s="132">
        <f t="shared" si="39"/>
        <v>-157.77000000000004</v>
      </c>
      <c r="R50" s="131">
        <f t="shared" si="39"/>
        <v>1305.3500000000001</v>
      </c>
      <c r="S50" s="5">
        <f t="shared" si="39"/>
        <v>0</v>
      </c>
      <c r="T50" s="132">
        <f t="shared" si="39"/>
        <v>1305.3500000000001</v>
      </c>
      <c r="U50" s="131">
        <f t="shared" si="39"/>
        <v>0</v>
      </c>
      <c r="V50" s="5">
        <f t="shared" si="39"/>
        <v>0</v>
      </c>
      <c r="W50" s="132">
        <f t="shared" si="39"/>
        <v>0</v>
      </c>
      <c r="X50" s="131">
        <f t="shared" si="39"/>
        <v>2150.9250000000002</v>
      </c>
      <c r="Y50" s="5">
        <f t="shared" si="39"/>
        <v>0</v>
      </c>
      <c r="Z50" s="132">
        <f t="shared" si="39"/>
        <v>2150.9250000000002</v>
      </c>
      <c r="AA50" s="131">
        <f t="shared" si="39"/>
        <v>-550.58749999999998</v>
      </c>
      <c r="AB50" s="5">
        <f t="shared" si="39"/>
        <v>0</v>
      </c>
      <c r="AC50" s="132">
        <f t="shared" si="39"/>
        <v>-550.58749999999998</v>
      </c>
      <c r="AD50" s="131">
        <f t="shared" si="39"/>
        <v>-1912.3025</v>
      </c>
      <c r="AE50" s="5">
        <f t="shared" si="39"/>
        <v>0</v>
      </c>
      <c r="AF50" s="132">
        <f t="shared" si="39"/>
        <v>-1912.3025</v>
      </c>
      <c r="AG50" s="7">
        <f t="shared" si="39"/>
        <v>1486.0775000000001</v>
      </c>
      <c r="AH50" s="144">
        <v>5.9982250523296143E-2</v>
      </c>
      <c r="AI50" s="143">
        <f t="shared" si="10"/>
        <v>9.7356648627006329E-3</v>
      </c>
      <c r="AJ50" s="142">
        <f>SUM(AJ36:AJ38,AJ46:AJ47)</f>
        <v>444.82749999999999</v>
      </c>
      <c r="AK50" s="141">
        <v>1.7954483897245018E-2</v>
      </c>
      <c r="AL50" s="140">
        <f t="shared" si="11"/>
        <v>0</v>
      </c>
      <c r="AM50" s="139">
        <f>SUM(AM36:AM38,AM46:AM47)</f>
        <v>1041.25</v>
      </c>
    </row>
    <row r="51" spans="1:39"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row>
    <row r="53" spans="1:39">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row>
    <row r="54" spans="1:3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row>
    <row r="56" spans="1:39">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row>
    <row r="57" spans="1:39">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row>
    <row r="58" spans="1:39">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row>
    <row r="59" spans="1:39">
      <c r="A59" s="356" t="s">
        <v>80</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row>
    <row r="60" spans="1:39">
      <c r="A60" s="356" t="s">
        <v>137</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row>
    <row r="61" spans="1:39">
      <c r="A61" s="356" t="s">
        <v>136</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row>
    <row r="62" spans="1:39">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row>
    <row r="63" spans="1:39">
      <c r="A63" s="347" t="s">
        <v>6</v>
      </c>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row>
    <row r="64" spans="1:39" ht="12.75" customHeight="1">
      <c r="A64" s="370" t="s">
        <v>76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row>
    <row r="65" spans="1:39">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row>
    <row r="66" spans="1:39">
      <c r="A66" s="364" t="s">
        <v>2</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6"/>
    </row>
    <row r="67" spans="1:39">
      <c r="A67" s="367" t="s">
        <v>1</v>
      </c>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9"/>
    </row>
    <row r="68" spans="1:39">
      <c r="A68" s="408"/>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10"/>
    </row>
    <row r="69" spans="1:39">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10"/>
    </row>
    <row r="70" spans="1:39">
      <c r="A70" s="367" t="s">
        <v>0</v>
      </c>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9"/>
    </row>
    <row r="71" spans="1:39">
      <c r="A71" s="408"/>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10"/>
    </row>
    <row r="72" spans="1:39">
      <c r="A72" s="405"/>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7"/>
    </row>
  </sheetData>
  <mergeCells count="33">
    <mergeCell ref="A72:AM72"/>
    <mergeCell ref="A66:AM66"/>
    <mergeCell ref="A67:AM67"/>
    <mergeCell ref="A68:AM68"/>
    <mergeCell ref="A69:AM69"/>
    <mergeCell ref="A70:AM70"/>
    <mergeCell ref="A71:AM71"/>
    <mergeCell ref="A65:AM65"/>
    <mergeCell ref="A36:A50"/>
    <mergeCell ref="B52:AM52"/>
    <mergeCell ref="B53:AM53"/>
    <mergeCell ref="A55:AM55"/>
    <mergeCell ref="A56:AM56"/>
    <mergeCell ref="A57:AM57"/>
    <mergeCell ref="A58:AM58"/>
    <mergeCell ref="A62:AM62"/>
    <mergeCell ref="A63:AM63"/>
    <mergeCell ref="A64:AM64"/>
    <mergeCell ref="A59:AM59"/>
    <mergeCell ref="A60:AM60"/>
    <mergeCell ref="A61:AM61"/>
    <mergeCell ref="AL3:AL4"/>
    <mergeCell ref="AM3:AM4"/>
    <mergeCell ref="D4:E4"/>
    <mergeCell ref="F4:G4"/>
    <mergeCell ref="A6:A20"/>
    <mergeCell ref="AI3:AI4"/>
    <mergeCell ref="AJ3:AK4"/>
    <mergeCell ref="A21:A35"/>
    <mergeCell ref="A3:A5"/>
    <mergeCell ref="B3:B5"/>
    <mergeCell ref="C3:C4"/>
    <mergeCell ref="AG3:AH4"/>
  </mergeCells>
  <pageMargins left="0.7" right="0.3" top="0.7" bottom="0.7" header="0.3" footer="0.3"/>
  <pageSetup paperSize="3" scale="51" orientation="landscape" r:id="rId1"/>
  <headerFooter>
    <oddFooter>&amp;L&amp;Z&amp;F
Tab: &amp;A&amp;R&amp;D &amp;T
Page &amp;P of &amp;N</oddFooter>
  </headerFooter>
</worksheet>
</file>

<file path=xl/worksheets/sheet5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KickingHorseNinepipeComplex!A1</f>
        <v>FIIP AREA: Kicking Horse / Ninepipe Complex</v>
      </c>
      <c r="C1" s="124"/>
      <c r="D1" s="124"/>
      <c r="E1" s="124"/>
      <c r="F1" s="124"/>
      <c r="G1" s="124"/>
      <c r="H1" s="124"/>
      <c r="I1" s="124"/>
      <c r="J1" s="124"/>
      <c r="K1" s="124"/>
      <c r="L1" s="124"/>
      <c r="M1" s="124"/>
      <c r="N1" s="124"/>
      <c r="O1" s="124"/>
    </row>
    <row r="2" spans="2:15" ht="23.25">
      <c r="B2" s="128" t="str">
        <f>KickingHorseNinepipeComplex!A2</f>
        <v>24,775 Acres (41% Sprinkler / 59% Flood)</v>
      </c>
      <c r="C2" s="127"/>
      <c r="D2" s="127"/>
      <c r="E2" s="127"/>
      <c r="F2" s="127"/>
      <c r="G2" s="127"/>
      <c r="H2" s="127"/>
      <c r="I2" s="127"/>
      <c r="J2" s="127"/>
      <c r="K2" s="127"/>
      <c r="L2" s="127"/>
      <c r="M2" s="127"/>
      <c r="N2" s="127"/>
      <c r="O2" s="127"/>
    </row>
  </sheetData>
  <pageMargins left="0.7" right="0.3" top="0.3" bottom="0.7" header="0.3" footer="0.3"/>
  <pageSetup scale="56" orientation="portrait" r:id="rId1"/>
  <headerFooter>
    <oddFooter>&amp;L&amp;Z&amp;F
Tab: &amp;A&amp;R&amp;D &amp;T
Page &amp;P of &amp;N</oddFooter>
  </headerFooter>
  <drawing r:id="rId2"/>
</worksheet>
</file>

<file path=xl/worksheets/sheet5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5703125" bestFit="1" customWidth="1"/>
    <col min="26" max="26" width="9.140625" bestFit="1" customWidth="1"/>
    <col min="27" max="27" width="8.85546875" bestFit="1" customWidth="1"/>
    <col min="28" max="28" width="6.5703125" bestFit="1" customWidth="1"/>
    <col min="29" max="29" width="12.7109375" bestFit="1" customWidth="1"/>
    <col min="30" max="30" width="13.42578125" bestFit="1" customWidth="1"/>
    <col min="31" max="31" width="1.7109375" bestFit="1" customWidth="1"/>
  </cols>
  <sheetData>
    <row r="1" spans="1:31" ht="18.75">
      <c r="A1" s="345" t="s">
        <v>139</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196</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120.74499999999998</v>
      </c>
      <c r="M6" s="83">
        <v>0</v>
      </c>
      <c r="N6" s="274">
        <f t="shared" ref="N6:N17" si="3">L6-M6</f>
        <v>120.74499999999998</v>
      </c>
      <c r="O6" s="273">
        <v>4.7500000000045145E-2</v>
      </c>
      <c r="P6" s="83">
        <v>0</v>
      </c>
      <c r="Q6" s="274">
        <f t="shared" ref="Q6:Q17" si="4">O6-P6</f>
        <v>4.7500000000045145E-2</v>
      </c>
      <c r="R6" s="273">
        <v>0</v>
      </c>
      <c r="S6" s="83">
        <v>0</v>
      </c>
      <c r="T6" s="274">
        <f t="shared" ref="T6:T17" si="5">R6-S6</f>
        <v>0</v>
      </c>
      <c r="U6" s="273">
        <v>0</v>
      </c>
      <c r="V6" s="83">
        <v>0</v>
      </c>
      <c r="W6" s="274">
        <f t="shared" ref="W6:W17" si="6">U6-V6</f>
        <v>0</v>
      </c>
      <c r="X6" s="85">
        <v>120.79250000000002</v>
      </c>
      <c r="Y6" s="286">
        <v>0.31007741784287618</v>
      </c>
      <c r="Z6" s="285">
        <f t="shared" ref="Z6:Z50" si="7">IFERROR(D6/X6,1)</f>
        <v>0</v>
      </c>
      <c r="AA6" s="284">
        <v>0</v>
      </c>
      <c r="AB6" s="283">
        <v>0</v>
      </c>
      <c r="AC6" s="282">
        <f t="shared" ref="AC6:AC50" si="8">IFERROR(F6/AA6,1)</f>
        <v>1</v>
      </c>
      <c r="AD6" s="281">
        <f t="shared" ref="AD6:AD17" si="9">X6-AA6</f>
        <v>120.79250000000002</v>
      </c>
    </row>
    <row r="7" spans="1:31" ht="15">
      <c r="A7" s="377"/>
      <c r="B7" s="270" t="s">
        <v>25</v>
      </c>
      <c r="C7" s="269">
        <f t="shared" si="0"/>
        <v>1</v>
      </c>
      <c r="D7" s="251">
        <v>0</v>
      </c>
      <c r="E7" s="268">
        <v>0</v>
      </c>
      <c r="F7" s="262">
        <v>0</v>
      </c>
      <c r="G7" s="267">
        <v>0</v>
      </c>
      <c r="H7" s="266">
        <f t="shared" si="1"/>
        <v>1</v>
      </c>
      <c r="I7" s="251">
        <v>0</v>
      </c>
      <c r="J7" s="61">
        <v>0</v>
      </c>
      <c r="K7" s="265">
        <f t="shared" si="2"/>
        <v>0</v>
      </c>
      <c r="L7" s="251">
        <v>93.997499999999931</v>
      </c>
      <c r="M7" s="61">
        <v>0</v>
      </c>
      <c r="N7" s="252">
        <f t="shared" si="3"/>
        <v>93.997499999999931</v>
      </c>
      <c r="O7" s="251">
        <v>1.6425000000000116</v>
      </c>
      <c r="P7" s="61">
        <v>0</v>
      </c>
      <c r="Q7" s="252">
        <f t="shared" si="4"/>
        <v>1.6425000000000116</v>
      </c>
      <c r="R7" s="251">
        <v>277.69</v>
      </c>
      <c r="S7" s="61">
        <v>0</v>
      </c>
      <c r="T7" s="252">
        <f t="shared" si="5"/>
        <v>277.69</v>
      </c>
      <c r="U7" s="251">
        <v>0</v>
      </c>
      <c r="V7" s="61">
        <v>0</v>
      </c>
      <c r="W7" s="252">
        <f t="shared" si="6"/>
        <v>0</v>
      </c>
      <c r="X7" s="63">
        <v>373.32999999999993</v>
      </c>
      <c r="Y7" s="264">
        <v>0.95834759942281955</v>
      </c>
      <c r="Z7" s="263">
        <f t="shared" si="7"/>
        <v>0</v>
      </c>
      <c r="AA7" s="262">
        <v>0</v>
      </c>
      <c r="AB7" s="261">
        <v>0</v>
      </c>
      <c r="AC7" s="260">
        <f t="shared" si="8"/>
        <v>1</v>
      </c>
      <c r="AD7" s="259">
        <f t="shared" si="9"/>
        <v>373.32999999999993</v>
      </c>
    </row>
    <row r="8" spans="1:31" ht="15">
      <c r="A8" s="377"/>
      <c r="B8" s="271" t="s">
        <v>24</v>
      </c>
      <c r="C8" s="249">
        <f t="shared" si="0"/>
        <v>0.45267234701781572</v>
      </c>
      <c r="D8" s="231">
        <v>5.8440000000000006E-2</v>
      </c>
      <c r="E8" s="248">
        <v>1.5001696544684218E-4</v>
      </c>
      <c r="F8" s="242">
        <v>0</v>
      </c>
      <c r="G8" s="247">
        <v>0</v>
      </c>
      <c r="H8" s="246">
        <f t="shared" si="1"/>
        <v>1</v>
      </c>
      <c r="I8" s="231">
        <v>0.12909999999999999</v>
      </c>
      <c r="J8" s="72">
        <v>0</v>
      </c>
      <c r="K8" s="245">
        <f t="shared" si="2"/>
        <v>0.12909999999999999</v>
      </c>
      <c r="L8" s="231">
        <v>9.3324999999999676</v>
      </c>
      <c r="M8" s="72">
        <v>0</v>
      </c>
      <c r="N8" s="232">
        <f t="shared" si="3"/>
        <v>9.3324999999999676</v>
      </c>
      <c r="O8" s="231">
        <v>0.86500000000001842</v>
      </c>
      <c r="P8" s="72">
        <v>0</v>
      </c>
      <c r="Q8" s="232">
        <f t="shared" si="4"/>
        <v>0.86500000000001842</v>
      </c>
      <c r="R8" s="231">
        <v>136.75500000000005</v>
      </c>
      <c r="S8" s="72">
        <v>0</v>
      </c>
      <c r="T8" s="232">
        <f t="shared" si="5"/>
        <v>136.75500000000005</v>
      </c>
      <c r="U8" s="231">
        <v>110.73999999999995</v>
      </c>
      <c r="V8" s="72">
        <v>0</v>
      </c>
      <c r="W8" s="232">
        <f t="shared" si="6"/>
        <v>110.73999999999995</v>
      </c>
      <c r="X8" s="74">
        <v>257.6925</v>
      </c>
      <c r="Y8" s="244">
        <v>0.66150319761140264</v>
      </c>
      <c r="Z8" s="243">
        <f t="shared" si="7"/>
        <v>2.2678192031199979E-4</v>
      </c>
      <c r="AA8" s="242">
        <v>0</v>
      </c>
      <c r="AB8" s="241">
        <v>0</v>
      </c>
      <c r="AC8" s="240">
        <f t="shared" si="8"/>
        <v>1</v>
      </c>
      <c r="AD8" s="239">
        <f t="shared" si="9"/>
        <v>257.6925</v>
      </c>
    </row>
    <row r="9" spans="1:31" ht="15">
      <c r="A9" s="377"/>
      <c r="B9" s="218" t="s">
        <v>23</v>
      </c>
      <c r="C9" s="229">
        <f t="shared" si="0"/>
        <v>0.43741431907917261</v>
      </c>
      <c r="D9" s="211">
        <v>5.7496800000000006</v>
      </c>
      <c r="E9" s="228">
        <v>1.4759574707227918E-2</v>
      </c>
      <c r="F9" s="222">
        <v>4.5399599999999998</v>
      </c>
      <c r="G9" s="227">
        <v>1.1654192718173261E-2</v>
      </c>
      <c r="H9" s="226">
        <f t="shared" si="1"/>
        <v>0.21039779605125863</v>
      </c>
      <c r="I9" s="211">
        <v>13.1447</v>
      </c>
      <c r="J9" s="49">
        <v>10.387049999999999</v>
      </c>
      <c r="K9" s="225">
        <f t="shared" si="2"/>
        <v>2.7576500000000017</v>
      </c>
      <c r="L9" s="211">
        <v>322.47499999999991</v>
      </c>
      <c r="M9" s="49">
        <v>915.62249999999938</v>
      </c>
      <c r="N9" s="212">
        <f t="shared" si="3"/>
        <v>-593.14749999999947</v>
      </c>
      <c r="O9" s="211">
        <v>1.7275000000000182</v>
      </c>
      <c r="P9" s="49">
        <v>234.40250000000003</v>
      </c>
      <c r="Q9" s="212">
        <f t="shared" si="4"/>
        <v>-232.67500000000001</v>
      </c>
      <c r="R9" s="211">
        <v>152.07249999999999</v>
      </c>
      <c r="S9" s="49">
        <v>0</v>
      </c>
      <c r="T9" s="212">
        <f t="shared" si="5"/>
        <v>152.07249999999999</v>
      </c>
      <c r="U9" s="211">
        <v>45.982500000000002</v>
      </c>
      <c r="V9" s="49">
        <v>2470.3650000000007</v>
      </c>
      <c r="W9" s="212">
        <f t="shared" si="6"/>
        <v>-2424.3825000000006</v>
      </c>
      <c r="X9" s="51">
        <v>522.25749999999994</v>
      </c>
      <c r="Y9" s="224">
        <v>1.3406482774102355</v>
      </c>
      <c r="Z9" s="223">
        <f t="shared" si="7"/>
        <v>1.1009281819791963E-2</v>
      </c>
      <c r="AA9" s="222">
        <v>3620.3900000000003</v>
      </c>
      <c r="AB9" s="221">
        <v>9.2936331542452582</v>
      </c>
      <c r="AC9" s="220">
        <f t="shared" si="8"/>
        <v>1.2539974975071745E-3</v>
      </c>
      <c r="AD9" s="219">
        <f t="shared" si="9"/>
        <v>-3098.1325000000006</v>
      </c>
    </row>
    <row r="10" spans="1:31" ht="15">
      <c r="A10" s="377"/>
      <c r="B10" s="270" t="s">
        <v>22</v>
      </c>
      <c r="C10" s="269">
        <f t="shared" si="0"/>
        <v>0.44431743358431902</v>
      </c>
      <c r="D10" s="251">
        <v>24.798799999999996</v>
      </c>
      <c r="E10" s="268">
        <v>6.3659149943927934E-2</v>
      </c>
      <c r="F10" s="262">
        <v>20.433410000000002</v>
      </c>
      <c r="G10" s="267">
        <v>5.245308285303147E-2</v>
      </c>
      <c r="H10" s="266">
        <f t="shared" si="1"/>
        <v>0.17603230801490374</v>
      </c>
      <c r="I10" s="251">
        <v>55.813250000000004</v>
      </c>
      <c r="J10" s="61">
        <v>45.996099999999998</v>
      </c>
      <c r="K10" s="265">
        <f t="shared" si="2"/>
        <v>9.8171500000000052</v>
      </c>
      <c r="L10" s="251">
        <v>2123.3550000000005</v>
      </c>
      <c r="M10" s="61">
        <v>3864.7874999999999</v>
      </c>
      <c r="N10" s="252">
        <f t="shared" si="3"/>
        <v>-1741.4324999999994</v>
      </c>
      <c r="O10" s="251">
        <v>4.9799999999999995</v>
      </c>
      <c r="P10" s="61">
        <v>153.59250000000009</v>
      </c>
      <c r="Q10" s="252">
        <f t="shared" si="4"/>
        <v>-148.6125000000001</v>
      </c>
      <c r="R10" s="251">
        <v>1740.0050000000001</v>
      </c>
      <c r="S10" s="61">
        <v>2193.5875000000001</v>
      </c>
      <c r="T10" s="252">
        <f t="shared" si="5"/>
        <v>-453.58249999999998</v>
      </c>
      <c r="U10" s="251">
        <v>75.074999999999989</v>
      </c>
      <c r="V10" s="61">
        <v>254.11749999999995</v>
      </c>
      <c r="W10" s="252">
        <f t="shared" si="6"/>
        <v>-179.04249999999996</v>
      </c>
      <c r="X10" s="63">
        <v>3943.4150000000004</v>
      </c>
      <c r="Y10" s="264">
        <v>10.122846539999301</v>
      </c>
      <c r="Z10" s="263">
        <f t="shared" si="7"/>
        <v>6.2886609702504032E-3</v>
      </c>
      <c r="AA10" s="262">
        <v>6466.0850000000009</v>
      </c>
      <c r="AB10" s="261">
        <v>16.598604552042168</v>
      </c>
      <c r="AC10" s="260">
        <f t="shared" si="8"/>
        <v>3.1600899153042374E-3</v>
      </c>
      <c r="AD10" s="259">
        <f t="shared" si="9"/>
        <v>-2522.6700000000005</v>
      </c>
    </row>
    <row r="11" spans="1:31" ht="15">
      <c r="A11" s="377"/>
      <c r="B11" s="270" t="s">
        <v>21</v>
      </c>
      <c r="C11" s="269">
        <f t="shared" si="0"/>
        <v>0.49776082704775154</v>
      </c>
      <c r="D11" s="251">
        <v>51.015432499999996</v>
      </c>
      <c r="E11" s="268">
        <v>0.13095791195428144</v>
      </c>
      <c r="F11" s="262">
        <v>52.051347500000006</v>
      </c>
      <c r="G11" s="267">
        <v>0.13361713209050435</v>
      </c>
      <c r="H11" s="266">
        <f t="shared" si="1"/>
        <v>-2.030591429367986E-2</v>
      </c>
      <c r="I11" s="251">
        <v>102.48984999999999</v>
      </c>
      <c r="J11" s="61">
        <v>105.18965</v>
      </c>
      <c r="K11" s="265">
        <f t="shared" si="2"/>
        <v>-2.6998000000000104</v>
      </c>
      <c r="L11" s="251">
        <v>1648.1774999999996</v>
      </c>
      <c r="M11" s="61">
        <v>2390.9425000000001</v>
      </c>
      <c r="N11" s="252">
        <f t="shared" si="3"/>
        <v>-742.76500000000055</v>
      </c>
      <c r="O11" s="251">
        <v>4.6675000000000004</v>
      </c>
      <c r="P11" s="61">
        <v>1.9774999999999672</v>
      </c>
      <c r="Q11" s="252">
        <f t="shared" si="4"/>
        <v>2.6900000000000333</v>
      </c>
      <c r="R11" s="251">
        <v>845.04000000000019</v>
      </c>
      <c r="S11" s="61">
        <v>0</v>
      </c>
      <c r="T11" s="252">
        <f t="shared" si="5"/>
        <v>845.04000000000019</v>
      </c>
      <c r="U11" s="251">
        <v>0</v>
      </c>
      <c r="V11" s="61">
        <v>4.9999999999954525E-2</v>
      </c>
      <c r="W11" s="252">
        <f t="shared" si="6"/>
        <v>-4.9999999999954525E-2</v>
      </c>
      <c r="X11" s="63">
        <v>2497.8849999999998</v>
      </c>
      <c r="Y11" s="264">
        <v>6.4121342870497138</v>
      </c>
      <c r="Z11" s="263">
        <f t="shared" si="7"/>
        <v>2.0423451239748827E-2</v>
      </c>
      <c r="AA11" s="262">
        <v>2392.9700000000003</v>
      </c>
      <c r="AB11" s="261">
        <v>6.1428148152862745</v>
      </c>
      <c r="AC11" s="260">
        <f t="shared" si="8"/>
        <v>2.1751776035637722E-2</v>
      </c>
      <c r="AD11" s="259">
        <f t="shared" si="9"/>
        <v>104.91499999999951</v>
      </c>
    </row>
    <row r="12" spans="1:31" ht="15">
      <c r="A12" s="377"/>
      <c r="B12" s="270" t="s">
        <v>20</v>
      </c>
      <c r="C12" s="269">
        <f t="shared" si="0"/>
        <v>0.49474640772025352</v>
      </c>
      <c r="D12" s="251">
        <v>99.897042499999998</v>
      </c>
      <c r="E12" s="268">
        <v>0.25643824731287168</v>
      </c>
      <c r="F12" s="262">
        <v>100.8348975</v>
      </c>
      <c r="G12" s="267">
        <v>0.2588457449365737</v>
      </c>
      <c r="H12" s="266">
        <f t="shared" si="1"/>
        <v>-9.388215872356772E-3</v>
      </c>
      <c r="I12" s="251">
        <v>201.91564999999997</v>
      </c>
      <c r="J12" s="61">
        <v>203.77539999999999</v>
      </c>
      <c r="K12" s="265">
        <f t="shared" si="2"/>
        <v>-1.8597500000000196</v>
      </c>
      <c r="L12" s="251">
        <v>1698.1999999999998</v>
      </c>
      <c r="M12" s="61">
        <v>1033.5099999999993</v>
      </c>
      <c r="N12" s="252">
        <f t="shared" si="3"/>
        <v>664.69000000000051</v>
      </c>
      <c r="O12" s="251">
        <v>16.2925</v>
      </c>
      <c r="P12" s="61">
        <v>1.0525000000006353</v>
      </c>
      <c r="Q12" s="252">
        <f t="shared" si="4"/>
        <v>15.239999999999366</v>
      </c>
      <c r="R12" s="251">
        <v>1364.0425000000005</v>
      </c>
      <c r="S12" s="61">
        <v>0</v>
      </c>
      <c r="T12" s="252">
        <f t="shared" si="5"/>
        <v>1364.0425000000005</v>
      </c>
      <c r="U12" s="251">
        <v>0</v>
      </c>
      <c r="V12" s="61">
        <v>0</v>
      </c>
      <c r="W12" s="252">
        <f t="shared" si="6"/>
        <v>0</v>
      </c>
      <c r="X12" s="63">
        <v>3078.5350000000003</v>
      </c>
      <c r="Y12" s="264">
        <v>7.9026775961994229</v>
      </c>
      <c r="Z12" s="263">
        <f t="shared" si="7"/>
        <v>3.2449539310093922E-2</v>
      </c>
      <c r="AA12" s="262">
        <v>1034.5625</v>
      </c>
      <c r="AB12" s="261">
        <v>2.6557482343446033</v>
      </c>
      <c r="AC12" s="260">
        <f t="shared" si="8"/>
        <v>9.7466221228780278E-2</v>
      </c>
      <c r="AD12" s="259">
        <f t="shared" si="9"/>
        <v>2043.9725000000003</v>
      </c>
    </row>
    <row r="13" spans="1:31" ht="15">
      <c r="A13" s="377"/>
      <c r="B13" s="270" t="s">
        <v>19</v>
      </c>
      <c r="C13" s="269">
        <f t="shared" si="0"/>
        <v>0.54149700310134818</v>
      </c>
      <c r="D13" s="251">
        <v>84.24475000000001</v>
      </c>
      <c r="E13" s="268">
        <v>0.21625841461033296</v>
      </c>
      <c r="F13" s="262">
        <v>76.818839999999994</v>
      </c>
      <c r="G13" s="267">
        <v>0.19719591488614807</v>
      </c>
      <c r="H13" s="266">
        <f t="shared" si="1"/>
        <v>8.8146857816065863E-2</v>
      </c>
      <c r="I13" s="251">
        <v>155.57750000000001</v>
      </c>
      <c r="J13" s="61">
        <v>140.85480000000001</v>
      </c>
      <c r="K13" s="265">
        <f t="shared" si="2"/>
        <v>14.722700000000003</v>
      </c>
      <c r="L13" s="251">
        <v>275.42999999999995</v>
      </c>
      <c r="M13" s="61">
        <v>143.8175</v>
      </c>
      <c r="N13" s="252">
        <f t="shared" si="3"/>
        <v>131.61249999999995</v>
      </c>
      <c r="O13" s="251">
        <v>4.4999999999999998E-2</v>
      </c>
      <c r="P13" s="61">
        <v>6.2500000000013711E-2</v>
      </c>
      <c r="Q13" s="252">
        <f t="shared" si="4"/>
        <v>-1.7500000000013713E-2</v>
      </c>
      <c r="R13" s="251">
        <v>0</v>
      </c>
      <c r="S13" s="61">
        <v>0</v>
      </c>
      <c r="T13" s="252">
        <f t="shared" si="5"/>
        <v>0</v>
      </c>
      <c r="U13" s="251">
        <v>0</v>
      </c>
      <c r="V13" s="61">
        <v>0</v>
      </c>
      <c r="W13" s="252">
        <f t="shared" si="6"/>
        <v>0</v>
      </c>
      <c r="X13" s="63">
        <v>275.47499999999997</v>
      </c>
      <c r="Y13" s="264">
        <v>0.70715132711274531</v>
      </c>
      <c r="Z13" s="263">
        <f t="shared" si="7"/>
        <v>0.30581631727016978</v>
      </c>
      <c r="AA13" s="262">
        <v>143.88</v>
      </c>
      <c r="AB13" s="261">
        <v>0.36934361718842651</v>
      </c>
      <c r="AC13" s="260">
        <f t="shared" si="8"/>
        <v>0.53390909090909089</v>
      </c>
      <c r="AD13" s="259">
        <f t="shared" si="9"/>
        <v>131.59499999999997</v>
      </c>
    </row>
    <row r="14" spans="1:31" ht="15">
      <c r="A14" s="377"/>
      <c r="B14" s="258" t="s">
        <v>18</v>
      </c>
      <c r="C14" s="269">
        <f t="shared" si="0"/>
        <v>0.54739862256776228</v>
      </c>
      <c r="D14" s="251">
        <v>36.020800000000001</v>
      </c>
      <c r="E14" s="268">
        <v>9.2466309188357493E-2</v>
      </c>
      <c r="F14" s="262">
        <v>41.079792499999996</v>
      </c>
      <c r="G14" s="267">
        <v>0.10545287152696688</v>
      </c>
      <c r="H14" s="266">
        <f t="shared" si="1"/>
        <v>-0.14044642262248463</v>
      </c>
      <c r="I14" s="251">
        <v>65.803600000000003</v>
      </c>
      <c r="J14" s="61">
        <v>75.324624999999997</v>
      </c>
      <c r="K14" s="265">
        <f t="shared" si="2"/>
        <v>-9.5210249999999945</v>
      </c>
      <c r="L14" s="251">
        <v>38.944999999999709</v>
      </c>
      <c r="M14" s="61">
        <v>63.0625</v>
      </c>
      <c r="N14" s="252">
        <f t="shared" si="3"/>
        <v>-24.117500000000291</v>
      </c>
      <c r="O14" s="251">
        <v>4.8075000000000001</v>
      </c>
      <c r="P14" s="61">
        <v>4.5000000000021315E-2</v>
      </c>
      <c r="Q14" s="252">
        <f t="shared" si="4"/>
        <v>4.7624999999999789</v>
      </c>
      <c r="R14" s="251">
        <v>0</v>
      </c>
      <c r="S14" s="61">
        <v>0</v>
      </c>
      <c r="T14" s="252">
        <f t="shared" si="5"/>
        <v>0</v>
      </c>
      <c r="U14" s="251">
        <v>239.22499999999999</v>
      </c>
      <c r="V14" s="61">
        <v>13.83499999999998</v>
      </c>
      <c r="W14" s="252">
        <f t="shared" si="6"/>
        <v>225.39000000000001</v>
      </c>
      <c r="X14" s="63">
        <v>282.97749999999968</v>
      </c>
      <c r="Y14" s="264">
        <v>0.72641043531371885</v>
      </c>
      <c r="Z14" s="263">
        <f t="shared" si="7"/>
        <v>0.12729209919516585</v>
      </c>
      <c r="AA14" s="262">
        <v>76.942499999999995</v>
      </c>
      <c r="AB14" s="261">
        <v>0.19751335324937799</v>
      </c>
      <c r="AC14" s="260">
        <f t="shared" si="8"/>
        <v>0.53390249212073948</v>
      </c>
      <c r="AD14" s="259">
        <f t="shared" si="9"/>
        <v>206.03499999999968</v>
      </c>
    </row>
    <row r="15" spans="1:31" ht="15">
      <c r="A15" s="377"/>
      <c r="B15" s="238" t="s">
        <v>17</v>
      </c>
      <c r="C15" s="249">
        <f t="shared" si="0"/>
        <v>0.51095743991708242</v>
      </c>
      <c r="D15" s="231">
        <v>1.9719125</v>
      </c>
      <c r="E15" s="248">
        <v>5.0619495102104065E-3</v>
      </c>
      <c r="F15" s="242">
        <v>1.8597712499999999</v>
      </c>
      <c r="G15" s="247">
        <v>4.7740800710178027E-3</v>
      </c>
      <c r="H15" s="246">
        <f t="shared" si="1"/>
        <v>5.6869282993033454E-2</v>
      </c>
      <c r="I15" s="231">
        <v>3.8592499999999994</v>
      </c>
      <c r="J15" s="72">
        <v>3.7610249999999996</v>
      </c>
      <c r="K15" s="245">
        <f t="shared" si="2"/>
        <v>9.8224999999999785E-2</v>
      </c>
      <c r="L15" s="231">
        <v>222.80999999999997</v>
      </c>
      <c r="M15" s="72">
        <v>2.1524999999999999</v>
      </c>
      <c r="N15" s="232">
        <f t="shared" si="3"/>
        <v>220.65749999999997</v>
      </c>
      <c r="O15" s="231">
        <v>6.0900000000000905</v>
      </c>
      <c r="P15" s="72">
        <v>2.2204460492503131E-15</v>
      </c>
      <c r="Q15" s="232">
        <f t="shared" si="4"/>
        <v>6.0900000000000887</v>
      </c>
      <c r="R15" s="231">
        <v>0</v>
      </c>
      <c r="S15" s="72">
        <v>0</v>
      </c>
      <c r="T15" s="232">
        <f t="shared" si="5"/>
        <v>0</v>
      </c>
      <c r="U15" s="231">
        <v>375.96249999999998</v>
      </c>
      <c r="V15" s="72">
        <v>1.6899999999999977</v>
      </c>
      <c r="W15" s="232">
        <f t="shared" si="6"/>
        <v>374.27249999999998</v>
      </c>
      <c r="X15" s="74">
        <v>604.86250000000007</v>
      </c>
      <c r="Y15" s="244">
        <v>1.5526974120908723</v>
      </c>
      <c r="Z15" s="243">
        <f t="shared" si="7"/>
        <v>3.2601004360495148E-3</v>
      </c>
      <c r="AA15" s="242">
        <v>3.8424999999999998</v>
      </c>
      <c r="AB15" s="241">
        <v>9.8637951699091526E-3</v>
      </c>
      <c r="AC15" s="240">
        <f t="shared" si="8"/>
        <v>0.48400032530904358</v>
      </c>
      <c r="AD15" s="239">
        <f t="shared" si="9"/>
        <v>601.0200000000001</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105.8324999999999</v>
      </c>
      <c r="M16" s="49">
        <v>0</v>
      </c>
      <c r="N16" s="212">
        <f t="shared" si="3"/>
        <v>105.8324999999999</v>
      </c>
      <c r="O16" s="211">
        <v>1.1875000000000648</v>
      </c>
      <c r="P16" s="49">
        <v>0</v>
      </c>
      <c r="Q16" s="212">
        <f t="shared" si="4"/>
        <v>1.1875000000000648</v>
      </c>
      <c r="R16" s="211">
        <v>145.60750000000002</v>
      </c>
      <c r="S16" s="49">
        <v>0</v>
      </c>
      <c r="T16" s="212">
        <f t="shared" si="5"/>
        <v>145.60750000000002</v>
      </c>
      <c r="U16" s="211">
        <v>120.41500000000002</v>
      </c>
      <c r="V16" s="49">
        <v>0</v>
      </c>
      <c r="W16" s="212">
        <f t="shared" si="6"/>
        <v>120.41500000000002</v>
      </c>
      <c r="X16" s="51">
        <v>373.04250000000002</v>
      </c>
      <c r="Y16" s="224">
        <v>0.95760957961505166</v>
      </c>
      <c r="Z16" s="223">
        <f t="shared" si="7"/>
        <v>0</v>
      </c>
      <c r="AA16" s="222">
        <v>0</v>
      </c>
      <c r="AB16" s="221">
        <v>0</v>
      </c>
      <c r="AC16" s="220">
        <f t="shared" si="8"/>
        <v>1</v>
      </c>
      <c r="AD16" s="219">
        <f t="shared" si="9"/>
        <v>373.04250000000002</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90.997499999999974</v>
      </c>
      <c r="M17" s="38">
        <v>0</v>
      </c>
      <c r="N17" s="192">
        <f t="shared" si="3"/>
        <v>90.997499999999974</v>
      </c>
      <c r="O17" s="191">
        <v>3.0000000000015487E-2</v>
      </c>
      <c r="P17" s="38">
        <v>0</v>
      </c>
      <c r="Q17" s="192">
        <f t="shared" si="4"/>
        <v>3.0000000000015487E-2</v>
      </c>
      <c r="R17" s="191">
        <v>0</v>
      </c>
      <c r="S17" s="38">
        <v>0</v>
      </c>
      <c r="T17" s="192">
        <f t="shared" si="5"/>
        <v>0</v>
      </c>
      <c r="U17" s="191">
        <v>0</v>
      </c>
      <c r="V17" s="38">
        <v>0</v>
      </c>
      <c r="W17" s="192">
        <f t="shared" si="6"/>
        <v>0</v>
      </c>
      <c r="X17" s="40">
        <v>91.027499999999989</v>
      </c>
      <c r="Y17" s="204">
        <v>0.23366990626646858</v>
      </c>
      <c r="Z17" s="203">
        <f t="shared" si="7"/>
        <v>0</v>
      </c>
      <c r="AA17" s="202">
        <v>0</v>
      </c>
      <c r="AB17" s="201">
        <v>0</v>
      </c>
      <c r="AC17" s="200">
        <f t="shared" si="8"/>
        <v>1</v>
      </c>
      <c r="AD17" s="199">
        <f t="shared" si="9"/>
        <v>91.027499999999989</v>
      </c>
    </row>
    <row r="18" spans="1:30" ht="15">
      <c r="A18" s="377"/>
      <c r="B18" s="178" t="s">
        <v>14</v>
      </c>
      <c r="C18" s="189">
        <f t="shared" si="0"/>
        <v>0.50733283155143138</v>
      </c>
      <c r="D18" s="171">
        <f>SUM(D6:D17)</f>
        <v>303.75685749999997</v>
      </c>
      <c r="E18" s="188">
        <v>0.77975157419265662</v>
      </c>
      <c r="F18" s="182">
        <f>SUM(F6:F17)</f>
        <v>297.61801875000003</v>
      </c>
      <c r="G18" s="187">
        <v>0.76399301908241568</v>
      </c>
      <c r="H18" s="186">
        <f t="shared" si="1"/>
        <v>2.0209712467149601E-2</v>
      </c>
      <c r="I18" s="171">
        <f t="shared" ref="I18:X18" si="10">SUM(I6:I17)</f>
        <v>598.73289999999986</v>
      </c>
      <c r="J18" s="27">
        <f t="shared" si="10"/>
        <v>585.28865000000008</v>
      </c>
      <c r="K18" s="185">
        <f t="shared" si="10"/>
        <v>13.444249999999986</v>
      </c>
      <c r="L18" s="171">
        <f t="shared" si="10"/>
        <v>6750.2974999999997</v>
      </c>
      <c r="M18" s="27">
        <f t="shared" si="10"/>
        <v>8413.8949999999986</v>
      </c>
      <c r="N18" s="172">
        <f t="shared" si="10"/>
        <v>-1663.5974999999992</v>
      </c>
      <c r="O18" s="171">
        <f t="shared" si="10"/>
        <v>42.382500000000263</v>
      </c>
      <c r="P18" s="27">
        <f t="shared" si="10"/>
        <v>391.13250000000073</v>
      </c>
      <c r="Q18" s="172">
        <f t="shared" si="10"/>
        <v>-348.75000000000051</v>
      </c>
      <c r="R18" s="171">
        <f t="shared" si="10"/>
        <v>4661.2125000000005</v>
      </c>
      <c r="S18" s="27">
        <f t="shared" si="10"/>
        <v>2193.5875000000001</v>
      </c>
      <c r="T18" s="172">
        <f t="shared" si="10"/>
        <v>2467.6250000000009</v>
      </c>
      <c r="U18" s="171">
        <f t="shared" si="10"/>
        <v>967.39999999999986</v>
      </c>
      <c r="V18" s="27">
        <f t="shared" si="10"/>
        <v>2740.0575000000003</v>
      </c>
      <c r="W18" s="172">
        <f t="shared" si="10"/>
        <v>-1772.6575000000007</v>
      </c>
      <c r="X18" s="29">
        <f t="shared" si="10"/>
        <v>12421.292499999998</v>
      </c>
      <c r="Y18" s="184">
        <v>31.885773575934621</v>
      </c>
      <c r="Z18" s="183">
        <f t="shared" si="7"/>
        <v>2.4454528987220937E-2</v>
      </c>
      <c r="AA18" s="182">
        <f>SUM(AA6:AA17)</f>
        <v>13738.672500000002</v>
      </c>
      <c r="AB18" s="181">
        <v>35.267521521526021</v>
      </c>
      <c r="AC18" s="180">
        <f t="shared" si="8"/>
        <v>2.1662793020941432E-2</v>
      </c>
      <c r="AD18" s="179">
        <f>SUM(AD6:AD17)</f>
        <v>-1317.3800000000022</v>
      </c>
    </row>
    <row r="19" spans="1:30" ht="15">
      <c r="A19" s="377"/>
      <c r="B19" s="158" t="s">
        <v>87</v>
      </c>
      <c r="C19" s="169">
        <f t="shared" si="0"/>
        <v>0.50734462009763392</v>
      </c>
      <c r="D19" s="151">
        <f>SUM(D9:D15)</f>
        <v>303.69841749999995</v>
      </c>
      <c r="E19" s="168">
        <v>0.7796015572272097</v>
      </c>
      <c r="F19" s="162">
        <f>SUM(F9:F15)</f>
        <v>297.61801875000003</v>
      </c>
      <c r="G19" s="167">
        <v>0.76399301908241568</v>
      </c>
      <c r="H19" s="166">
        <f t="shared" si="1"/>
        <v>2.002117363683634E-2</v>
      </c>
      <c r="I19" s="151">
        <f t="shared" ref="I19:X19" si="11">SUM(I9:I15)</f>
        <v>598.60379999999986</v>
      </c>
      <c r="J19" s="16">
        <f t="shared" si="11"/>
        <v>585.28865000000008</v>
      </c>
      <c r="K19" s="165">
        <f t="shared" si="11"/>
        <v>13.315149999999985</v>
      </c>
      <c r="L19" s="151">
        <f t="shared" si="11"/>
        <v>6329.3924999999999</v>
      </c>
      <c r="M19" s="16">
        <f t="shared" si="11"/>
        <v>8413.8949999999986</v>
      </c>
      <c r="N19" s="152">
        <f t="shared" si="11"/>
        <v>-2084.5024999999991</v>
      </c>
      <c r="O19" s="151">
        <f t="shared" si="11"/>
        <v>38.610000000000106</v>
      </c>
      <c r="P19" s="16">
        <f t="shared" si="11"/>
        <v>391.13250000000073</v>
      </c>
      <c r="Q19" s="152">
        <f t="shared" si="11"/>
        <v>-352.52250000000066</v>
      </c>
      <c r="R19" s="151">
        <f t="shared" si="11"/>
        <v>4101.1600000000008</v>
      </c>
      <c r="S19" s="16">
        <f t="shared" si="11"/>
        <v>2193.5875000000001</v>
      </c>
      <c r="T19" s="152">
        <f t="shared" si="11"/>
        <v>1907.5725000000007</v>
      </c>
      <c r="U19" s="151">
        <f t="shared" si="11"/>
        <v>736.24499999999989</v>
      </c>
      <c r="V19" s="16">
        <f t="shared" si="11"/>
        <v>2740.0575000000003</v>
      </c>
      <c r="W19" s="152">
        <f t="shared" si="11"/>
        <v>-2003.8125000000005</v>
      </c>
      <c r="X19" s="18">
        <f t="shared" si="11"/>
        <v>11205.407499999999</v>
      </c>
      <c r="Y19" s="164">
        <v>28.764565875176007</v>
      </c>
      <c r="Z19" s="163">
        <f t="shared" si="7"/>
        <v>2.7102844541798232E-2</v>
      </c>
      <c r="AA19" s="162">
        <f>SUM(AA9:AA15)</f>
        <v>13738.672500000002</v>
      </c>
      <c r="AB19" s="161">
        <v>35.267521521526021</v>
      </c>
      <c r="AC19" s="160">
        <f t="shared" si="8"/>
        <v>2.1662793020941432E-2</v>
      </c>
      <c r="AD19" s="159">
        <f>SUM(AD9:AD15)</f>
        <v>-2533.2650000000026</v>
      </c>
    </row>
    <row r="20" spans="1:30" ht="15.75" thickBot="1">
      <c r="A20" s="379"/>
      <c r="B20" s="301" t="s">
        <v>86</v>
      </c>
      <c r="C20" s="313">
        <f t="shared" si="0"/>
        <v>0.45267234701781572</v>
      </c>
      <c r="D20" s="294">
        <f>SUM(D6:D8,D16:D17)</f>
        <v>5.8440000000000006E-2</v>
      </c>
      <c r="E20" s="312">
        <v>1.5001696544684218E-4</v>
      </c>
      <c r="F20" s="305">
        <f>SUM(F6:F8,F16:F17)</f>
        <v>0</v>
      </c>
      <c r="G20" s="311">
        <v>0</v>
      </c>
      <c r="H20" s="310">
        <f t="shared" si="1"/>
        <v>1</v>
      </c>
      <c r="I20" s="294">
        <f t="shared" ref="I20:X20" si="12">SUM(I6:I8,I16:I17)</f>
        <v>0.12909999999999999</v>
      </c>
      <c r="J20" s="293">
        <f t="shared" si="12"/>
        <v>0</v>
      </c>
      <c r="K20" s="309">
        <f t="shared" si="12"/>
        <v>0.12909999999999999</v>
      </c>
      <c r="L20" s="294">
        <f t="shared" si="12"/>
        <v>420.90499999999975</v>
      </c>
      <c r="M20" s="293">
        <f t="shared" si="12"/>
        <v>0</v>
      </c>
      <c r="N20" s="295">
        <f t="shared" si="12"/>
        <v>420.90499999999975</v>
      </c>
      <c r="O20" s="294">
        <f t="shared" si="12"/>
        <v>3.7725000000001554</v>
      </c>
      <c r="P20" s="293">
        <f t="shared" si="12"/>
        <v>0</v>
      </c>
      <c r="Q20" s="295">
        <f t="shared" si="12"/>
        <v>3.7725000000001554</v>
      </c>
      <c r="R20" s="294">
        <f t="shared" si="12"/>
        <v>560.05250000000001</v>
      </c>
      <c r="S20" s="293">
        <f t="shared" si="12"/>
        <v>0</v>
      </c>
      <c r="T20" s="295">
        <f t="shared" si="12"/>
        <v>560.05250000000001</v>
      </c>
      <c r="U20" s="294">
        <f t="shared" si="12"/>
        <v>231.15499999999997</v>
      </c>
      <c r="V20" s="293">
        <f t="shared" si="12"/>
        <v>0</v>
      </c>
      <c r="W20" s="295">
        <f t="shared" si="12"/>
        <v>231.15499999999997</v>
      </c>
      <c r="X20" s="308">
        <f t="shared" si="12"/>
        <v>1215.885</v>
      </c>
      <c r="Y20" s="307">
        <v>3.1212077007586188</v>
      </c>
      <c r="Z20" s="306">
        <f t="shared" si="7"/>
        <v>4.8063756029558724E-5</v>
      </c>
      <c r="AA20" s="305">
        <f>SUM(AA6:AA8,AA16:AA17)</f>
        <v>0</v>
      </c>
      <c r="AB20" s="304">
        <v>0</v>
      </c>
      <c r="AC20" s="303">
        <f t="shared" si="8"/>
        <v>1</v>
      </c>
      <c r="AD20" s="302">
        <f>SUM(AD6:AD8,AD16:AD17)</f>
        <v>1215.885</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77.328333333333333</v>
      </c>
      <c r="M21" s="83">
        <v>0</v>
      </c>
      <c r="N21" s="274">
        <f t="shared" ref="N21:N32" si="14">L21-M21</f>
        <v>77.328333333333333</v>
      </c>
      <c r="O21" s="273">
        <v>4.5833333333337035E-2</v>
      </c>
      <c r="P21" s="83">
        <v>0</v>
      </c>
      <c r="Q21" s="274">
        <f t="shared" ref="Q21:Q32" si="15">O21-P21</f>
        <v>4.5833333333337035E-2</v>
      </c>
      <c r="R21" s="273">
        <v>0</v>
      </c>
      <c r="S21" s="83">
        <v>0</v>
      </c>
      <c r="T21" s="274">
        <f t="shared" ref="T21:T32" si="16">R21-S21</f>
        <v>0</v>
      </c>
      <c r="U21" s="273">
        <v>45.767500000000005</v>
      </c>
      <c r="V21" s="83">
        <v>0</v>
      </c>
      <c r="W21" s="274">
        <f t="shared" ref="W21:W32" si="17">U21-V21</f>
        <v>45.767500000000005</v>
      </c>
      <c r="X21" s="85">
        <v>123.14166666666668</v>
      </c>
      <c r="Y21" s="286">
        <v>0.31610778838808845</v>
      </c>
      <c r="Z21" s="285">
        <f t="shared" si="7"/>
        <v>0</v>
      </c>
      <c r="AA21" s="284">
        <v>0</v>
      </c>
      <c r="AB21" s="283">
        <v>0</v>
      </c>
      <c r="AC21" s="282">
        <f t="shared" si="8"/>
        <v>1</v>
      </c>
      <c r="AD21" s="281">
        <f t="shared" ref="AD21:AD32" si="18">X21-AA21</f>
        <v>123.14166666666668</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92.076666666666654</v>
      </c>
      <c r="M22" s="61">
        <v>0</v>
      </c>
      <c r="N22" s="252">
        <f t="shared" si="14"/>
        <v>92.076666666666654</v>
      </c>
      <c r="O22" s="251">
        <v>1.1049999999999967</v>
      </c>
      <c r="P22" s="61">
        <v>0</v>
      </c>
      <c r="Q22" s="252">
        <f t="shared" si="15"/>
        <v>1.1049999999999967</v>
      </c>
      <c r="R22" s="251">
        <v>254.54916666666668</v>
      </c>
      <c r="S22" s="61">
        <v>0</v>
      </c>
      <c r="T22" s="252">
        <f t="shared" si="16"/>
        <v>254.54916666666668</v>
      </c>
      <c r="U22" s="251">
        <v>0</v>
      </c>
      <c r="V22" s="61">
        <v>0</v>
      </c>
      <c r="W22" s="252">
        <f t="shared" si="17"/>
        <v>0</v>
      </c>
      <c r="X22" s="63">
        <v>347.73083333333329</v>
      </c>
      <c r="Y22" s="264">
        <v>0.89263388790157927</v>
      </c>
      <c r="Z22" s="263">
        <f t="shared" si="7"/>
        <v>0</v>
      </c>
      <c r="AA22" s="262">
        <v>0</v>
      </c>
      <c r="AB22" s="261">
        <v>0</v>
      </c>
      <c r="AC22" s="260">
        <f t="shared" si="8"/>
        <v>1</v>
      </c>
      <c r="AD22" s="259">
        <f t="shared" si="18"/>
        <v>347.73083333333329</v>
      </c>
    </row>
    <row r="23" spans="1:30" ht="15">
      <c r="A23" s="377"/>
      <c r="B23" s="271" t="s">
        <v>24</v>
      </c>
      <c r="C23" s="249">
        <f t="shared" si="0"/>
        <v>0.46443071491615179</v>
      </c>
      <c r="D23" s="231">
        <v>0.14032</v>
      </c>
      <c r="E23" s="248">
        <v>3.6020500669919393E-4</v>
      </c>
      <c r="F23" s="242">
        <v>0</v>
      </c>
      <c r="G23" s="247">
        <v>0</v>
      </c>
      <c r="H23" s="246">
        <f t="shared" si="1"/>
        <v>1</v>
      </c>
      <c r="I23" s="231">
        <v>0.30213333333333336</v>
      </c>
      <c r="J23" s="72">
        <v>0</v>
      </c>
      <c r="K23" s="245">
        <f t="shared" si="13"/>
        <v>0.30213333333333336</v>
      </c>
      <c r="L23" s="231">
        <v>15.764999999999953</v>
      </c>
      <c r="M23" s="72">
        <v>0</v>
      </c>
      <c r="N23" s="232">
        <f t="shared" si="14"/>
        <v>15.764999999999953</v>
      </c>
      <c r="O23" s="231">
        <v>1.786666666666699</v>
      </c>
      <c r="P23" s="72">
        <v>0</v>
      </c>
      <c r="Q23" s="232">
        <f t="shared" si="15"/>
        <v>1.786666666666699</v>
      </c>
      <c r="R23" s="231">
        <v>131.9266666666667</v>
      </c>
      <c r="S23" s="72">
        <v>0</v>
      </c>
      <c r="T23" s="232">
        <f t="shared" si="16"/>
        <v>131.9266666666667</v>
      </c>
      <c r="U23" s="231">
        <v>88.382499999999979</v>
      </c>
      <c r="V23" s="72">
        <v>0</v>
      </c>
      <c r="W23" s="232">
        <f t="shared" si="17"/>
        <v>88.382499999999979</v>
      </c>
      <c r="X23" s="74">
        <v>237.86083333333335</v>
      </c>
      <c r="Y23" s="244">
        <v>0.61059480519034481</v>
      </c>
      <c r="Z23" s="243">
        <f t="shared" si="7"/>
        <v>5.8992478094684216E-4</v>
      </c>
      <c r="AA23" s="242">
        <v>0</v>
      </c>
      <c r="AB23" s="241">
        <v>0</v>
      </c>
      <c r="AC23" s="240">
        <f t="shared" si="8"/>
        <v>1</v>
      </c>
      <c r="AD23" s="239">
        <f t="shared" si="18"/>
        <v>237.86083333333335</v>
      </c>
    </row>
    <row r="24" spans="1:30" ht="15">
      <c r="A24" s="377"/>
      <c r="B24" s="218" t="s">
        <v>23</v>
      </c>
      <c r="C24" s="229">
        <f t="shared" si="0"/>
        <v>0.4474409346810187</v>
      </c>
      <c r="D24" s="211">
        <v>5.6123933333333333</v>
      </c>
      <c r="E24" s="228">
        <v>1.4407156344297638E-2</v>
      </c>
      <c r="F24" s="222">
        <v>9.9980480000000007</v>
      </c>
      <c r="G24" s="227">
        <v>2.5665243349621308E-2</v>
      </c>
      <c r="H24" s="226">
        <f t="shared" si="1"/>
        <v>-0.78142325496312337</v>
      </c>
      <c r="I24" s="211">
        <v>12.543316666666668</v>
      </c>
      <c r="J24" s="49">
        <v>22.916866666666664</v>
      </c>
      <c r="K24" s="225">
        <f t="shared" si="13"/>
        <v>-10.373549999999996</v>
      </c>
      <c r="L24" s="211">
        <v>142.75666666666666</v>
      </c>
      <c r="M24" s="49">
        <v>243.96333333333337</v>
      </c>
      <c r="N24" s="212">
        <f t="shared" si="14"/>
        <v>-101.20666666666671</v>
      </c>
      <c r="O24" s="211">
        <v>1.5066666666666935</v>
      </c>
      <c r="P24" s="49">
        <v>73.764166666666583</v>
      </c>
      <c r="Q24" s="212">
        <f t="shared" si="15"/>
        <v>-72.257499999999894</v>
      </c>
      <c r="R24" s="211">
        <v>236.30999999999997</v>
      </c>
      <c r="S24" s="49">
        <v>428.32916666666671</v>
      </c>
      <c r="T24" s="212">
        <f t="shared" si="16"/>
        <v>-192.01916666666673</v>
      </c>
      <c r="U24" s="211">
        <v>75.854999999999976</v>
      </c>
      <c r="V24" s="49">
        <v>1310.8391666666664</v>
      </c>
      <c r="W24" s="212">
        <f t="shared" si="17"/>
        <v>-1234.9841666666664</v>
      </c>
      <c r="X24" s="51">
        <v>456.42833333333328</v>
      </c>
      <c r="Y24" s="224">
        <v>1.1716631333098291</v>
      </c>
      <c r="Z24" s="223">
        <f t="shared" si="7"/>
        <v>1.2296329836374459E-2</v>
      </c>
      <c r="AA24" s="222">
        <v>2056.895833333333</v>
      </c>
      <c r="AB24" s="221">
        <v>5.2801038870109549</v>
      </c>
      <c r="AC24" s="220">
        <f t="shared" si="8"/>
        <v>4.8607459055413204E-3</v>
      </c>
      <c r="AD24" s="219">
        <f t="shared" si="18"/>
        <v>-1600.4674999999997</v>
      </c>
    </row>
    <row r="25" spans="1:30" ht="15">
      <c r="A25" s="377"/>
      <c r="B25" s="270" t="s">
        <v>22</v>
      </c>
      <c r="C25" s="269">
        <f t="shared" si="0"/>
        <v>0.4434930362869981</v>
      </c>
      <c r="D25" s="251">
        <v>26.796536666666668</v>
      </c>
      <c r="E25" s="268">
        <v>6.8787390746378727E-2</v>
      </c>
      <c r="F25" s="262">
        <v>26.699726666666667</v>
      </c>
      <c r="G25" s="267">
        <v>6.8538877015630786E-2</v>
      </c>
      <c r="H25" s="266">
        <f t="shared" si="1"/>
        <v>3.6127803083010872E-3</v>
      </c>
      <c r="I25" s="251">
        <v>60.421549999999996</v>
      </c>
      <c r="J25" s="61">
        <v>60.095933333333335</v>
      </c>
      <c r="K25" s="265">
        <f t="shared" si="13"/>
        <v>0.32561666666666156</v>
      </c>
      <c r="L25" s="251">
        <v>2142.8808333333332</v>
      </c>
      <c r="M25" s="61">
        <v>3287.8825000000002</v>
      </c>
      <c r="N25" s="252">
        <f t="shared" si="14"/>
        <v>-1145.001666666667</v>
      </c>
      <c r="O25" s="251">
        <v>6.458333333333333</v>
      </c>
      <c r="P25" s="61">
        <v>96.23083333333318</v>
      </c>
      <c r="Q25" s="252">
        <f t="shared" si="15"/>
        <v>-89.772499999999852</v>
      </c>
      <c r="R25" s="251">
        <v>1460.7191666666668</v>
      </c>
      <c r="S25" s="61">
        <v>1308.9333333333334</v>
      </c>
      <c r="T25" s="252">
        <f t="shared" si="16"/>
        <v>151.78583333333336</v>
      </c>
      <c r="U25" s="251">
        <v>58.334166666666668</v>
      </c>
      <c r="V25" s="61">
        <v>225.32916666666668</v>
      </c>
      <c r="W25" s="252">
        <f t="shared" si="17"/>
        <v>-166.995</v>
      </c>
      <c r="X25" s="63">
        <v>3668.3924999999999</v>
      </c>
      <c r="Y25" s="264">
        <v>9.4168567918883461</v>
      </c>
      <c r="Z25" s="263">
        <f t="shared" si="7"/>
        <v>7.3047081703134734E-3</v>
      </c>
      <c r="AA25" s="262">
        <v>4918.3758333333335</v>
      </c>
      <c r="AB25" s="261">
        <v>12.625595781036107</v>
      </c>
      <c r="AC25" s="260">
        <f t="shared" si="8"/>
        <v>5.4285657646807864E-3</v>
      </c>
      <c r="AD25" s="259">
        <f t="shared" si="18"/>
        <v>-1249.9833333333336</v>
      </c>
    </row>
    <row r="26" spans="1:30" ht="15">
      <c r="A26" s="377"/>
      <c r="B26" s="270" t="s">
        <v>21</v>
      </c>
      <c r="C26" s="269">
        <f t="shared" si="0"/>
        <v>0.49809177986850839</v>
      </c>
      <c r="D26" s="251">
        <v>45.050832499999991</v>
      </c>
      <c r="E26" s="268">
        <v>0.11564663214414737</v>
      </c>
      <c r="F26" s="262">
        <v>48.26056333333333</v>
      </c>
      <c r="G26" s="267">
        <v>0.12388609277929163</v>
      </c>
      <c r="H26" s="266">
        <f t="shared" si="1"/>
        <v>-7.1246870595195758E-2</v>
      </c>
      <c r="I26" s="251">
        <v>90.446849999999984</v>
      </c>
      <c r="J26" s="61">
        <v>97.533533333333352</v>
      </c>
      <c r="K26" s="265">
        <f t="shared" si="13"/>
        <v>-7.0866833333333688</v>
      </c>
      <c r="L26" s="251">
        <v>4453.3058333333329</v>
      </c>
      <c r="M26" s="61">
        <v>5262.8525000000009</v>
      </c>
      <c r="N26" s="252">
        <f t="shared" si="14"/>
        <v>-809.54666666666799</v>
      </c>
      <c r="O26" s="251">
        <v>27.455000000000073</v>
      </c>
      <c r="P26" s="61">
        <v>83.719166666666723</v>
      </c>
      <c r="Q26" s="252">
        <f t="shared" si="15"/>
        <v>-56.264166666666654</v>
      </c>
      <c r="R26" s="251">
        <v>3826.3508333333339</v>
      </c>
      <c r="S26" s="61">
        <v>4673.6608333333324</v>
      </c>
      <c r="T26" s="252">
        <f t="shared" si="16"/>
        <v>-847.30999999999858</v>
      </c>
      <c r="U26" s="251">
        <v>83.333333333333329</v>
      </c>
      <c r="V26" s="61">
        <v>16.93500000000002</v>
      </c>
      <c r="W26" s="252">
        <f t="shared" si="17"/>
        <v>66.398333333333312</v>
      </c>
      <c r="X26" s="63">
        <v>8390.4450000000015</v>
      </c>
      <c r="Y26" s="264">
        <v>21.538485586047738</v>
      </c>
      <c r="Z26" s="263">
        <f t="shared" si="7"/>
        <v>5.369301926179122E-3</v>
      </c>
      <c r="AA26" s="262">
        <v>10037.1675</v>
      </c>
      <c r="AB26" s="261">
        <v>25.765664100473423</v>
      </c>
      <c r="AC26" s="260">
        <f t="shared" si="8"/>
        <v>4.8081855098396371E-3</v>
      </c>
      <c r="AD26" s="259">
        <f t="shared" si="18"/>
        <v>-1646.722499999998</v>
      </c>
    </row>
    <row r="27" spans="1:30" ht="15">
      <c r="A27" s="377"/>
      <c r="B27" s="270" t="s">
        <v>20</v>
      </c>
      <c r="C27" s="269">
        <f t="shared" si="0"/>
        <v>0.49466965848512734</v>
      </c>
      <c r="D27" s="251">
        <v>104.03978000000001</v>
      </c>
      <c r="E27" s="268">
        <v>0.26707275977681488</v>
      </c>
      <c r="F27" s="262">
        <v>104.37021</v>
      </c>
      <c r="G27" s="267">
        <v>0.26792098198579156</v>
      </c>
      <c r="H27" s="266">
        <f t="shared" si="1"/>
        <v>-3.1759967197161764E-3</v>
      </c>
      <c r="I27" s="251">
        <v>210.3217333333333</v>
      </c>
      <c r="J27" s="61">
        <v>210.90766666666664</v>
      </c>
      <c r="K27" s="265">
        <f t="shared" si="13"/>
        <v>-0.58593333333334385</v>
      </c>
      <c r="L27" s="251">
        <v>2368.7566666666667</v>
      </c>
      <c r="M27" s="61">
        <v>3154.1049999999991</v>
      </c>
      <c r="N27" s="252">
        <f t="shared" si="14"/>
        <v>-785.34833333333245</v>
      </c>
      <c r="O27" s="251">
        <v>45.711666666666851</v>
      </c>
      <c r="P27" s="61">
        <v>32.371666666667281</v>
      </c>
      <c r="Q27" s="252">
        <f t="shared" si="15"/>
        <v>13.33999999999957</v>
      </c>
      <c r="R27" s="251">
        <v>716.38083333333361</v>
      </c>
      <c r="S27" s="61">
        <v>12.791666666666666</v>
      </c>
      <c r="T27" s="252">
        <f t="shared" si="16"/>
        <v>703.58916666666698</v>
      </c>
      <c r="U27" s="251">
        <v>21.185833333333335</v>
      </c>
      <c r="V27" s="61">
        <v>216.90083333333322</v>
      </c>
      <c r="W27" s="252">
        <f t="shared" si="17"/>
        <v>-195.71499999999989</v>
      </c>
      <c r="X27" s="63">
        <v>3152.0350000000008</v>
      </c>
      <c r="Y27" s="264">
        <v>8.0913539644462222</v>
      </c>
      <c r="Z27" s="263">
        <f t="shared" si="7"/>
        <v>3.3007177902529633E-2</v>
      </c>
      <c r="AA27" s="262">
        <v>3416.1691666666661</v>
      </c>
      <c r="AB27" s="261">
        <v>8.7693930841273229</v>
      </c>
      <c r="AC27" s="260">
        <f t="shared" si="8"/>
        <v>3.0551827180689484E-2</v>
      </c>
      <c r="AD27" s="259">
        <f t="shared" si="18"/>
        <v>-264.13416666666535</v>
      </c>
    </row>
    <row r="28" spans="1:30" ht="15">
      <c r="A28" s="377"/>
      <c r="B28" s="270" t="s">
        <v>19</v>
      </c>
      <c r="C28" s="269">
        <f t="shared" si="0"/>
        <v>0.54095797838512827</v>
      </c>
      <c r="D28" s="251">
        <v>74.627533333333318</v>
      </c>
      <c r="E28" s="268">
        <v>0.19157077497347239</v>
      </c>
      <c r="F28" s="262">
        <v>68.062820833333348</v>
      </c>
      <c r="G28" s="267">
        <v>0.17471899112198452</v>
      </c>
      <c r="H28" s="266">
        <f t="shared" si="1"/>
        <v>8.7966360494294404E-2</v>
      </c>
      <c r="I28" s="251">
        <v>137.95439999999996</v>
      </c>
      <c r="J28" s="61">
        <v>124.82974166666668</v>
      </c>
      <c r="K28" s="265">
        <f t="shared" si="13"/>
        <v>13.124658333333286</v>
      </c>
      <c r="L28" s="251">
        <v>443.6749999999999</v>
      </c>
      <c r="M28" s="61">
        <v>127.6191666666666</v>
      </c>
      <c r="N28" s="252">
        <f t="shared" si="14"/>
        <v>316.05583333333328</v>
      </c>
      <c r="O28" s="251">
        <v>18.86416666666652</v>
      </c>
      <c r="P28" s="61">
        <v>7.5833333333399908E-2</v>
      </c>
      <c r="Q28" s="252">
        <f t="shared" si="15"/>
        <v>18.788333333333121</v>
      </c>
      <c r="R28" s="251">
        <v>225.89583333333326</v>
      </c>
      <c r="S28" s="61">
        <v>0</v>
      </c>
      <c r="T28" s="252">
        <f t="shared" si="16"/>
        <v>225.89583333333326</v>
      </c>
      <c r="U28" s="251">
        <v>66.908333333333374</v>
      </c>
      <c r="V28" s="61">
        <v>1.6666666666651508E-3</v>
      </c>
      <c r="W28" s="252">
        <f t="shared" si="17"/>
        <v>66.906666666666709</v>
      </c>
      <c r="X28" s="63">
        <v>755.34333333333313</v>
      </c>
      <c r="Y28" s="264">
        <v>1.9389855362280837</v>
      </c>
      <c r="Z28" s="263">
        <f t="shared" si="7"/>
        <v>9.8799486326306363E-2</v>
      </c>
      <c r="AA28" s="262">
        <v>127.69666666666667</v>
      </c>
      <c r="AB28" s="261">
        <v>0.32780058916855326</v>
      </c>
      <c r="AC28" s="260">
        <f t="shared" si="8"/>
        <v>0.53300389595134312</v>
      </c>
      <c r="AD28" s="259">
        <f t="shared" si="18"/>
        <v>627.64666666666642</v>
      </c>
    </row>
    <row r="29" spans="1:30" ht="15">
      <c r="A29" s="377"/>
      <c r="B29" s="258" t="s">
        <v>18</v>
      </c>
      <c r="C29" s="269">
        <f t="shared" si="0"/>
        <v>0.54986743008528061</v>
      </c>
      <c r="D29" s="251">
        <v>29.735941666666672</v>
      </c>
      <c r="E29" s="268">
        <v>7.6332918096126773E-2</v>
      </c>
      <c r="F29" s="262">
        <v>29.976334166666671</v>
      </c>
      <c r="G29" s="267">
        <v>7.6950011754001152E-2</v>
      </c>
      <c r="H29" s="266">
        <f t="shared" si="1"/>
        <v>-8.0842403679273183E-3</v>
      </c>
      <c r="I29" s="251">
        <v>54.078383333333335</v>
      </c>
      <c r="J29" s="61">
        <v>54.974783333333335</v>
      </c>
      <c r="K29" s="265">
        <f t="shared" si="13"/>
        <v>-0.89639999999999986</v>
      </c>
      <c r="L29" s="251">
        <v>154.32000000000002</v>
      </c>
      <c r="M29" s="61">
        <v>140.64750000000001</v>
      </c>
      <c r="N29" s="252">
        <f t="shared" si="14"/>
        <v>13.672500000000014</v>
      </c>
      <c r="O29" s="251">
        <v>11.488333333333367</v>
      </c>
      <c r="P29" s="61">
        <v>0.40333333333336624</v>
      </c>
      <c r="Q29" s="252">
        <f t="shared" si="15"/>
        <v>11.085000000000001</v>
      </c>
      <c r="R29" s="251">
        <v>297.07083333333338</v>
      </c>
      <c r="S29" s="61">
        <v>0</v>
      </c>
      <c r="T29" s="252">
        <f t="shared" si="16"/>
        <v>297.07083333333338</v>
      </c>
      <c r="U29" s="251">
        <v>55.817500000000017</v>
      </c>
      <c r="V29" s="61">
        <v>38.206666666666628</v>
      </c>
      <c r="W29" s="252">
        <f t="shared" si="17"/>
        <v>17.610833333333389</v>
      </c>
      <c r="X29" s="63">
        <v>518.69666666666683</v>
      </c>
      <c r="Y29" s="264">
        <v>1.3315075277331547</v>
      </c>
      <c r="Z29" s="263">
        <f t="shared" si="7"/>
        <v>5.7328191171461797E-2</v>
      </c>
      <c r="AA29" s="262">
        <v>179.25749999999999</v>
      </c>
      <c r="AB29" s="261">
        <v>0.46015855892517632</v>
      </c>
      <c r="AC29" s="260">
        <f t="shared" si="8"/>
        <v>0.16722499291057094</v>
      </c>
      <c r="AD29" s="259">
        <f t="shared" si="18"/>
        <v>339.43916666666684</v>
      </c>
    </row>
    <row r="30" spans="1:30" ht="15">
      <c r="A30" s="377"/>
      <c r="B30" s="238" t="s">
        <v>17</v>
      </c>
      <c r="C30" s="249">
        <f t="shared" si="0"/>
        <v>0.51051122988728581</v>
      </c>
      <c r="D30" s="231">
        <v>3.6868099999999999</v>
      </c>
      <c r="E30" s="248">
        <v>9.4641349825303235E-3</v>
      </c>
      <c r="F30" s="242">
        <v>4.4231850000000001</v>
      </c>
      <c r="G30" s="247">
        <v>1.1354428324948502E-2</v>
      </c>
      <c r="H30" s="246">
        <f t="shared" si="1"/>
        <v>-0.19973228888931088</v>
      </c>
      <c r="I30" s="231">
        <v>7.2217999999999991</v>
      </c>
      <c r="J30" s="72">
        <v>8.9372000000000025</v>
      </c>
      <c r="K30" s="245">
        <f t="shared" si="13"/>
        <v>-1.7154000000000034</v>
      </c>
      <c r="L30" s="231">
        <v>150.04249999999999</v>
      </c>
      <c r="M30" s="72">
        <v>76.692500000000024</v>
      </c>
      <c r="N30" s="232">
        <f t="shared" si="14"/>
        <v>73.349999999999966</v>
      </c>
      <c r="O30" s="231">
        <v>0.88083333333335023</v>
      </c>
      <c r="P30" s="72">
        <v>0.37583333333334584</v>
      </c>
      <c r="Q30" s="232">
        <f t="shared" si="15"/>
        <v>0.50500000000000433</v>
      </c>
      <c r="R30" s="231">
        <v>56.863333333333323</v>
      </c>
      <c r="S30" s="72">
        <v>0</v>
      </c>
      <c r="T30" s="232">
        <f t="shared" si="16"/>
        <v>56.863333333333323</v>
      </c>
      <c r="U30" s="231">
        <v>137.89416666666668</v>
      </c>
      <c r="V30" s="72">
        <v>40.793333333333287</v>
      </c>
      <c r="W30" s="232">
        <f t="shared" si="17"/>
        <v>97.100833333333384</v>
      </c>
      <c r="X30" s="74">
        <v>345.68083333333334</v>
      </c>
      <c r="Y30" s="244">
        <v>0.88737148579401559</v>
      </c>
      <c r="Z30" s="243">
        <f t="shared" si="7"/>
        <v>1.0665358459272401E-2</v>
      </c>
      <c r="AA30" s="242">
        <v>117.86166666666665</v>
      </c>
      <c r="AB30" s="241">
        <v>0.30255389417933876</v>
      </c>
      <c r="AC30" s="240">
        <f t="shared" si="8"/>
        <v>3.7528614053197962E-2</v>
      </c>
      <c r="AD30" s="239">
        <f t="shared" si="18"/>
        <v>227.81916666666669</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75.254999999999981</v>
      </c>
      <c r="M31" s="49">
        <v>0</v>
      </c>
      <c r="N31" s="212">
        <f t="shared" si="14"/>
        <v>75.254999999999981</v>
      </c>
      <c r="O31" s="211">
        <v>1.7708333333333524</v>
      </c>
      <c r="P31" s="49">
        <v>0</v>
      </c>
      <c r="Q31" s="212">
        <f t="shared" si="15"/>
        <v>1.7708333333333524</v>
      </c>
      <c r="R31" s="211">
        <v>146.04749999999999</v>
      </c>
      <c r="S31" s="49">
        <v>0</v>
      </c>
      <c r="T31" s="212">
        <f t="shared" si="16"/>
        <v>146.04749999999999</v>
      </c>
      <c r="U31" s="211">
        <v>74.231666666666669</v>
      </c>
      <c r="V31" s="49">
        <v>0</v>
      </c>
      <c r="W31" s="212">
        <f t="shared" si="17"/>
        <v>74.231666666666669</v>
      </c>
      <c r="X31" s="51">
        <v>297.30500000000001</v>
      </c>
      <c r="Y31" s="224">
        <v>0.76318949199475372</v>
      </c>
      <c r="Z31" s="223">
        <f t="shared" si="7"/>
        <v>0</v>
      </c>
      <c r="AA31" s="222">
        <v>0</v>
      </c>
      <c r="AB31" s="221">
        <v>0</v>
      </c>
      <c r="AC31" s="220">
        <f t="shared" si="8"/>
        <v>1</v>
      </c>
      <c r="AD31" s="219">
        <f t="shared" si="18"/>
        <v>297.30500000000001</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85.973333333333315</v>
      </c>
      <c r="M32" s="38">
        <v>0</v>
      </c>
      <c r="N32" s="192">
        <f t="shared" si="14"/>
        <v>85.973333333333315</v>
      </c>
      <c r="O32" s="191">
        <v>5.0000000000009627E-2</v>
      </c>
      <c r="P32" s="38">
        <v>0</v>
      </c>
      <c r="Q32" s="192">
        <f t="shared" si="15"/>
        <v>5.0000000000009627E-2</v>
      </c>
      <c r="R32" s="191">
        <v>0</v>
      </c>
      <c r="S32" s="38">
        <v>0</v>
      </c>
      <c r="T32" s="192">
        <f t="shared" si="16"/>
        <v>0</v>
      </c>
      <c r="U32" s="191">
        <v>11.078333333333338</v>
      </c>
      <c r="V32" s="38">
        <v>0</v>
      </c>
      <c r="W32" s="192">
        <f t="shared" si="17"/>
        <v>11.078333333333338</v>
      </c>
      <c r="X32" s="40">
        <v>97.101666666666659</v>
      </c>
      <c r="Y32" s="204">
        <v>0.24926244649493698</v>
      </c>
      <c r="Z32" s="203">
        <f t="shared" si="7"/>
        <v>0</v>
      </c>
      <c r="AA32" s="202">
        <v>0</v>
      </c>
      <c r="AB32" s="201">
        <v>0</v>
      </c>
      <c r="AC32" s="200">
        <f t="shared" si="8"/>
        <v>1</v>
      </c>
      <c r="AD32" s="199">
        <f t="shared" si="18"/>
        <v>97.101666666666659</v>
      </c>
    </row>
    <row r="33" spans="1:30" ht="15">
      <c r="A33" s="377"/>
      <c r="B33" s="178" t="s">
        <v>14</v>
      </c>
      <c r="C33" s="189">
        <f t="shared" si="0"/>
        <v>0.5053115583411657</v>
      </c>
      <c r="D33" s="171">
        <f>SUM(D21:D32)</f>
        <v>289.69014749999997</v>
      </c>
      <c r="E33" s="188">
        <v>0.74364197207046723</v>
      </c>
      <c r="F33" s="182">
        <f>SUM(F21:F32)</f>
        <v>291.790888</v>
      </c>
      <c r="G33" s="187">
        <v>0.74903462633126938</v>
      </c>
      <c r="H33" s="186">
        <f t="shared" si="1"/>
        <v>-7.2516808670547873E-3</v>
      </c>
      <c r="I33" s="171">
        <f t="shared" ref="I33:X33" si="19">SUM(I21:I32)</f>
        <v>573.29016666666666</v>
      </c>
      <c r="J33" s="27">
        <f t="shared" si="19"/>
        <v>580.19572499999992</v>
      </c>
      <c r="K33" s="185">
        <f t="shared" si="19"/>
        <v>-6.9055583333334321</v>
      </c>
      <c r="L33" s="171">
        <f t="shared" si="19"/>
        <v>10202.13583333333</v>
      </c>
      <c r="M33" s="27">
        <f t="shared" si="19"/>
        <v>12293.762499999999</v>
      </c>
      <c r="N33" s="172">
        <f t="shared" si="19"/>
        <v>-2091.6266666666675</v>
      </c>
      <c r="O33" s="171">
        <f t="shared" si="19"/>
        <v>117.12333333333359</v>
      </c>
      <c r="P33" s="27">
        <f t="shared" si="19"/>
        <v>286.94083333333384</v>
      </c>
      <c r="Q33" s="172">
        <f t="shared" si="19"/>
        <v>-169.81750000000031</v>
      </c>
      <c r="R33" s="171">
        <f t="shared" si="19"/>
        <v>7352.1141666666672</v>
      </c>
      <c r="S33" s="27">
        <f t="shared" si="19"/>
        <v>6423.7149999999992</v>
      </c>
      <c r="T33" s="172">
        <f t="shared" si="19"/>
        <v>928.39916666666841</v>
      </c>
      <c r="U33" s="171">
        <f t="shared" si="19"/>
        <v>718.7883333333333</v>
      </c>
      <c r="V33" s="27">
        <f t="shared" si="19"/>
        <v>1849.0058333333327</v>
      </c>
      <c r="W33" s="172">
        <f t="shared" si="19"/>
        <v>-1130.2174999999995</v>
      </c>
      <c r="X33" s="29">
        <f t="shared" si="19"/>
        <v>18390.161666666667</v>
      </c>
      <c r="Y33" s="184">
        <v>47.20801244541709</v>
      </c>
      <c r="Z33" s="183">
        <f t="shared" si="7"/>
        <v>1.5752452466205435E-2</v>
      </c>
      <c r="AA33" s="182">
        <f>SUM(AA21:AA32)</f>
        <v>20853.424166666668</v>
      </c>
      <c r="AB33" s="181">
        <v>53.531269894920882</v>
      </c>
      <c r="AC33" s="180">
        <f t="shared" si="8"/>
        <v>1.3992468846742954E-2</v>
      </c>
      <c r="AD33" s="179">
        <f>SUM(AD21:AD32)</f>
        <v>-2463.2624999999966</v>
      </c>
    </row>
    <row r="34" spans="1:30" ht="15">
      <c r="A34" s="377"/>
      <c r="B34" s="158" t="s">
        <v>87</v>
      </c>
      <c r="C34" s="169">
        <f t="shared" si="0"/>
        <v>0.50533311457755281</v>
      </c>
      <c r="D34" s="151">
        <f>SUM(D24:D30)</f>
        <v>289.54982749999999</v>
      </c>
      <c r="E34" s="168">
        <v>0.74328176706376803</v>
      </c>
      <c r="F34" s="162">
        <f>SUM(F24:F30)</f>
        <v>291.790888</v>
      </c>
      <c r="G34" s="167">
        <v>0.74903462633126938</v>
      </c>
      <c r="H34" s="166">
        <f t="shared" si="1"/>
        <v>-7.7398094806324941E-3</v>
      </c>
      <c r="I34" s="151">
        <f t="shared" ref="I34:X34" si="20">SUM(I24:I30)</f>
        <v>572.98803333333331</v>
      </c>
      <c r="J34" s="16">
        <f t="shared" si="20"/>
        <v>580.19572499999992</v>
      </c>
      <c r="K34" s="165">
        <f t="shared" si="20"/>
        <v>-7.2076916666667623</v>
      </c>
      <c r="L34" s="151">
        <f t="shared" si="20"/>
        <v>9855.7374999999975</v>
      </c>
      <c r="M34" s="16">
        <f t="shared" si="20"/>
        <v>12293.762499999999</v>
      </c>
      <c r="N34" s="152">
        <f t="shared" si="20"/>
        <v>-2438.025000000001</v>
      </c>
      <c r="O34" s="151">
        <f t="shared" si="20"/>
        <v>112.36500000000019</v>
      </c>
      <c r="P34" s="16">
        <f t="shared" si="20"/>
        <v>286.94083333333384</v>
      </c>
      <c r="Q34" s="152">
        <f t="shared" si="20"/>
        <v>-174.57583333333369</v>
      </c>
      <c r="R34" s="151">
        <f t="shared" si="20"/>
        <v>6819.5908333333346</v>
      </c>
      <c r="S34" s="16">
        <f t="shared" si="20"/>
        <v>6423.7149999999992</v>
      </c>
      <c r="T34" s="152">
        <f t="shared" si="20"/>
        <v>395.87583333333504</v>
      </c>
      <c r="U34" s="151">
        <f t="shared" si="20"/>
        <v>499.32833333333338</v>
      </c>
      <c r="V34" s="16">
        <f t="shared" si="20"/>
        <v>1849.0058333333327</v>
      </c>
      <c r="W34" s="152">
        <f t="shared" si="20"/>
        <v>-1349.6774999999996</v>
      </c>
      <c r="X34" s="18">
        <f t="shared" si="20"/>
        <v>17287.021666666667</v>
      </c>
      <c r="Y34" s="164">
        <v>44.376224025447385</v>
      </c>
      <c r="Z34" s="163">
        <f t="shared" si="7"/>
        <v>1.6749549638056988E-2</v>
      </c>
      <c r="AA34" s="162">
        <f>SUM(AA24:AA30)</f>
        <v>20853.424166666668</v>
      </c>
      <c r="AB34" s="161">
        <v>53.531269894920882</v>
      </c>
      <c r="AC34" s="160">
        <f t="shared" si="8"/>
        <v>1.3992468846742954E-2</v>
      </c>
      <c r="AD34" s="159">
        <f>SUM(AD24:AD30)</f>
        <v>-3566.402499999997</v>
      </c>
    </row>
    <row r="35" spans="1:30" ht="15.75" thickBot="1">
      <c r="A35" s="379"/>
      <c r="B35" s="301" t="s">
        <v>86</v>
      </c>
      <c r="C35" s="313">
        <f t="shared" si="0"/>
        <v>0.46443071491615179</v>
      </c>
      <c r="D35" s="294">
        <f>SUM(D21:D23,D31:D32)</f>
        <v>0.14032</v>
      </c>
      <c r="E35" s="312">
        <v>3.6020500669919393E-4</v>
      </c>
      <c r="F35" s="305">
        <f>SUM(F21:F23,F31:F32)</f>
        <v>0</v>
      </c>
      <c r="G35" s="311">
        <v>0</v>
      </c>
      <c r="H35" s="310">
        <f t="shared" si="1"/>
        <v>1</v>
      </c>
      <c r="I35" s="294">
        <f t="shared" ref="I35:X35" si="21">SUM(I21:I23,I31:I32)</f>
        <v>0.30213333333333336</v>
      </c>
      <c r="J35" s="293">
        <f t="shared" si="21"/>
        <v>0</v>
      </c>
      <c r="K35" s="309">
        <f t="shared" si="21"/>
        <v>0.30213333333333336</v>
      </c>
      <c r="L35" s="294">
        <f t="shared" si="21"/>
        <v>346.3983333333332</v>
      </c>
      <c r="M35" s="293">
        <f t="shared" si="21"/>
        <v>0</v>
      </c>
      <c r="N35" s="295">
        <f t="shared" si="21"/>
        <v>346.3983333333332</v>
      </c>
      <c r="O35" s="294">
        <f t="shared" si="21"/>
        <v>4.758333333333395</v>
      </c>
      <c r="P35" s="293">
        <f t="shared" si="21"/>
        <v>0</v>
      </c>
      <c r="Q35" s="295">
        <f t="shared" si="21"/>
        <v>4.758333333333395</v>
      </c>
      <c r="R35" s="294">
        <f t="shared" si="21"/>
        <v>532.52333333333343</v>
      </c>
      <c r="S35" s="293">
        <f t="shared" si="21"/>
        <v>0</v>
      </c>
      <c r="T35" s="295">
        <f t="shared" si="21"/>
        <v>532.52333333333343</v>
      </c>
      <c r="U35" s="294">
        <f t="shared" si="21"/>
        <v>219.46</v>
      </c>
      <c r="V35" s="293">
        <f t="shared" si="21"/>
        <v>0</v>
      </c>
      <c r="W35" s="295">
        <f t="shared" si="21"/>
        <v>219.46</v>
      </c>
      <c r="X35" s="308">
        <f t="shared" si="21"/>
        <v>1103.1400000000001</v>
      </c>
      <c r="Y35" s="307">
        <v>2.8317884199697034</v>
      </c>
      <c r="Z35" s="306">
        <f t="shared" si="7"/>
        <v>1.2720053664992657E-4</v>
      </c>
      <c r="AA35" s="305">
        <f>SUM(AA21:AA23,AA31:AA32)</f>
        <v>0</v>
      </c>
      <c r="AB35" s="304">
        <v>0</v>
      </c>
      <c r="AC35" s="303">
        <f t="shared" si="8"/>
        <v>1</v>
      </c>
      <c r="AD35" s="302">
        <f>SUM(AD21:AD23,AD31:AD32)</f>
        <v>1103.1400000000001</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22.634999999999998</v>
      </c>
      <c r="M36" s="83">
        <v>0</v>
      </c>
      <c r="N36" s="274">
        <f t="shared" ref="N36:N47" si="23">L36-M36</f>
        <v>22.634999999999998</v>
      </c>
      <c r="O36" s="273">
        <v>1.4999999999999999E-2</v>
      </c>
      <c r="P36" s="83">
        <v>0</v>
      </c>
      <c r="Q36" s="274">
        <f t="shared" ref="Q36:Q47" si="24">O36-P36</f>
        <v>1.4999999999999999E-2</v>
      </c>
      <c r="R36" s="273">
        <v>0</v>
      </c>
      <c r="S36" s="83">
        <v>0</v>
      </c>
      <c r="T36" s="274">
        <f t="shared" ref="T36:T47" si="25">R36-S36</f>
        <v>0</v>
      </c>
      <c r="U36" s="273">
        <v>0</v>
      </c>
      <c r="V36" s="83">
        <v>0</v>
      </c>
      <c r="W36" s="274">
        <f t="shared" ref="W36:W47" si="26">U36-V36</f>
        <v>0</v>
      </c>
      <c r="X36" s="85">
        <v>22.65</v>
      </c>
      <c r="Y36" s="286">
        <v>5.8143125725033787E-2</v>
      </c>
      <c r="Z36" s="285">
        <f t="shared" si="7"/>
        <v>0</v>
      </c>
      <c r="AA36" s="284">
        <v>0</v>
      </c>
      <c r="AB36" s="283">
        <v>0</v>
      </c>
      <c r="AC36" s="282">
        <f t="shared" si="8"/>
        <v>1</v>
      </c>
      <c r="AD36" s="281">
        <f t="shared" ref="AD36:AD47" si="27">X36-AA36</f>
        <v>22.65</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50.994999999999976</v>
      </c>
      <c r="M37" s="61">
        <v>0</v>
      </c>
      <c r="N37" s="252">
        <f t="shared" si="23"/>
        <v>50.994999999999976</v>
      </c>
      <c r="O37" s="251">
        <v>0.80000000000002636</v>
      </c>
      <c r="P37" s="61">
        <v>0</v>
      </c>
      <c r="Q37" s="252">
        <f t="shared" si="24"/>
        <v>0.80000000000002636</v>
      </c>
      <c r="R37" s="251">
        <v>208.26749999999998</v>
      </c>
      <c r="S37" s="61">
        <v>0</v>
      </c>
      <c r="T37" s="252">
        <f t="shared" si="25"/>
        <v>208.26749999999998</v>
      </c>
      <c r="U37" s="251">
        <v>0</v>
      </c>
      <c r="V37" s="61">
        <v>0</v>
      </c>
      <c r="W37" s="252">
        <f t="shared" si="26"/>
        <v>0</v>
      </c>
      <c r="X37" s="63">
        <v>260.0625</v>
      </c>
      <c r="Y37" s="264">
        <v>0.66758704785283007</v>
      </c>
      <c r="Z37" s="263">
        <f t="shared" si="7"/>
        <v>0</v>
      </c>
      <c r="AA37" s="262">
        <v>0</v>
      </c>
      <c r="AB37" s="261">
        <v>0</v>
      </c>
      <c r="AC37" s="260">
        <f t="shared" si="8"/>
        <v>1</v>
      </c>
      <c r="AD37" s="259">
        <f t="shared" si="27"/>
        <v>260.0625</v>
      </c>
    </row>
    <row r="38" spans="1:30" ht="15">
      <c r="A38" s="377"/>
      <c r="B38" s="271" t="s">
        <v>24</v>
      </c>
      <c r="C38" s="249">
        <f t="shared" si="0"/>
        <v>0.46532140628250462</v>
      </c>
      <c r="D38" s="231">
        <v>0.22367999999999999</v>
      </c>
      <c r="E38" s="248">
        <v>5.7419224557066478E-4</v>
      </c>
      <c r="F38" s="242">
        <v>0</v>
      </c>
      <c r="G38" s="247">
        <v>0</v>
      </c>
      <c r="H38" s="246">
        <f t="shared" si="1"/>
        <v>1</v>
      </c>
      <c r="I38" s="231">
        <v>0.48070000000000002</v>
      </c>
      <c r="J38" s="72">
        <v>0</v>
      </c>
      <c r="K38" s="245">
        <f t="shared" si="22"/>
        <v>0.48070000000000002</v>
      </c>
      <c r="L38" s="231">
        <v>4.5799999999999823</v>
      </c>
      <c r="M38" s="72">
        <v>0</v>
      </c>
      <c r="N38" s="232">
        <f t="shared" si="23"/>
        <v>4.5799999999999823</v>
      </c>
      <c r="O38" s="231">
        <v>0.86750000000000627</v>
      </c>
      <c r="P38" s="72">
        <v>0</v>
      </c>
      <c r="Q38" s="232">
        <f t="shared" si="24"/>
        <v>0.86750000000000627</v>
      </c>
      <c r="R38" s="231">
        <v>127.4675</v>
      </c>
      <c r="S38" s="72">
        <v>0</v>
      </c>
      <c r="T38" s="232">
        <f t="shared" si="25"/>
        <v>127.4675</v>
      </c>
      <c r="U38" s="231">
        <v>103.2025</v>
      </c>
      <c r="V38" s="72">
        <v>0</v>
      </c>
      <c r="W38" s="232">
        <f t="shared" si="26"/>
        <v>103.2025</v>
      </c>
      <c r="X38" s="74">
        <v>236.11750000000001</v>
      </c>
      <c r="Y38" s="244">
        <v>0.60611962421106702</v>
      </c>
      <c r="Z38" s="243">
        <f t="shared" si="7"/>
        <v>9.4732495473651883E-4</v>
      </c>
      <c r="AA38" s="242">
        <v>0</v>
      </c>
      <c r="AB38" s="241">
        <v>0</v>
      </c>
      <c r="AC38" s="240">
        <f t="shared" si="8"/>
        <v>1</v>
      </c>
      <c r="AD38" s="239">
        <f t="shared" si="27"/>
        <v>236.11750000000001</v>
      </c>
    </row>
    <row r="39" spans="1:30" ht="15">
      <c r="A39" s="377"/>
      <c r="B39" s="218" t="s">
        <v>23</v>
      </c>
      <c r="C39" s="229">
        <f t="shared" si="0"/>
        <v>0.45103171642799611</v>
      </c>
      <c r="D39" s="211">
        <v>4.1716600000000001</v>
      </c>
      <c r="E39" s="228">
        <v>1.0708757256604614E-2</v>
      </c>
      <c r="F39" s="222">
        <v>7.3668239999999994</v>
      </c>
      <c r="G39" s="227">
        <v>1.8910824460317714E-2</v>
      </c>
      <c r="H39" s="226">
        <f t="shared" si="1"/>
        <v>-0.76592147969872881</v>
      </c>
      <c r="I39" s="211">
        <v>9.2491500000000002</v>
      </c>
      <c r="J39" s="49">
        <v>16.849550000000001</v>
      </c>
      <c r="K39" s="225">
        <f t="shared" si="22"/>
        <v>-7.6004000000000005</v>
      </c>
      <c r="L39" s="211">
        <v>38.439999999999976</v>
      </c>
      <c r="M39" s="49">
        <v>667.19749999999988</v>
      </c>
      <c r="N39" s="212">
        <f t="shared" si="23"/>
        <v>-628.75749999999994</v>
      </c>
      <c r="O39" s="211">
        <v>0.55750000000002919</v>
      </c>
      <c r="P39" s="49">
        <v>39.22999999999989</v>
      </c>
      <c r="Q39" s="212">
        <f t="shared" si="24"/>
        <v>-38.672499999999864</v>
      </c>
      <c r="R39" s="211">
        <v>121.98250000000002</v>
      </c>
      <c r="S39" s="49">
        <v>1157.1075000000001</v>
      </c>
      <c r="T39" s="212">
        <f t="shared" si="25"/>
        <v>-1035.125</v>
      </c>
      <c r="U39" s="211">
        <v>0</v>
      </c>
      <c r="V39" s="49">
        <v>615.5825000000001</v>
      </c>
      <c r="W39" s="212">
        <f t="shared" si="26"/>
        <v>-615.5825000000001</v>
      </c>
      <c r="X39" s="51">
        <v>160.98000000000002</v>
      </c>
      <c r="Y39" s="224">
        <v>0.41323975184176343</v>
      </c>
      <c r="Z39" s="223">
        <f t="shared" si="7"/>
        <v>2.5914150826189586E-2</v>
      </c>
      <c r="AA39" s="222">
        <v>2479.1174999999998</v>
      </c>
      <c r="AB39" s="221">
        <v>6.363957637511322</v>
      </c>
      <c r="AC39" s="220">
        <f t="shared" si="8"/>
        <v>2.9715509652124194E-3</v>
      </c>
      <c r="AD39" s="219">
        <f t="shared" si="27"/>
        <v>-2318.1374999999998</v>
      </c>
    </row>
    <row r="40" spans="1:30" ht="15">
      <c r="A40" s="377"/>
      <c r="B40" s="270" t="s">
        <v>22</v>
      </c>
      <c r="C40" s="269">
        <f t="shared" si="0"/>
        <v>0.44372855644506598</v>
      </c>
      <c r="D40" s="251">
        <v>37.44115</v>
      </c>
      <c r="E40" s="268">
        <v>9.6112383741273691E-2</v>
      </c>
      <c r="F40" s="262">
        <v>30.764725000000006</v>
      </c>
      <c r="G40" s="267">
        <v>7.8973831062741293E-2</v>
      </c>
      <c r="H40" s="266">
        <f t="shared" si="1"/>
        <v>0.17831784013044458</v>
      </c>
      <c r="I40" s="251">
        <v>84.378500000000003</v>
      </c>
      <c r="J40" s="61">
        <v>69.024650000000008</v>
      </c>
      <c r="K40" s="265">
        <f t="shared" si="22"/>
        <v>15.353849999999994</v>
      </c>
      <c r="L40" s="251">
        <v>2747.12</v>
      </c>
      <c r="M40" s="61">
        <v>3855.6625000000004</v>
      </c>
      <c r="N40" s="252">
        <f t="shared" si="23"/>
        <v>-1108.5425000000005</v>
      </c>
      <c r="O40" s="251">
        <v>2.7425000000000095</v>
      </c>
      <c r="P40" s="61">
        <v>13.810000000000057</v>
      </c>
      <c r="Q40" s="252">
        <f t="shared" si="24"/>
        <v>-11.067500000000049</v>
      </c>
      <c r="R40" s="251">
        <v>1897.06</v>
      </c>
      <c r="S40" s="61">
        <v>139.85250000000008</v>
      </c>
      <c r="T40" s="252">
        <f t="shared" si="25"/>
        <v>1757.2075</v>
      </c>
      <c r="U40" s="251">
        <v>50</v>
      </c>
      <c r="V40" s="61">
        <v>24.675000000000011</v>
      </c>
      <c r="W40" s="252">
        <f t="shared" si="26"/>
        <v>25.324999999999989</v>
      </c>
      <c r="X40" s="63">
        <v>4696.9224999999997</v>
      </c>
      <c r="Y40" s="264">
        <v>12.057119445396911</v>
      </c>
      <c r="Z40" s="263">
        <f t="shared" si="7"/>
        <v>7.9714217128343083E-3</v>
      </c>
      <c r="AA40" s="262">
        <v>4034.0000000000005</v>
      </c>
      <c r="AB40" s="261">
        <v>10.35538053751816</v>
      </c>
      <c r="AC40" s="260">
        <f t="shared" si="8"/>
        <v>7.6263572136836891E-3</v>
      </c>
      <c r="AD40" s="259">
        <f t="shared" si="27"/>
        <v>662.92249999999922</v>
      </c>
    </row>
    <row r="41" spans="1:30" ht="15">
      <c r="A41" s="377"/>
      <c r="B41" s="270" t="s">
        <v>21</v>
      </c>
      <c r="C41" s="269">
        <f t="shared" si="0"/>
        <v>0.49957046336641209</v>
      </c>
      <c r="D41" s="251">
        <v>62.967259999999996</v>
      </c>
      <c r="E41" s="268">
        <v>0.16163855694220269</v>
      </c>
      <c r="F41" s="262">
        <v>55.536799999999999</v>
      </c>
      <c r="G41" s="267">
        <v>0.14256437725236451</v>
      </c>
      <c r="H41" s="266">
        <f t="shared" si="1"/>
        <v>0.11800513473192255</v>
      </c>
      <c r="I41" s="251">
        <v>126.04279999999999</v>
      </c>
      <c r="J41" s="61">
        <v>111.88159999999999</v>
      </c>
      <c r="K41" s="265">
        <f t="shared" si="22"/>
        <v>14.161199999999994</v>
      </c>
      <c r="L41" s="251">
        <v>4397.2150000000001</v>
      </c>
      <c r="M41" s="61">
        <v>3684.3524999999995</v>
      </c>
      <c r="N41" s="252">
        <f t="shared" si="23"/>
        <v>712.86250000000064</v>
      </c>
      <c r="O41" s="251">
        <v>13.522500000000022</v>
      </c>
      <c r="P41" s="61">
        <v>107.33250000000028</v>
      </c>
      <c r="Q41" s="252">
        <f t="shared" si="24"/>
        <v>-93.810000000000258</v>
      </c>
      <c r="R41" s="251">
        <v>3552.8375000000001</v>
      </c>
      <c r="S41" s="61">
        <v>6314.1825000000008</v>
      </c>
      <c r="T41" s="252">
        <f t="shared" si="25"/>
        <v>-2761.3450000000007</v>
      </c>
      <c r="U41" s="251">
        <v>50</v>
      </c>
      <c r="V41" s="61">
        <v>50.432500000000005</v>
      </c>
      <c r="W41" s="252">
        <f t="shared" si="26"/>
        <v>-0.43250000000000455</v>
      </c>
      <c r="X41" s="63">
        <v>8013.5750000000007</v>
      </c>
      <c r="Y41" s="264">
        <v>20.571050716644049</v>
      </c>
      <c r="Z41" s="263">
        <f t="shared" si="7"/>
        <v>7.857574178815321E-3</v>
      </c>
      <c r="AA41" s="262">
        <v>10156.300000000001</v>
      </c>
      <c r="AB41" s="261">
        <v>26.071480256121884</v>
      </c>
      <c r="AC41" s="260">
        <f t="shared" si="8"/>
        <v>5.4682118488032054E-3</v>
      </c>
      <c r="AD41" s="259">
        <f t="shared" si="27"/>
        <v>-2142.7250000000004</v>
      </c>
    </row>
    <row r="42" spans="1:30" ht="15">
      <c r="A42" s="377"/>
      <c r="B42" s="270" t="s">
        <v>20</v>
      </c>
      <c r="C42" s="269">
        <f t="shared" si="0"/>
        <v>0.49474852787355206</v>
      </c>
      <c r="D42" s="251">
        <v>102.16755000000001</v>
      </c>
      <c r="E42" s="268">
        <v>0.26226669777786654</v>
      </c>
      <c r="F42" s="262">
        <v>87.882030000000015</v>
      </c>
      <c r="G42" s="267">
        <v>0.22559540482389367</v>
      </c>
      <c r="H42" s="266">
        <f t="shared" si="1"/>
        <v>0.13982443544941608</v>
      </c>
      <c r="I42" s="251">
        <v>206.50400000000002</v>
      </c>
      <c r="J42" s="61">
        <v>177.17804999999996</v>
      </c>
      <c r="K42" s="265">
        <f t="shared" si="22"/>
        <v>29.325950000000063</v>
      </c>
      <c r="L42" s="251">
        <v>1675.2349999999992</v>
      </c>
      <c r="M42" s="61">
        <v>1265.5125</v>
      </c>
      <c r="N42" s="252">
        <f t="shared" si="23"/>
        <v>409.72249999999917</v>
      </c>
      <c r="O42" s="251">
        <v>18.365000000000339</v>
      </c>
      <c r="P42" s="61">
        <v>4.4924999999999589</v>
      </c>
      <c r="Q42" s="252">
        <f t="shared" si="24"/>
        <v>13.872500000000381</v>
      </c>
      <c r="R42" s="251">
        <v>943.59750000000008</v>
      </c>
      <c r="S42" s="61">
        <v>0</v>
      </c>
      <c r="T42" s="252">
        <f t="shared" si="25"/>
        <v>943.59750000000008</v>
      </c>
      <c r="U42" s="251">
        <v>0</v>
      </c>
      <c r="V42" s="61">
        <v>122.43500000000006</v>
      </c>
      <c r="W42" s="252">
        <f t="shared" si="26"/>
        <v>-122.43500000000006</v>
      </c>
      <c r="X42" s="63">
        <v>2637.1974999999993</v>
      </c>
      <c r="Y42" s="264">
        <v>6.7697530156399459</v>
      </c>
      <c r="Z42" s="263">
        <f t="shared" si="7"/>
        <v>3.8740955123763021E-2</v>
      </c>
      <c r="AA42" s="262">
        <v>1392.44</v>
      </c>
      <c r="AB42" s="261">
        <v>3.5744288734907745</v>
      </c>
      <c r="AC42" s="260">
        <f t="shared" si="8"/>
        <v>6.3113692510987918E-2</v>
      </c>
      <c r="AD42" s="259">
        <f t="shared" si="27"/>
        <v>1244.7574999999993</v>
      </c>
    </row>
    <row r="43" spans="1:30" ht="15">
      <c r="A43" s="377"/>
      <c r="B43" s="270" t="s">
        <v>19</v>
      </c>
      <c r="C43" s="269">
        <f t="shared" si="0"/>
        <v>0.54179847386365254</v>
      </c>
      <c r="D43" s="251">
        <v>83.683700000000002</v>
      </c>
      <c r="E43" s="268">
        <v>0.21481818499938238</v>
      </c>
      <c r="F43" s="262">
        <v>65.510729999999995</v>
      </c>
      <c r="G43" s="267">
        <v>0.16816770908294668</v>
      </c>
      <c r="H43" s="266">
        <f t="shared" si="1"/>
        <v>0.21716260155800957</v>
      </c>
      <c r="I43" s="251">
        <v>154.4554</v>
      </c>
      <c r="J43" s="61">
        <v>119.82060000000001</v>
      </c>
      <c r="K43" s="265">
        <f t="shared" si="22"/>
        <v>34.634799999999984</v>
      </c>
      <c r="L43" s="251">
        <v>13.662500000000193</v>
      </c>
      <c r="M43" s="61">
        <v>92.542500000000004</v>
      </c>
      <c r="N43" s="252">
        <f t="shared" si="23"/>
        <v>-78.879999999999811</v>
      </c>
      <c r="O43" s="251">
        <v>3.5075000000000456</v>
      </c>
      <c r="P43" s="61">
        <v>0.13749999999999751</v>
      </c>
      <c r="Q43" s="252">
        <f t="shared" si="24"/>
        <v>3.3700000000000481</v>
      </c>
      <c r="R43" s="251">
        <v>1348.8824999999997</v>
      </c>
      <c r="S43" s="61">
        <v>0</v>
      </c>
      <c r="T43" s="252">
        <f t="shared" si="25"/>
        <v>1348.8824999999997</v>
      </c>
      <c r="U43" s="251">
        <v>264.91500000000019</v>
      </c>
      <c r="V43" s="61">
        <v>30.830000000000005</v>
      </c>
      <c r="W43" s="252">
        <f t="shared" si="26"/>
        <v>234.08500000000018</v>
      </c>
      <c r="X43" s="63">
        <v>1630.9675000000002</v>
      </c>
      <c r="Y43" s="264">
        <v>4.1867350289600029</v>
      </c>
      <c r="Z43" s="263">
        <f t="shared" si="7"/>
        <v>5.130923822822956E-2</v>
      </c>
      <c r="AA43" s="262">
        <v>123.51000000000002</v>
      </c>
      <c r="AB43" s="261">
        <v>0.31705330941717103</v>
      </c>
      <c r="AC43" s="260">
        <f t="shared" si="8"/>
        <v>0.53040830701967445</v>
      </c>
      <c r="AD43" s="259">
        <f t="shared" si="27"/>
        <v>1507.4575000000002</v>
      </c>
    </row>
    <row r="44" spans="1:30" ht="15">
      <c r="A44" s="377"/>
      <c r="B44" s="258" t="s">
        <v>18</v>
      </c>
      <c r="C44" s="269">
        <f t="shared" si="0"/>
        <v>0.54929764917163371</v>
      </c>
      <c r="D44" s="251">
        <v>40.756374999999998</v>
      </c>
      <c r="E44" s="268">
        <v>0.10462265058373617</v>
      </c>
      <c r="F44" s="262">
        <v>36.293839999999996</v>
      </c>
      <c r="G44" s="267">
        <v>9.3167209808576595E-2</v>
      </c>
      <c r="H44" s="266">
        <f t="shared" si="1"/>
        <v>0.10949293208731156</v>
      </c>
      <c r="I44" s="251">
        <v>74.197249999999997</v>
      </c>
      <c r="J44" s="61">
        <v>66.420474999999982</v>
      </c>
      <c r="K44" s="265">
        <f t="shared" si="22"/>
        <v>7.7767750000000149</v>
      </c>
      <c r="L44" s="251">
        <v>132.64249999999998</v>
      </c>
      <c r="M44" s="61">
        <v>88.834999999999965</v>
      </c>
      <c r="N44" s="252">
        <f t="shared" si="23"/>
        <v>43.807500000000019</v>
      </c>
      <c r="O44" s="251">
        <v>12.835000000000012</v>
      </c>
      <c r="P44" s="61">
        <v>0.67499999999990834</v>
      </c>
      <c r="Q44" s="252">
        <f t="shared" si="24"/>
        <v>12.160000000000103</v>
      </c>
      <c r="R44" s="251">
        <v>470.27</v>
      </c>
      <c r="S44" s="61">
        <v>0</v>
      </c>
      <c r="T44" s="252">
        <f t="shared" si="25"/>
        <v>470.27</v>
      </c>
      <c r="U44" s="251">
        <v>278.75</v>
      </c>
      <c r="V44" s="61">
        <v>138.69250000000011</v>
      </c>
      <c r="W44" s="252">
        <f t="shared" si="26"/>
        <v>140.05749999999989</v>
      </c>
      <c r="X44" s="63">
        <v>894.49749999999995</v>
      </c>
      <c r="Y44" s="264">
        <v>2.2961978191270824</v>
      </c>
      <c r="Z44" s="263">
        <f t="shared" si="7"/>
        <v>4.5563430864815166E-2</v>
      </c>
      <c r="AA44" s="262">
        <v>228.20249999999999</v>
      </c>
      <c r="AB44" s="261">
        <v>0.58580161802503405</v>
      </c>
      <c r="AC44" s="260">
        <f t="shared" si="8"/>
        <v>0.15904225413832013</v>
      </c>
      <c r="AD44" s="259">
        <f t="shared" si="27"/>
        <v>666.29499999999996</v>
      </c>
    </row>
    <row r="45" spans="1:30" ht="15">
      <c r="A45" s="377"/>
      <c r="B45" s="238" t="s">
        <v>17</v>
      </c>
      <c r="C45" s="249">
        <f t="shared" si="0"/>
        <v>0.52035058528184019</v>
      </c>
      <c r="D45" s="231">
        <v>6.2389774999999998</v>
      </c>
      <c r="E45" s="248">
        <v>1.6015613826850201E-2</v>
      </c>
      <c r="F45" s="242">
        <v>8.0935312499999998</v>
      </c>
      <c r="G45" s="247">
        <v>2.0776300442747895E-2</v>
      </c>
      <c r="H45" s="246">
        <f t="shared" si="1"/>
        <v>-0.29725283509998235</v>
      </c>
      <c r="I45" s="231">
        <v>11.98995</v>
      </c>
      <c r="J45" s="72">
        <v>16.332324999999997</v>
      </c>
      <c r="K45" s="245">
        <f t="shared" si="22"/>
        <v>-4.342374999999997</v>
      </c>
      <c r="L45" s="231">
        <v>118.42749999999998</v>
      </c>
      <c r="M45" s="72">
        <v>261.66999999999996</v>
      </c>
      <c r="N45" s="232">
        <f t="shared" si="23"/>
        <v>-143.24249999999998</v>
      </c>
      <c r="O45" s="231">
        <v>10.280000000000035</v>
      </c>
      <c r="P45" s="72">
        <v>26.717500000000012</v>
      </c>
      <c r="Q45" s="232">
        <f t="shared" si="24"/>
        <v>-16.437499999999979</v>
      </c>
      <c r="R45" s="231">
        <v>315.01</v>
      </c>
      <c r="S45" s="72">
        <v>189.43</v>
      </c>
      <c r="T45" s="232">
        <f t="shared" si="25"/>
        <v>125.57999999999998</v>
      </c>
      <c r="U45" s="231">
        <v>66.117500000000007</v>
      </c>
      <c r="V45" s="72">
        <v>351.41999999999996</v>
      </c>
      <c r="W45" s="232">
        <f t="shared" si="26"/>
        <v>-285.30249999999995</v>
      </c>
      <c r="X45" s="74">
        <v>509.83499999999998</v>
      </c>
      <c r="Y45" s="244">
        <v>1.3087594041511084</v>
      </c>
      <c r="Z45" s="243">
        <f t="shared" si="7"/>
        <v>1.2237248325438623E-2</v>
      </c>
      <c r="AA45" s="242">
        <v>829.23749999999995</v>
      </c>
      <c r="AB45" s="241">
        <v>2.1286737403272715</v>
      </c>
      <c r="AC45" s="240">
        <f t="shared" si="8"/>
        <v>9.760208926875593E-3</v>
      </c>
      <c r="AD45" s="239">
        <f t="shared" si="27"/>
        <v>-319.40249999999997</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42.424999999999976</v>
      </c>
      <c r="M46" s="49">
        <v>0</v>
      </c>
      <c r="N46" s="212">
        <f t="shared" si="23"/>
        <v>42.424999999999976</v>
      </c>
      <c r="O46" s="211">
        <v>0.89749999999999186</v>
      </c>
      <c r="P46" s="49">
        <v>0</v>
      </c>
      <c r="Q46" s="212">
        <f t="shared" si="24"/>
        <v>0.89749999999999186</v>
      </c>
      <c r="R46" s="211">
        <v>177.60500000000002</v>
      </c>
      <c r="S46" s="49">
        <v>0</v>
      </c>
      <c r="T46" s="212">
        <f t="shared" si="25"/>
        <v>177.60500000000002</v>
      </c>
      <c r="U46" s="211">
        <v>50</v>
      </c>
      <c r="V46" s="49">
        <v>0</v>
      </c>
      <c r="W46" s="212">
        <f t="shared" si="26"/>
        <v>50</v>
      </c>
      <c r="X46" s="51">
        <v>270.92750000000001</v>
      </c>
      <c r="Y46" s="224">
        <v>0.69547777902291807</v>
      </c>
      <c r="Z46" s="223">
        <f t="shared" si="7"/>
        <v>0</v>
      </c>
      <c r="AA46" s="222">
        <v>0</v>
      </c>
      <c r="AB46" s="221">
        <v>0</v>
      </c>
      <c r="AC46" s="220">
        <f t="shared" si="8"/>
        <v>1</v>
      </c>
      <c r="AD46" s="219">
        <f t="shared" si="27"/>
        <v>270.92750000000001</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81.13</v>
      </c>
      <c r="M47" s="38">
        <v>0</v>
      </c>
      <c r="N47" s="192">
        <f t="shared" si="23"/>
        <v>81.13</v>
      </c>
      <c r="O47" s="191">
        <v>4.5000000000002829E-2</v>
      </c>
      <c r="P47" s="38">
        <v>0</v>
      </c>
      <c r="Q47" s="192">
        <f t="shared" si="24"/>
        <v>4.5000000000002829E-2</v>
      </c>
      <c r="R47" s="191">
        <v>0</v>
      </c>
      <c r="S47" s="38">
        <v>0</v>
      </c>
      <c r="T47" s="192">
        <f t="shared" si="25"/>
        <v>0</v>
      </c>
      <c r="U47" s="191">
        <v>25.092499999999973</v>
      </c>
      <c r="V47" s="38">
        <v>0</v>
      </c>
      <c r="W47" s="192">
        <f t="shared" si="26"/>
        <v>25.092499999999973</v>
      </c>
      <c r="X47" s="40">
        <v>106.26749999999997</v>
      </c>
      <c r="Y47" s="204">
        <v>0.27279137364172307</v>
      </c>
      <c r="Z47" s="203">
        <f t="shared" si="7"/>
        <v>0</v>
      </c>
      <c r="AA47" s="202">
        <v>0</v>
      </c>
      <c r="AB47" s="201">
        <v>0</v>
      </c>
      <c r="AC47" s="200">
        <f t="shared" si="8"/>
        <v>1</v>
      </c>
      <c r="AD47" s="199">
        <f t="shared" si="27"/>
        <v>106.26749999999997</v>
      </c>
    </row>
    <row r="48" spans="1:30" ht="15">
      <c r="A48" s="377"/>
      <c r="B48" s="178" t="s">
        <v>14</v>
      </c>
      <c r="C48" s="189">
        <f t="shared" si="0"/>
        <v>0.50599653977553483</v>
      </c>
      <c r="D48" s="171">
        <f>SUM(D36:D47)</f>
        <v>337.65035249999994</v>
      </c>
      <c r="E48" s="188">
        <v>0.86675703737348675</v>
      </c>
      <c r="F48" s="182">
        <f>SUM(F36:F47)</f>
        <v>291.44848025000005</v>
      </c>
      <c r="G48" s="187">
        <v>0.74815565693358843</v>
      </c>
      <c r="H48" s="186">
        <f t="shared" si="1"/>
        <v>0.13683347850199534</v>
      </c>
      <c r="I48" s="171">
        <f t="shared" ref="I48:X48" si="28">SUM(I36:I47)</f>
        <v>667.29775000000006</v>
      </c>
      <c r="J48" s="27">
        <f t="shared" si="28"/>
        <v>577.50724999999989</v>
      </c>
      <c r="K48" s="185">
        <f t="shared" si="28"/>
        <v>89.790500000000037</v>
      </c>
      <c r="L48" s="171">
        <f t="shared" si="28"/>
        <v>9324.5074999999979</v>
      </c>
      <c r="M48" s="27">
        <f t="shared" si="28"/>
        <v>9915.7724999999991</v>
      </c>
      <c r="N48" s="172">
        <f t="shared" si="28"/>
        <v>-591.26500000000055</v>
      </c>
      <c r="O48" s="171">
        <f t="shared" si="28"/>
        <v>64.435000000000514</v>
      </c>
      <c r="P48" s="27">
        <f t="shared" si="28"/>
        <v>192.39500000000007</v>
      </c>
      <c r="Q48" s="172">
        <f t="shared" si="28"/>
        <v>-127.95999999999957</v>
      </c>
      <c r="R48" s="171">
        <f t="shared" si="28"/>
        <v>9162.98</v>
      </c>
      <c r="S48" s="27">
        <f t="shared" si="28"/>
        <v>7800.5725000000011</v>
      </c>
      <c r="T48" s="172">
        <f t="shared" si="28"/>
        <v>1362.4074999999991</v>
      </c>
      <c r="U48" s="171">
        <f t="shared" si="28"/>
        <v>888.0775000000001</v>
      </c>
      <c r="V48" s="27">
        <f t="shared" si="28"/>
        <v>1334.0675000000003</v>
      </c>
      <c r="W48" s="172">
        <f t="shared" si="28"/>
        <v>-445.99</v>
      </c>
      <c r="X48" s="29">
        <f t="shared" si="28"/>
        <v>19440.000000000004</v>
      </c>
      <c r="Y48" s="184">
        <v>49.902974132214446</v>
      </c>
      <c r="Z48" s="183">
        <f t="shared" si="7"/>
        <v>1.736884529320987E-2</v>
      </c>
      <c r="AA48" s="182">
        <f>SUM(AA36:AA47)</f>
        <v>19242.807499999999</v>
      </c>
      <c r="AB48" s="181">
        <v>49.396775972411611</v>
      </c>
      <c r="AC48" s="180">
        <f t="shared" si="8"/>
        <v>1.5145839828725619E-2</v>
      </c>
      <c r="AD48" s="179">
        <f>SUM(AD36:AD47)</f>
        <v>197.1924999999984</v>
      </c>
    </row>
    <row r="49" spans="1:30" ht="15">
      <c r="A49" s="377"/>
      <c r="B49" s="158" t="s">
        <v>87</v>
      </c>
      <c r="C49" s="169">
        <f t="shared" si="0"/>
        <v>0.50602586196618693</v>
      </c>
      <c r="D49" s="151">
        <f>SUM(D39:D45)</f>
        <v>337.4266725</v>
      </c>
      <c r="E49" s="168">
        <v>0.86618284512791621</v>
      </c>
      <c r="F49" s="162">
        <f>SUM(F39:F45)</f>
        <v>291.44848025000005</v>
      </c>
      <c r="G49" s="167">
        <v>0.74815565693358843</v>
      </c>
      <c r="H49" s="166">
        <f t="shared" si="1"/>
        <v>0.13626128577609689</v>
      </c>
      <c r="I49" s="151">
        <f t="shared" ref="I49:X49" si="29">SUM(I39:I45)</f>
        <v>666.81704999999999</v>
      </c>
      <c r="J49" s="16">
        <f t="shared" si="29"/>
        <v>577.50724999999989</v>
      </c>
      <c r="K49" s="165">
        <f t="shared" si="29"/>
        <v>89.309800000000052</v>
      </c>
      <c r="L49" s="151">
        <f t="shared" si="29"/>
        <v>9122.7424999999985</v>
      </c>
      <c r="M49" s="16">
        <f t="shared" si="29"/>
        <v>9915.7724999999991</v>
      </c>
      <c r="N49" s="152">
        <f t="shared" si="29"/>
        <v>-793.03000000000031</v>
      </c>
      <c r="O49" s="151">
        <f t="shared" si="29"/>
        <v>61.810000000000493</v>
      </c>
      <c r="P49" s="16">
        <f t="shared" si="29"/>
        <v>192.39500000000007</v>
      </c>
      <c r="Q49" s="152">
        <f t="shared" si="29"/>
        <v>-130.58499999999964</v>
      </c>
      <c r="R49" s="151">
        <f t="shared" si="29"/>
        <v>8649.64</v>
      </c>
      <c r="S49" s="16">
        <f t="shared" si="29"/>
        <v>7800.5725000000011</v>
      </c>
      <c r="T49" s="152">
        <f t="shared" si="29"/>
        <v>849.06749999999897</v>
      </c>
      <c r="U49" s="151">
        <f t="shared" si="29"/>
        <v>709.78250000000025</v>
      </c>
      <c r="V49" s="16">
        <f t="shared" si="29"/>
        <v>1334.0675000000003</v>
      </c>
      <c r="W49" s="152">
        <f t="shared" si="29"/>
        <v>-624.28500000000008</v>
      </c>
      <c r="X49" s="18">
        <f t="shared" si="29"/>
        <v>18543.974999999999</v>
      </c>
      <c r="Y49" s="164">
        <v>47.602855181760859</v>
      </c>
      <c r="Z49" s="163">
        <f t="shared" si="7"/>
        <v>1.8196027146283364E-2</v>
      </c>
      <c r="AA49" s="162">
        <f>SUM(AA39:AA45)</f>
        <v>19242.807499999999</v>
      </c>
      <c r="AB49" s="161">
        <v>49.396775972411611</v>
      </c>
      <c r="AC49" s="160">
        <f t="shared" si="8"/>
        <v>1.5145839828725619E-2</v>
      </c>
      <c r="AD49" s="159">
        <f>SUM(AD39:AD45)</f>
        <v>-698.83250000000157</v>
      </c>
    </row>
    <row r="50" spans="1:30" ht="15.75" thickBot="1">
      <c r="A50" s="378"/>
      <c r="B50" s="138" t="s">
        <v>86</v>
      </c>
      <c r="C50" s="149">
        <f t="shared" si="0"/>
        <v>0.46532140628250462</v>
      </c>
      <c r="D50" s="131">
        <f>SUM(D36:D38,D46:D47)</f>
        <v>0.22367999999999999</v>
      </c>
      <c r="E50" s="148">
        <v>5.7419224557066478E-4</v>
      </c>
      <c r="F50" s="142">
        <f>SUM(F36:F38,F46:F47)</f>
        <v>0</v>
      </c>
      <c r="G50" s="147">
        <v>0</v>
      </c>
      <c r="H50" s="146">
        <f t="shared" si="1"/>
        <v>1</v>
      </c>
      <c r="I50" s="131">
        <f t="shared" ref="I50:X50" si="30">SUM(I36:I38,I46:I47)</f>
        <v>0.48070000000000002</v>
      </c>
      <c r="J50" s="5">
        <f t="shared" si="30"/>
        <v>0</v>
      </c>
      <c r="K50" s="145">
        <f t="shared" si="30"/>
        <v>0.48070000000000002</v>
      </c>
      <c r="L50" s="131">
        <f t="shared" si="30"/>
        <v>201.76499999999993</v>
      </c>
      <c r="M50" s="5">
        <f t="shared" si="30"/>
        <v>0</v>
      </c>
      <c r="N50" s="132">
        <f t="shared" si="30"/>
        <v>201.76499999999993</v>
      </c>
      <c r="O50" s="131">
        <f t="shared" si="30"/>
        <v>2.6250000000000275</v>
      </c>
      <c r="P50" s="5">
        <f t="shared" si="30"/>
        <v>0</v>
      </c>
      <c r="Q50" s="132">
        <f t="shared" si="30"/>
        <v>2.6250000000000275</v>
      </c>
      <c r="R50" s="131">
        <f t="shared" si="30"/>
        <v>513.34</v>
      </c>
      <c r="S50" s="5">
        <f t="shared" si="30"/>
        <v>0</v>
      </c>
      <c r="T50" s="132">
        <f t="shared" si="30"/>
        <v>513.34</v>
      </c>
      <c r="U50" s="131">
        <f t="shared" si="30"/>
        <v>178.29499999999996</v>
      </c>
      <c r="V50" s="5">
        <f t="shared" si="30"/>
        <v>0</v>
      </c>
      <c r="W50" s="132">
        <f t="shared" si="30"/>
        <v>178.29499999999996</v>
      </c>
      <c r="X50" s="7">
        <f t="shared" si="30"/>
        <v>896.02499999999986</v>
      </c>
      <c r="Y50" s="144">
        <v>2.3001189504535717</v>
      </c>
      <c r="Z50" s="143">
        <f t="shared" si="7"/>
        <v>2.4963589185569602E-4</v>
      </c>
      <c r="AA50" s="142">
        <f>SUM(AA36:AA38,AA46:AA47)</f>
        <v>0</v>
      </c>
      <c r="AB50" s="141">
        <v>0</v>
      </c>
      <c r="AC50" s="140">
        <f t="shared" si="8"/>
        <v>1</v>
      </c>
      <c r="AD50" s="139">
        <f>SUM(AD36:AD38,AD46:AD47)</f>
        <v>896.02499999999986</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'483300'!$A$1</f>
        <v>&lt;SITE CATEGORY: PRIMARY/SECONDARY&gt;</v>
      </c>
      <c r="C1" s="124"/>
      <c r="D1" s="124"/>
      <c r="E1" s="124"/>
      <c r="F1" s="124"/>
      <c r="G1" s="124"/>
      <c r="H1" s="124"/>
      <c r="I1" s="124"/>
      <c r="J1" s="124"/>
      <c r="K1" s="124"/>
      <c r="L1" s="124"/>
      <c r="M1" s="124"/>
      <c r="N1" s="124"/>
      <c r="O1" s="124"/>
    </row>
    <row r="2" spans="2:15" ht="23.25">
      <c r="B2" s="125" t="str">
        <f>'483300'!A2</f>
        <v>HYDROSS MODEL NODE — Mission Cr bl Mission 6C Lateral (#483300)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6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KickingHorse!A1</f>
        <v>FIIP DIVERSION: Kicking Horse Feeder Canal</v>
      </c>
      <c r="C1" s="124"/>
      <c r="D1" s="124"/>
      <c r="E1" s="124"/>
      <c r="F1" s="124"/>
      <c r="G1" s="124"/>
      <c r="H1" s="124"/>
      <c r="I1" s="124"/>
      <c r="J1" s="124"/>
      <c r="K1" s="124"/>
      <c r="L1" s="124"/>
      <c r="M1" s="124"/>
      <c r="N1" s="124"/>
      <c r="O1" s="124"/>
    </row>
    <row r="2" spans="2:15" ht="23.25">
      <c r="B2" s="125" t="str">
        <f>KickingHorse!A2</f>
        <v>390 Acres (17% Sprinkler / 83%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61.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140</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197</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16.125</v>
      </c>
      <c r="M6" s="83">
        <v>0</v>
      </c>
      <c r="N6" s="274">
        <f t="shared" ref="N6:N17" si="3">L6-M6</f>
        <v>16.125</v>
      </c>
      <c r="O6" s="273">
        <v>0</v>
      </c>
      <c r="P6" s="83">
        <v>39.502499999999998</v>
      </c>
      <c r="Q6" s="274">
        <f t="shared" ref="Q6:Q17" si="4">O6-P6</f>
        <v>-39.502499999999998</v>
      </c>
      <c r="R6" s="273">
        <v>4.6275000000000004</v>
      </c>
      <c r="S6" s="83">
        <v>0</v>
      </c>
      <c r="T6" s="274">
        <f t="shared" ref="T6:T17" si="5">R6-S6</f>
        <v>4.6275000000000004</v>
      </c>
      <c r="U6" s="273">
        <v>0</v>
      </c>
      <c r="V6" s="83">
        <v>0</v>
      </c>
      <c r="W6" s="274">
        <f t="shared" ref="W6:W17" si="6">U6-V6</f>
        <v>0</v>
      </c>
      <c r="X6" s="85">
        <v>20.752500000000001</v>
      </c>
      <c r="Y6" s="286">
        <v>4.7781249347387837E-3</v>
      </c>
      <c r="Z6" s="285">
        <f t="shared" ref="Z6:Z50" si="7">IFERROR(D6/X6,1)</f>
        <v>0</v>
      </c>
      <c r="AA6" s="284">
        <v>39.502499999999998</v>
      </c>
      <c r="AB6" s="283">
        <v>9.0951875798645793E-3</v>
      </c>
      <c r="AC6" s="282">
        <f t="shared" ref="AC6:AC50" si="8">IFERROR(F6/AA6,1)</f>
        <v>0</v>
      </c>
      <c r="AD6" s="281">
        <f t="shared" ref="AD6:AD17" si="9">X6-AA6</f>
        <v>-18.749999999999996</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29.28</v>
      </c>
      <c r="Q7" s="252">
        <f t="shared" si="4"/>
        <v>-29.28</v>
      </c>
      <c r="R7" s="251">
        <v>38.880000000000003</v>
      </c>
      <c r="S7" s="61">
        <v>0</v>
      </c>
      <c r="T7" s="252">
        <f t="shared" si="5"/>
        <v>38.880000000000003</v>
      </c>
      <c r="U7" s="251">
        <v>0</v>
      </c>
      <c r="V7" s="61">
        <v>0</v>
      </c>
      <c r="W7" s="252">
        <f t="shared" si="6"/>
        <v>0</v>
      </c>
      <c r="X7" s="63">
        <v>38.880000000000003</v>
      </c>
      <c r="Y7" s="264">
        <v>8.9518610992720821E-3</v>
      </c>
      <c r="Z7" s="263">
        <f t="shared" si="7"/>
        <v>0</v>
      </c>
      <c r="AA7" s="262">
        <v>29.28</v>
      </c>
      <c r="AB7" s="261">
        <v>6.7415250259713917E-3</v>
      </c>
      <c r="AC7" s="260">
        <f t="shared" si="8"/>
        <v>0</v>
      </c>
      <c r="AD7" s="259">
        <f t="shared" si="9"/>
        <v>9.6000000000000014</v>
      </c>
    </row>
    <row r="8" spans="1:31" ht="15">
      <c r="A8" s="377"/>
      <c r="B8" s="271" t="s">
        <v>24</v>
      </c>
      <c r="C8" s="249">
        <f t="shared" si="0"/>
        <v>0.49937128219875498</v>
      </c>
      <c r="D8" s="231">
        <v>1.2558675000000001</v>
      </c>
      <c r="E8" s="248">
        <v>2.8915512909182309E-4</v>
      </c>
      <c r="F8" s="242">
        <v>0</v>
      </c>
      <c r="G8" s="247">
        <v>0</v>
      </c>
      <c r="H8" s="246">
        <f t="shared" si="1"/>
        <v>1</v>
      </c>
      <c r="I8" s="231">
        <v>2.5148973214285713</v>
      </c>
      <c r="J8" s="72">
        <v>0</v>
      </c>
      <c r="K8" s="245">
        <f t="shared" si="2"/>
        <v>2.5148973214285713</v>
      </c>
      <c r="L8" s="231">
        <v>0</v>
      </c>
      <c r="M8" s="72">
        <v>0</v>
      </c>
      <c r="N8" s="232">
        <f t="shared" si="3"/>
        <v>0</v>
      </c>
      <c r="O8" s="231">
        <v>23.187500000000036</v>
      </c>
      <c r="P8" s="72">
        <v>19.762499999999999</v>
      </c>
      <c r="Q8" s="232">
        <f t="shared" si="4"/>
        <v>3.4250000000000362</v>
      </c>
      <c r="R8" s="231">
        <v>38.357500000000002</v>
      </c>
      <c r="S8" s="72">
        <v>0</v>
      </c>
      <c r="T8" s="232">
        <f t="shared" si="5"/>
        <v>38.357500000000002</v>
      </c>
      <c r="U8" s="231">
        <v>12.837499999999965</v>
      </c>
      <c r="V8" s="72">
        <v>0</v>
      </c>
      <c r="W8" s="232">
        <f t="shared" si="6"/>
        <v>12.837499999999965</v>
      </c>
      <c r="X8" s="74">
        <v>74.382500000000007</v>
      </c>
      <c r="Y8" s="244">
        <v>1.7126075314213111E-2</v>
      </c>
      <c r="Z8" s="243">
        <f t="shared" si="7"/>
        <v>1.6883910866131148E-2</v>
      </c>
      <c r="AA8" s="242">
        <v>19.762499999999999</v>
      </c>
      <c r="AB8" s="241">
        <v>4.5501840275191125E-3</v>
      </c>
      <c r="AC8" s="240">
        <f t="shared" si="8"/>
        <v>0</v>
      </c>
      <c r="AD8" s="239">
        <f t="shared" si="9"/>
        <v>54.620000000000005</v>
      </c>
    </row>
    <row r="9" spans="1:31" ht="15">
      <c r="A9" s="377"/>
      <c r="B9" s="218" t="s">
        <v>23</v>
      </c>
      <c r="C9" s="229">
        <f t="shared" si="0"/>
        <v>0.51421276140456329</v>
      </c>
      <c r="D9" s="211">
        <v>68.572060000000008</v>
      </c>
      <c r="E9" s="228">
        <v>1.5788260195754918E-2</v>
      </c>
      <c r="F9" s="222">
        <v>43.057966500000006</v>
      </c>
      <c r="G9" s="227">
        <v>9.9138100658192566E-3</v>
      </c>
      <c r="H9" s="226">
        <f t="shared" si="1"/>
        <v>0.37207710399833399</v>
      </c>
      <c r="I9" s="211">
        <v>133.35347767857144</v>
      </c>
      <c r="J9" s="49">
        <v>82.646507142857132</v>
      </c>
      <c r="K9" s="225">
        <f t="shared" si="2"/>
        <v>50.706970535714305</v>
      </c>
      <c r="L9" s="211">
        <v>13.989999999999995</v>
      </c>
      <c r="M9" s="49">
        <v>107.52500000000012</v>
      </c>
      <c r="N9" s="212">
        <f t="shared" si="3"/>
        <v>-93.535000000000124</v>
      </c>
      <c r="O9" s="211">
        <v>34.792500000000004</v>
      </c>
      <c r="P9" s="49">
        <v>34.534999999999883</v>
      </c>
      <c r="Q9" s="212">
        <f t="shared" si="4"/>
        <v>0.25750000000012108</v>
      </c>
      <c r="R9" s="211">
        <v>24.672499999999999</v>
      </c>
      <c r="S9" s="49">
        <v>0</v>
      </c>
      <c r="T9" s="212">
        <f t="shared" si="5"/>
        <v>24.672499999999999</v>
      </c>
      <c r="U9" s="211">
        <v>144.97249999999997</v>
      </c>
      <c r="V9" s="49">
        <v>8.4099999999999682</v>
      </c>
      <c r="W9" s="212">
        <f t="shared" si="6"/>
        <v>136.5625</v>
      </c>
      <c r="X9" s="51">
        <v>218.42749999999995</v>
      </c>
      <c r="Y9" s="224">
        <v>5.0291477372974597E-2</v>
      </c>
      <c r="Z9" s="223">
        <f t="shared" si="7"/>
        <v>0.31393510432523386</v>
      </c>
      <c r="AA9" s="222">
        <v>150.46999999999997</v>
      </c>
      <c r="AB9" s="221">
        <v>3.4644715527934258E-2</v>
      </c>
      <c r="AC9" s="220">
        <f t="shared" si="8"/>
        <v>0.28615648634279267</v>
      </c>
      <c r="AD9" s="219">
        <f t="shared" si="9"/>
        <v>67.957499999999982</v>
      </c>
    </row>
    <row r="10" spans="1:31" ht="15">
      <c r="A10" s="377"/>
      <c r="B10" s="270" t="s">
        <v>22</v>
      </c>
      <c r="C10" s="269">
        <f t="shared" si="0"/>
        <v>0.53691898821469131</v>
      </c>
      <c r="D10" s="251">
        <v>231.26412274999996</v>
      </c>
      <c r="E10" s="268">
        <v>5.3247024282484783E-2</v>
      </c>
      <c r="F10" s="262">
        <v>220.40405099999998</v>
      </c>
      <c r="G10" s="267">
        <v>5.074656508340078E-2</v>
      </c>
      <c r="H10" s="266">
        <f t="shared" si="1"/>
        <v>4.6959604545923787E-2</v>
      </c>
      <c r="I10" s="251">
        <v>430.72442552083328</v>
      </c>
      <c r="J10" s="61">
        <v>407.18044374999999</v>
      </c>
      <c r="K10" s="265">
        <f t="shared" si="2"/>
        <v>23.543981770833284</v>
      </c>
      <c r="L10" s="251">
        <v>110.63749999999999</v>
      </c>
      <c r="M10" s="61">
        <v>316.19000000000005</v>
      </c>
      <c r="N10" s="252">
        <f t="shared" si="3"/>
        <v>-205.55250000000007</v>
      </c>
      <c r="O10" s="251">
        <v>39.01250000000001</v>
      </c>
      <c r="P10" s="61">
        <v>99.262500000000003</v>
      </c>
      <c r="Q10" s="252">
        <f t="shared" si="4"/>
        <v>-60.249999999999993</v>
      </c>
      <c r="R10" s="251">
        <v>353.49270000000001</v>
      </c>
      <c r="S10" s="61">
        <v>65.514849999999996</v>
      </c>
      <c r="T10" s="252">
        <f t="shared" si="5"/>
        <v>287.97784999999999</v>
      </c>
      <c r="U10" s="251">
        <v>82.07</v>
      </c>
      <c r="V10" s="61">
        <v>66.127499999999984</v>
      </c>
      <c r="W10" s="252">
        <f t="shared" si="6"/>
        <v>15.94250000000001</v>
      </c>
      <c r="X10" s="63">
        <v>585.21270000000004</v>
      </c>
      <c r="Y10" s="264">
        <v>0.13474132726157365</v>
      </c>
      <c r="Z10" s="263">
        <f t="shared" si="7"/>
        <v>0.39517960350142767</v>
      </c>
      <c r="AA10" s="262">
        <v>547.09484999999995</v>
      </c>
      <c r="AB10" s="261">
        <v>0.1259649461357604</v>
      </c>
      <c r="AC10" s="260">
        <f t="shared" si="8"/>
        <v>0.40286259503265293</v>
      </c>
      <c r="AD10" s="259">
        <f t="shared" si="9"/>
        <v>38.117850000000089</v>
      </c>
    </row>
    <row r="11" spans="1:31" ht="15">
      <c r="A11" s="377"/>
      <c r="B11" s="270" t="s">
        <v>21</v>
      </c>
      <c r="C11" s="269">
        <f t="shared" si="0"/>
        <v>0.59487641470596664</v>
      </c>
      <c r="D11" s="251">
        <v>504.69569300000001</v>
      </c>
      <c r="E11" s="268">
        <v>0.11620282256010456</v>
      </c>
      <c r="F11" s="262">
        <v>500.87038499999994</v>
      </c>
      <c r="G11" s="267">
        <v>0.11532207087586836</v>
      </c>
      <c r="H11" s="266">
        <f t="shared" si="1"/>
        <v>7.5794346039724644E-3</v>
      </c>
      <c r="I11" s="251">
        <v>848.40427443985845</v>
      </c>
      <c r="J11" s="61">
        <v>834.58899260023577</v>
      </c>
      <c r="K11" s="265">
        <f t="shared" si="2"/>
        <v>13.815281839622685</v>
      </c>
      <c r="L11" s="251">
        <v>107.5475</v>
      </c>
      <c r="M11" s="61">
        <v>743.82500000000005</v>
      </c>
      <c r="N11" s="252">
        <f t="shared" si="3"/>
        <v>-636.27750000000003</v>
      </c>
      <c r="O11" s="251">
        <v>265.89499999999987</v>
      </c>
      <c r="P11" s="61">
        <v>207.715</v>
      </c>
      <c r="Q11" s="252">
        <f t="shared" si="4"/>
        <v>58.179999999999865</v>
      </c>
      <c r="R11" s="251">
        <v>556.44770000000017</v>
      </c>
      <c r="S11" s="61">
        <v>122.76434999999998</v>
      </c>
      <c r="T11" s="252">
        <f t="shared" si="5"/>
        <v>433.68335000000019</v>
      </c>
      <c r="U11" s="251">
        <v>0</v>
      </c>
      <c r="V11" s="61">
        <v>0.28750000000002274</v>
      </c>
      <c r="W11" s="252">
        <f t="shared" si="6"/>
        <v>-0.28750000000002274</v>
      </c>
      <c r="X11" s="63">
        <v>929.89020000000005</v>
      </c>
      <c r="Y11" s="264">
        <v>0.21410102643966916</v>
      </c>
      <c r="Z11" s="263">
        <f t="shared" si="7"/>
        <v>0.54274762009536182</v>
      </c>
      <c r="AA11" s="262">
        <v>1074.5918500000002</v>
      </c>
      <c r="AB11" s="261">
        <v>0.24741761781010579</v>
      </c>
      <c r="AC11" s="260">
        <f t="shared" si="8"/>
        <v>0.46610290688506506</v>
      </c>
      <c r="AD11" s="259">
        <f t="shared" si="9"/>
        <v>-144.7016500000002</v>
      </c>
    </row>
    <row r="12" spans="1:31" ht="15">
      <c r="A12" s="377"/>
      <c r="B12" s="270" t="s">
        <v>20</v>
      </c>
      <c r="C12" s="269">
        <f t="shared" si="0"/>
        <v>0.60797550126818312</v>
      </c>
      <c r="D12" s="251">
        <v>786.56814450000002</v>
      </c>
      <c r="E12" s="268">
        <v>0.18110207753796739</v>
      </c>
      <c r="F12" s="262">
        <v>930.13919424999995</v>
      </c>
      <c r="G12" s="267">
        <v>0.2141583557265451</v>
      </c>
      <c r="H12" s="266">
        <f t="shared" si="1"/>
        <v>-0.18252843158460752</v>
      </c>
      <c r="I12" s="251">
        <v>1293.7497363944574</v>
      </c>
      <c r="J12" s="61">
        <v>1540.8676646005306</v>
      </c>
      <c r="K12" s="265">
        <f t="shared" si="2"/>
        <v>-247.1179282060732</v>
      </c>
      <c r="L12" s="251">
        <v>200.98750000000001</v>
      </c>
      <c r="M12" s="61">
        <v>1093.4324999999999</v>
      </c>
      <c r="N12" s="252">
        <f t="shared" si="3"/>
        <v>-892.44499999999994</v>
      </c>
      <c r="O12" s="251">
        <v>232.8775</v>
      </c>
      <c r="P12" s="61">
        <v>379.85749999999996</v>
      </c>
      <c r="Q12" s="252">
        <f t="shared" si="4"/>
        <v>-146.97999999999996</v>
      </c>
      <c r="R12" s="251">
        <v>1033.8929499999999</v>
      </c>
      <c r="S12" s="61">
        <v>227.44805000000005</v>
      </c>
      <c r="T12" s="252">
        <f t="shared" si="5"/>
        <v>806.44489999999985</v>
      </c>
      <c r="U12" s="251">
        <v>0</v>
      </c>
      <c r="V12" s="61">
        <v>0.25249999999998707</v>
      </c>
      <c r="W12" s="252">
        <f t="shared" si="6"/>
        <v>-0.25249999999998707</v>
      </c>
      <c r="X12" s="63">
        <v>1467.7579499999999</v>
      </c>
      <c r="Y12" s="264">
        <v>0.33794149423231318</v>
      </c>
      <c r="Z12" s="263">
        <f t="shared" si="7"/>
        <v>0.53589772380384659</v>
      </c>
      <c r="AA12" s="262">
        <v>1700.99055</v>
      </c>
      <c r="AB12" s="261">
        <v>0.39164174732806833</v>
      </c>
      <c r="AC12" s="260">
        <f t="shared" si="8"/>
        <v>0.54682208213913941</v>
      </c>
      <c r="AD12" s="259">
        <f t="shared" si="9"/>
        <v>-233.23260000000005</v>
      </c>
    </row>
    <row r="13" spans="1:31" ht="15">
      <c r="A13" s="377"/>
      <c r="B13" s="270" t="s">
        <v>19</v>
      </c>
      <c r="C13" s="269">
        <f t="shared" si="0"/>
        <v>0.65930060995361273</v>
      </c>
      <c r="D13" s="251">
        <v>817.45949224999993</v>
      </c>
      <c r="E13" s="268">
        <v>0.18821460465286735</v>
      </c>
      <c r="F13" s="262">
        <v>672.37730400000009</v>
      </c>
      <c r="G13" s="267">
        <v>0.15481039691978057</v>
      </c>
      <c r="H13" s="266">
        <f t="shared" si="1"/>
        <v>0.17747936090468688</v>
      </c>
      <c r="I13" s="251">
        <v>1239.8888760432285</v>
      </c>
      <c r="J13" s="61">
        <v>1025.3509535232386</v>
      </c>
      <c r="K13" s="265">
        <f t="shared" si="2"/>
        <v>214.53792251998993</v>
      </c>
      <c r="L13" s="251">
        <v>587.15750000000014</v>
      </c>
      <c r="M13" s="61">
        <v>550.52250000000015</v>
      </c>
      <c r="N13" s="252">
        <f t="shared" si="3"/>
        <v>36.634999999999991</v>
      </c>
      <c r="O13" s="251">
        <v>603.75250000000005</v>
      </c>
      <c r="P13" s="61">
        <v>320.35749999999996</v>
      </c>
      <c r="Q13" s="252">
        <f t="shared" si="4"/>
        <v>283.3950000000001</v>
      </c>
      <c r="R13" s="251">
        <v>387.06824999999986</v>
      </c>
      <c r="S13" s="61">
        <v>244.95590000000001</v>
      </c>
      <c r="T13" s="252">
        <f t="shared" si="5"/>
        <v>142.11234999999985</v>
      </c>
      <c r="U13" s="251">
        <v>0</v>
      </c>
      <c r="V13" s="61">
        <v>0.32860000000001577</v>
      </c>
      <c r="W13" s="252">
        <f t="shared" si="6"/>
        <v>-0.32860000000001577</v>
      </c>
      <c r="X13" s="63">
        <v>1577.9782500000001</v>
      </c>
      <c r="Y13" s="264">
        <v>0.36331898435371496</v>
      </c>
      <c r="Z13" s="263">
        <f t="shared" si="7"/>
        <v>0.51804230650834371</v>
      </c>
      <c r="AA13" s="262">
        <v>1116.1645000000001</v>
      </c>
      <c r="AB13" s="261">
        <v>0.25698944364244691</v>
      </c>
      <c r="AC13" s="260">
        <f t="shared" si="8"/>
        <v>0.60239982905745526</v>
      </c>
      <c r="AD13" s="259">
        <f t="shared" si="9"/>
        <v>461.81375000000003</v>
      </c>
    </row>
    <row r="14" spans="1:31" ht="15">
      <c r="A14" s="377"/>
      <c r="B14" s="258" t="s">
        <v>18</v>
      </c>
      <c r="C14" s="269">
        <f t="shared" si="0"/>
        <v>0.64064553687908998</v>
      </c>
      <c r="D14" s="251">
        <v>367.58538375000001</v>
      </c>
      <c r="E14" s="268">
        <v>8.4634086868637479E-2</v>
      </c>
      <c r="F14" s="262">
        <v>408.55508999999995</v>
      </c>
      <c r="G14" s="267">
        <v>9.4067088924965639E-2</v>
      </c>
      <c r="H14" s="266">
        <f t="shared" si="1"/>
        <v>-0.11145629848509978</v>
      </c>
      <c r="I14" s="251">
        <v>573.77342475637192</v>
      </c>
      <c r="J14" s="61">
        <v>629.4406442278862</v>
      </c>
      <c r="K14" s="265">
        <f t="shared" si="2"/>
        <v>-55.667219471514272</v>
      </c>
      <c r="L14" s="251">
        <v>58.355000000000004</v>
      </c>
      <c r="M14" s="61">
        <v>275.54749999999979</v>
      </c>
      <c r="N14" s="252">
        <f t="shared" si="3"/>
        <v>-217.19249999999977</v>
      </c>
      <c r="O14" s="251">
        <v>216.05749999999995</v>
      </c>
      <c r="P14" s="61">
        <v>257.89250000000021</v>
      </c>
      <c r="Q14" s="252">
        <f t="shared" si="4"/>
        <v>-41.835000000000264</v>
      </c>
      <c r="R14" s="251">
        <v>79.752499999999827</v>
      </c>
      <c r="S14" s="61">
        <v>151.31745000000004</v>
      </c>
      <c r="T14" s="252">
        <f t="shared" si="5"/>
        <v>-71.564950000000209</v>
      </c>
      <c r="U14" s="251">
        <v>281.68250000000023</v>
      </c>
      <c r="V14" s="61">
        <v>0</v>
      </c>
      <c r="W14" s="252">
        <f t="shared" si="6"/>
        <v>281.68250000000023</v>
      </c>
      <c r="X14" s="63">
        <v>635.84750000000008</v>
      </c>
      <c r="Y14" s="264">
        <v>0.14639965278599296</v>
      </c>
      <c r="Z14" s="263">
        <f t="shared" si="7"/>
        <v>0.5781030573368614</v>
      </c>
      <c r="AA14" s="262">
        <v>684.75745000000006</v>
      </c>
      <c r="AB14" s="261">
        <v>0.15766084309751893</v>
      </c>
      <c r="AC14" s="260">
        <f t="shared" si="8"/>
        <v>0.59664205186814678</v>
      </c>
      <c r="AD14" s="259">
        <f t="shared" si="9"/>
        <v>-48.909949999999981</v>
      </c>
    </row>
    <row r="15" spans="1:31" ht="15">
      <c r="A15" s="377"/>
      <c r="B15" s="238" t="s">
        <v>17</v>
      </c>
      <c r="C15" s="249">
        <f t="shared" si="0"/>
        <v>0.58019562330185337</v>
      </c>
      <c r="D15" s="231">
        <v>35.256583500000005</v>
      </c>
      <c r="E15" s="248">
        <v>8.11759357836646E-3</v>
      </c>
      <c r="F15" s="242">
        <v>21.563868500000002</v>
      </c>
      <c r="G15" s="247">
        <v>4.9649371294230252E-3</v>
      </c>
      <c r="H15" s="246">
        <f t="shared" si="1"/>
        <v>0.38837328069522109</v>
      </c>
      <c r="I15" s="231">
        <v>60.766717438089614</v>
      </c>
      <c r="J15" s="72">
        <v>36.948236335495281</v>
      </c>
      <c r="K15" s="245">
        <f t="shared" si="2"/>
        <v>23.818481102594333</v>
      </c>
      <c r="L15" s="231">
        <v>153.4025</v>
      </c>
      <c r="M15" s="72">
        <v>6.8474999999996502</v>
      </c>
      <c r="N15" s="232">
        <f t="shared" si="3"/>
        <v>146.55500000000035</v>
      </c>
      <c r="O15" s="231">
        <v>128.23749999999998</v>
      </c>
      <c r="P15" s="72">
        <v>33.360000000000348</v>
      </c>
      <c r="Q15" s="232">
        <f t="shared" si="4"/>
        <v>94.877499999999628</v>
      </c>
      <c r="R15" s="231">
        <v>0</v>
      </c>
      <c r="S15" s="72">
        <v>0</v>
      </c>
      <c r="T15" s="232">
        <f t="shared" si="5"/>
        <v>0</v>
      </c>
      <c r="U15" s="231">
        <v>10.269999999999982</v>
      </c>
      <c r="V15" s="72">
        <v>0</v>
      </c>
      <c r="W15" s="232">
        <f t="shared" si="6"/>
        <v>10.269999999999982</v>
      </c>
      <c r="X15" s="74">
        <v>291.90999999999997</v>
      </c>
      <c r="Y15" s="244">
        <v>6.7210333680260109E-2</v>
      </c>
      <c r="Z15" s="243">
        <f t="shared" si="7"/>
        <v>0.12077895070398413</v>
      </c>
      <c r="AA15" s="242">
        <v>40.207499999999996</v>
      </c>
      <c r="AB15" s="241">
        <v>9.2575091353054879E-3</v>
      </c>
      <c r="AC15" s="240">
        <f t="shared" si="8"/>
        <v>0.5363145806130698</v>
      </c>
      <c r="AD15" s="239">
        <f t="shared" si="9"/>
        <v>251.70249999999999</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9.3450000000000024</v>
      </c>
      <c r="P16" s="49">
        <v>38.020000000000003</v>
      </c>
      <c r="Q16" s="212">
        <f t="shared" si="4"/>
        <v>-28.675000000000001</v>
      </c>
      <c r="R16" s="211">
        <v>60.962499999999999</v>
      </c>
      <c r="S16" s="49">
        <v>0</v>
      </c>
      <c r="T16" s="212">
        <f t="shared" si="5"/>
        <v>60.962499999999999</v>
      </c>
      <c r="U16" s="211">
        <v>4.6725000000000012</v>
      </c>
      <c r="V16" s="49">
        <v>0</v>
      </c>
      <c r="W16" s="212">
        <f t="shared" si="6"/>
        <v>4.6725000000000012</v>
      </c>
      <c r="X16" s="51">
        <v>74.98</v>
      </c>
      <c r="Y16" s="224">
        <v>1.726364571047893E-2</v>
      </c>
      <c r="Z16" s="223">
        <f t="shared" si="7"/>
        <v>0</v>
      </c>
      <c r="AA16" s="222">
        <v>38.020000000000003</v>
      </c>
      <c r="AB16" s="221">
        <v>8.7538518267565694E-3</v>
      </c>
      <c r="AC16" s="220">
        <f t="shared" si="8"/>
        <v>0</v>
      </c>
      <c r="AD16" s="219">
        <f t="shared" si="9"/>
        <v>36.96</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1.822499999999998</v>
      </c>
      <c r="M17" s="38">
        <v>0</v>
      </c>
      <c r="N17" s="192">
        <f t="shared" si="3"/>
        <v>1.822499999999998</v>
      </c>
      <c r="O17" s="191">
        <v>16.744999999999997</v>
      </c>
      <c r="P17" s="38">
        <v>58.047499999999999</v>
      </c>
      <c r="Q17" s="192">
        <f t="shared" si="4"/>
        <v>-41.302500000000002</v>
      </c>
      <c r="R17" s="191">
        <v>18.805000000000003</v>
      </c>
      <c r="S17" s="38">
        <v>0</v>
      </c>
      <c r="T17" s="192">
        <f t="shared" si="5"/>
        <v>18.805000000000003</v>
      </c>
      <c r="U17" s="191">
        <v>6.2874999999999988</v>
      </c>
      <c r="V17" s="38">
        <v>0</v>
      </c>
      <c r="W17" s="192">
        <f t="shared" si="6"/>
        <v>6.2874999999999988</v>
      </c>
      <c r="X17" s="40">
        <v>43.660000000000004</v>
      </c>
      <c r="Y17" s="204">
        <v>1.005242426939864E-2</v>
      </c>
      <c r="Z17" s="203">
        <f t="shared" si="7"/>
        <v>0</v>
      </c>
      <c r="AA17" s="202">
        <v>58.047499999999999</v>
      </c>
      <c r="AB17" s="201">
        <v>1.3365050339654178E-2</v>
      </c>
      <c r="AC17" s="200">
        <f t="shared" si="8"/>
        <v>0</v>
      </c>
      <c r="AD17" s="199">
        <f t="shared" si="9"/>
        <v>-14.387499999999996</v>
      </c>
    </row>
    <row r="18" spans="1:30" ht="15">
      <c r="A18" s="377"/>
      <c r="B18" s="178" t="s">
        <v>14</v>
      </c>
      <c r="C18" s="189">
        <f t="shared" si="0"/>
        <v>0.61369178312756789</v>
      </c>
      <c r="D18" s="171">
        <f>SUM(D6:D17)</f>
        <v>2812.6573472499999</v>
      </c>
      <c r="E18" s="188">
        <v>0.64759562480527477</v>
      </c>
      <c r="F18" s="182">
        <f>SUM(F6:F17)</f>
        <v>2796.9678592499999</v>
      </c>
      <c r="G18" s="187">
        <v>0.64398322472580272</v>
      </c>
      <c r="H18" s="186">
        <f t="shared" si="1"/>
        <v>5.5781725475163042E-3</v>
      </c>
      <c r="I18" s="171">
        <f t="shared" ref="I18:X18" si="10">SUM(I6:I17)</f>
        <v>4583.1758295928394</v>
      </c>
      <c r="J18" s="27">
        <f t="shared" si="10"/>
        <v>4557.0234421802434</v>
      </c>
      <c r="K18" s="185">
        <f t="shared" si="10"/>
        <v>26.152387412595644</v>
      </c>
      <c r="L18" s="171">
        <f t="shared" si="10"/>
        <v>1250.0250000000001</v>
      </c>
      <c r="M18" s="27">
        <f t="shared" si="10"/>
        <v>3093.8899999999994</v>
      </c>
      <c r="N18" s="172">
        <f t="shared" si="10"/>
        <v>-1843.8649999999996</v>
      </c>
      <c r="O18" s="171">
        <f t="shared" si="10"/>
        <v>1569.9024999999997</v>
      </c>
      <c r="P18" s="27">
        <f t="shared" si="10"/>
        <v>1517.5925000000002</v>
      </c>
      <c r="Q18" s="172">
        <f t="shared" si="10"/>
        <v>52.30999999999954</v>
      </c>
      <c r="R18" s="171">
        <f t="shared" si="10"/>
        <v>2596.9591</v>
      </c>
      <c r="S18" s="27">
        <f t="shared" si="10"/>
        <v>812.00060000000008</v>
      </c>
      <c r="T18" s="172">
        <f t="shared" si="10"/>
        <v>1784.9584999999997</v>
      </c>
      <c r="U18" s="171">
        <f t="shared" si="10"/>
        <v>542.79250000000025</v>
      </c>
      <c r="V18" s="27">
        <f t="shared" si="10"/>
        <v>75.406099999999981</v>
      </c>
      <c r="W18" s="172">
        <f t="shared" si="10"/>
        <v>467.38640000000021</v>
      </c>
      <c r="X18" s="29">
        <f t="shared" si="10"/>
        <v>5959.6790999999994</v>
      </c>
      <c r="Y18" s="184">
        <v>1.3721764274546</v>
      </c>
      <c r="Z18" s="183">
        <f t="shared" si="7"/>
        <v>0.47194778444530683</v>
      </c>
      <c r="AA18" s="182">
        <f>SUM(AA6:AA17)</f>
        <v>5498.8892000000005</v>
      </c>
      <c r="AB18" s="181">
        <v>1.2660826214769061</v>
      </c>
      <c r="AC18" s="180">
        <f t="shared" si="8"/>
        <v>0.508642338028924</v>
      </c>
      <c r="AD18" s="179">
        <f>SUM(AD6:AD17)</f>
        <v>460.78989999999988</v>
      </c>
    </row>
    <row r="19" spans="1:30" ht="15">
      <c r="A19" s="377"/>
      <c r="B19" s="158" t="s">
        <v>87</v>
      </c>
      <c r="C19" s="169">
        <f t="shared" si="0"/>
        <v>0.61375454793941964</v>
      </c>
      <c r="D19" s="151">
        <f>SUM(D9:D15)</f>
        <v>2811.4014797499999</v>
      </c>
      <c r="E19" s="168">
        <v>0.64730646967618288</v>
      </c>
      <c r="F19" s="162">
        <f>SUM(F9:F15)</f>
        <v>2796.9678592499999</v>
      </c>
      <c r="G19" s="167">
        <v>0.64398322472580272</v>
      </c>
      <c r="H19" s="166">
        <f t="shared" si="1"/>
        <v>5.1339592028967172E-3</v>
      </c>
      <c r="I19" s="151">
        <f t="shared" ref="I19:X19" si="11">SUM(I9:I15)</f>
        <v>4580.6609322714103</v>
      </c>
      <c r="J19" s="16">
        <f t="shared" si="11"/>
        <v>4557.0234421802434</v>
      </c>
      <c r="K19" s="165">
        <f t="shared" si="11"/>
        <v>23.637490091167066</v>
      </c>
      <c r="L19" s="151">
        <f t="shared" si="11"/>
        <v>1232.0775000000001</v>
      </c>
      <c r="M19" s="16">
        <f t="shared" si="11"/>
        <v>3093.8899999999994</v>
      </c>
      <c r="N19" s="152">
        <f t="shared" si="11"/>
        <v>-1861.8124999999995</v>
      </c>
      <c r="O19" s="151">
        <f t="shared" si="11"/>
        <v>1520.6249999999998</v>
      </c>
      <c r="P19" s="16">
        <f t="shared" si="11"/>
        <v>1332.9800000000005</v>
      </c>
      <c r="Q19" s="152">
        <f t="shared" si="11"/>
        <v>187.6449999999995</v>
      </c>
      <c r="R19" s="151">
        <f t="shared" si="11"/>
        <v>2435.3265999999994</v>
      </c>
      <c r="S19" s="16">
        <f t="shared" si="11"/>
        <v>812.00060000000008</v>
      </c>
      <c r="T19" s="152">
        <f t="shared" si="11"/>
        <v>1623.3259999999998</v>
      </c>
      <c r="U19" s="151">
        <f t="shared" si="11"/>
        <v>518.99500000000012</v>
      </c>
      <c r="V19" s="16">
        <f t="shared" si="11"/>
        <v>75.406099999999981</v>
      </c>
      <c r="W19" s="152">
        <f t="shared" si="11"/>
        <v>443.58890000000019</v>
      </c>
      <c r="X19" s="18">
        <f t="shared" si="11"/>
        <v>5707.0240999999996</v>
      </c>
      <c r="Y19" s="164">
        <v>1.3140042961264986</v>
      </c>
      <c r="Z19" s="163">
        <f t="shared" si="7"/>
        <v>0.4926212734496776</v>
      </c>
      <c r="AA19" s="162">
        <f>SUM(AA9:AA15)</f>
        <v>5314.2767000000003</v>
      </c>
      <c r="AB19" s="161">
        <v>1.2235768226771402</v>
      </c>
      <c r="AC19" s="160">
        <f t="shared" si="8"/>
        <v>0.526312049060223</v>
      </c>
      <c r="AD19" s="159">
        <f>SUM(AD9:AD15)</f>
        <v>392.74739999999986</v>
      </c>
    </row>
    <row r="20" spans="1:30" ht="15.75" thickBot="1">
      <c r="A20" s="379"/>
      <c r="B20" s="301" t="s">
        <v>86</v>
      </c>
      <c r="C20" s="313">
        <f t="shared" si="0"/>
        <v>0.49937128219875498</v>
      </c>
      <c r="D20" s="294">
        <f>SUM(D6:D8,D16:D17)</f>
        <v>1.2558675000000001</v>
      </c>
      <c r="E20" s="312">
        <v>2.8915512909182309E-4</v>
      </c>
      <c r="F20" s="305">
        <f>SUM(F6:F8,F16:F17)</f>
        <v>0</v>
      </c>
      <c r="G20" s="311">
        <v>0</v>
      </c>
      <c r="H20" s="310">
        <f t="shared" si="1"/>
        <v>1</v>
      </c>
      <c r="I20" s="294">
        <f t="shared" ref="I20:X20" si="12">SUM(I6:I8,I16:I17)</f>
        <v>2.5148973214285713</v>
      </c>
      <c r="J20" s="293">
        <f t="shared" si="12"/>
        <v>0</v>
      </c>
      <c r="K20" s="309">
        <f t="shared" si="12"/>
        <v>2.5148973214285713</v>
      </c>
      <c r="L20" s="294">
        <f t="shared" si="12"/>
        <v>17.947499999999998</v>
      </c>
      <c r="M20" s="293">
        <f t="shared" si="12"/>
        <v>0</v>
      </c>
      <c r="N20" s="295">
        <f t="shared" si="12"/>
        <v>17.947499999999998</v>
      </c>
      <c r="O20" s="294">
        <f t="shared" si="12"/>
        <v>49.277500000000039</v>
      </c>
      <c r="P20" s="293">
        <f t="shared" si="12"/>
        <v>184.61250000000001</v>
      </c>
      <c r="Q20" s="295">
        <f t="shared" si="12"/>
        <v>-135.33499999999995</v>
      </c>
      <c r="R20" s="294">
        <f t="shared" si="12"/>
        <v>161.63250000000002</v>
      </c>
      <c r="S20" s="293">
        <f t="shared" si="12"/>
        <v>0</v>
      </c>
      <c r="T20" s="295">
        <f t="shared" si="12"/>
        <v>161.63250000000002</v>
      </c>
      <c r="U20" s="294">
        <f t="shared" si="12"/>
        <v>23.797499999999964</v>
      </c>
      <c r="V20" s="293">
        <f t="shared" si="12"/>
        <v>0</v>
      </c>
      <c r="W20" s="295">
        <f t="shared" si="12"/>
        <v>23.797499999999964</v>
      </c>
      <c r="X20" s="308">
        <f t="shared" si="12"/>
        <v>252.655</v>
      </c>
      <c r="Y20" s="307">
        <v>5.8172131328101541E-2</v>
      </c>
      <c r="Z20" s="306">
        <f t="shared" si="7"/>
        <v>4.9706813639152211E-3</v>
      </c>
      <c r="AA20" s="305">
        <f>SUM(AA6:AA8,AA16:AA17)</f>
        <v>184.61250000000001</v>
      </c>
      <c r="AB20" s="304">
        <v>4.2505798799765834E-2</v>
      </c>
      <c r="AC20" s="303">
        <f t="shared" si="8"/>
        <v>0</v>
      </c>
      <c r="AD20" s="302">
        <f>SUM(AD6:AD8,AD16:AD17)</f>
        <v>68.042500000000018</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55.323333333333345</v>
      </c>
      <c r="Q21" s="274">
        <f t="shared" ref="Q21:Q32" si="15">O21-P21</f>
        <v>-55.323333333333345</v>
      </c>
      <c r="R21" s="273">
        <v>0</v>
      </c>
      <c r="S21" s="83">
        <v>0</v>
      </c>
      <c r="T21" s="274">
        <f t="shared" ref="T21:T32" si="16">R21-S21</f>
        <v>0</v>
      </c>
      <c r="U21" s="273">
        <v>0</v>
      </c>
      <c r="V21" s="83">
        <v>0</v>
      </c>
      <c r="W21" s="274">
        <f t="shared" ref="W21:W32" si="17">U21-V21</f>
        <v>0</v>
      </c>
      <c r="X21" s="85">
        <v>0</v>
      </c>
      <c r="Y21" s="286">
        <v>0</v>
      </c>
      <c r="Z21" s="285">
        <f t="shared" si="7"/>
        <v>1</v>
      </c>
      <c r="AA21" s="284">
        <v>55.323333333333345</v>
      </c>
      <c r="AB21" s="283">
        <v>1.2737829104741258E-2</v>
      </c>
      <c r="AC21" s="282">
        <f t="shared" si="8"/>
        <v>0</v>
      </c>
      <c r="AD21" s="281">
        <f t="shared" ref="AD21:AD32" si="18">X21-AA21</f>
        <v>-55.323333333333345</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41.395000000000003</v>
      </c>
      <c r="Q22" s="252">
        <f t="shared" si="15"/>
        <v>-41.395000000000003</v>
      </c>
      <c r="R22" s="251">
        <v>38.879999999999995</v>
      </c>
      <c r="S22" s="61">
        <v>0</v>
      </c>
      <c r="T22" s="252">
        <f t="shared" si="16"/>
        <v>38.879999999999995</v>
      </c>
      <c r="U22" s="251">
        <v>0</v>
      </c>
      <c r="V22" s="61">
        <v>0</v>
      </c>
      <c r="W22" s="252">
        <f t="shared" si="17"/>
        <v>0</v>
      </c>
      <c r="X22" s="63">
        <v>38.879999999999995</v>
      </c>
      <c r="Y22" s="264">
        <v>8.9518610992720803E-3</v>
      </c>
      <c r="Z22" s="263">
        <f t="shared" si="7"/>
        <v>0</v>
      </c>
      <c r="AA22" s="262">
        <v>41.395000000000003</v>
      </c>
      <c r="AB22" s="261">
        <v>9.530923102803476E-3</v>
      </c>
      <c r="AC22" s="260">
        <f t="shared" si="8"/>
        <v>0</v>
      </c>
      <c r="AD22" s="259">
        <f t="shared" si="18"/>
        <v>-2.5150000000000077</v>
      </c>
    </row>
    <row r="23" spans="1:30" ht="15">
      <c r="A23" s="377"/>
      <c r="B23" s="271" t="s">
        <v>24</v>
      </c>
      <c r="C23" s="249">
        <f t="shared" si="0"/>
        <v>0.52256547218488014</v>
      </c>
      <c r="D23" s="231">
        <v>2.4810016666666663</v>
      </c>
      <c r="E23" s="248">
        <v>5.7123411283597049E-4</v>
      </c>
      <c r="F23" s="242">
        <v>0</v>
      </c>
      <c r="G23" s="247">
        <v>0</v>
      </c>
      <c r="H23" s="246">
        <f t="shared" si="1"/>
        <v>1</v>
      </c>
      <c r="I23" s="231">
        <v>4.7477336309523812</v>
      </c>
      <c r="J23" s="72">
        <v>0</v>
      </c>
      <c r="K23" s="245">
        <f t="shared" si="13"/>
        <v>4.7477336309523812</v>
      </c>
      <c r="L23" s="231">
        <v>5.5016666666666625</v>
      </c>
      <c r="M23" s="72">
        <v>0</v>
      </c>
      <c r="N23" s="232">
        <f t="shared" si="14"/>
        <v>5.5016666666666625</v>
      </c>
      <c r="O23" s="231">
        <v>37.415833333333325</v>
      </c>
      <c r="P23" s="72">
        <v>28.302500000000006</v>
      </c>
      <c r="Q23" s="232">
        <f t="shared" si="15"/>
        <v>9.1133333333333191</v>
      </c>
      <c r="R23" s="231">
        <v>28.951666666666661</v>
      </c>
      <c r="S23" s="72">
        <v>0</v>
      </c>
      <c r="T23" s="232">
        <f t="shared" si="16"/>
        <v>28.951666666666661</v>
      </c>
      <c r="U23" s="231">
        <v>16.817500000000013</v>
      </c>
      <c r="V23" s="72">
        <v>0</v>
      </c>
      <c r="W23" s="232">
        <f t="shared" si="17"/>
        <v>16.817500000000013</v>
      </c>
      <c r="X23" s="74">
        <v>88.686666666666653</v>
      </c>
      <c r="Y23" s="244">
        <v>2.0419514438205846E-2</v>
      </c>
      <c r="Z23" s="243">
        <f t="shared" si="7"/>
        <v>2.7974911674058484E-2</v>
      </c>
      <c r="AA23" s="242">
        <v>28.302500000000006</v>
      </c>
      <c r="AB23" s="241">
        <v>6.5164621600941035E-3</v>
      </c>
      <c r="AC23" s="240">
        <f t="shared" si="8"/>
        <v>0</v>
      </c>
      <c r="AD23" s="239">
        <f t="shared" si="18"/>
        <v>60.384166666666644</v>
      </c>
    </row>
    <row r="24" spans="1:30" ht="15">
      <c r="A24" s="377"/>
      <c r="B24" s="218" t="s">
        <v>23</v>
      </c>
      <c r="C24" s="229">
        <f t="shared" si="0"/>
        <v>0.5007913320367382</v>
      </c>
      <c r="D24" s="211">
        <v>78.344925000000003</v>
      </c>
      <c r="E24" s="228">
        <v>1.8038397284796524E-2</v>
      </c>
      <c r="F24" s="222">
        <v>95.569718833333354</v>
      </c>
      <c r="G24" s="227">
        <v>2.2004291367485187E-2</v>
      </c>
      <c r="H24" s="226">
        <f t="shared" si="1"/>
        <v>-0.21985845073351401</v>
      </c>
      <c r="I24" s="211">
        <v>156.44225446428572</v>
      </c>
      <c r="J24" s="49">
        <v>183.45975238095238</v>
      </c>
      <c r="K24" s="225">
        <f t="shared" si="13"/>
        <v>-27.017497916666656</v>
      </c>
      <c r="L24" s="211">
        <v>33.566666666666684</v>
      </c>
      <c r="M24" s="49">
        <v>46.637499999999669</v>
      </c>
      <c r="N24" s="212">
        <f t="shared" si="14"/>
        <v>-13.070833333332985</v>
      </c>
      <c r="O24" s="211">
        <v>34.264166666666654</v>
      </c>
      <c r="P24" s="49">
        <v>92.982500000000343</v>
      </c>
      <c r="Q24" s="212">
        <f t="shared" si="15"/>
        <v>-58.718333333333689</v>
      </c>
      <c r="R24" s="211">
        <v>30.619999999999994</v>
      </c>
      <c r="S24" s="49">
        <v>0</v>
      </c>
      <c r="T24" s="212">
        <f t="shared" si="16"/>
        <v>30.619999999999994</v>
      </c>
      <c r="U24" s="211">
        <v>127.01166666666666</v>
      </c>
      <c r="V24" s="49">
        <v>62.034166666666628</v>
      </c>
      <c r="W24" s="212">
        <f t="shared" si="17"/>
        <v>64.97750000000002</v>
      </c>
      <c r="X24" s="51">
        <v>225.46249999999998</v>
      </c>
      <c r="Y24" s="224">
        <v>5.19112392771253E-2</v>
      </c>
      <c r="Z24" s="223">
        <f t="shared" si="7"/>
        <v>0.34748539114043359</v>
      </c>
      <c r="AA24" s="222">
        <v>201.65416666666664</v>
      </c>
      <c r="AB24" s="221">
        <v>4.6429529070175515E-2</v>
      </c>
      <c r="AC24" s="220">
        <f t="shared" si="8"/>
        <v>0.47392880798396614</v>
      </c>
      <c r="AD24" s="219">
        <f t="shared" si="18"/>
        <v>23.808333333333337</v>
      </c>
    </row>
    <row r="25" spans="1:30" ht="15">
      <c r="A25" s="377"/>
      <c r="B25" s="270" t="s">
        <v>22</v>
      </c>
      <c r="C25" s="269">
        <f t="shared" si="0"/>
        <v>0.52260920188696502</v>
      </c>
      <c r="D25" s="251">
        <v>288.01566316666663</v>
      </c>
      <c r="E25" s="268">
        <v>6.6313688556654676E-2</v>
      </c>
      <c r="F25" s="262">
        <v>303.37522841666669</v>
      </c>
      <c r="G25" s="267">
        <v>6.9850126182744054E-2</v>
      </c>
      <c r="H25" s="266">
        <f t="shared" si="1"/>
        <v>-5.3328923438139227E-2</v>
      </c>
      <c r="I25" s="251">
        <v>551.11096805555565</v>
      </c>
      <c r="J25" s="61">
        <v>567.78940364583343</v>
      </c>
      <c r="K25" s="265">
        <f t="shared" si="13"/>
        <v>-16.678435590277786</v>
      </c>
      <c r="L25" s="251">
        <v>163.91666666666663</v>
      </c>
      <c r="M25" s="61">
        <v>407.33249999999992</v>
      </c>
      <c r="N25" s="252">
        <f t="shared" si="14"/>
        <v>-243.4158333333333</v>
      </c>
      <c r="O25" s="251">
        <v>73.055833333333325</v>
      </c>
      <c r="P25" s="61">
        <v>129.56583333333342</v>
      </c>
      <c r="Q25" s="252">
        <f t="shared" si="15"/>
        <v>-56.51000000000009</v>
      </c>
      <c r="R25" s="251">
        <v>332.03668333333337</v>
      </c>
      <c r="S25" s="61">
        <v>109.56318333333333</v>
      </c>
      <c r="T25" s="252">
        <f t="shared" si="16"/>
        <v>222.47350000000006</v>
      </c>
      <c r="U25" s="251">
        <v>85.379166666666677</v>
      </c>
      <c r="V25" s="61">
        <v>51.220833333333381</v>
      </c>
      <c r="W25" s="252">
        <f t="shared" si="17"/>
        <v>34.158333333333296</v>
      </c>
      <c r="X25" s="63">
        <v>654.38835000000006</v>
      </c>
      <c r="Y25" s="264">
        <v>0.15066856003554127</v>
      </c>
      <c r="Z25" s="263">
        <f t="shared" si="7"/>
        <v>0.44012957010415388</v>
      </c>
      <c r="AA25" s="262">
        <v>697.68235000000004</v>
      </c>
      <c r="AB25" s="261">
        <v>0.16063671525626816</v>
      </c>
      <c r="AC25" s="260">
        <f t="shared" si="8"/>
        <v>0.43483288407205178</v>
      </c>
      <c r="AD25" s="259">
        <f t="shared" si="18"/>
        <v>-43.293999999999983</v>
      </c>
    </row>
    <row r="26" spans="1:30" ht="15">
      <c r="A26" s="377"/>
      <c r="B26" s="270" t="s">
        <v>21</v>
      </c>
      <c r="C26" s="269">
        <f t="shared" si="0"/>
        <v>0.59691269381383905</v>
      </c>
      <c r="D26" s="251">
        <v>426.73490833333329</v>
      </c>
      <c r="E26" s="268">
        <v>9.8252871029079328E-2</v>
      </c>
      <c r="F26" s="262">
        <v>505.60708800000015</v>
      </c>
      <c r="G26" s="267">
        <v>0.11641266520015439</v>
      </c>
      <c r="H26" s="266">
        <f t="shared" si="1"/>
        <v>-0.18482710958593015</v>
      </c>
      <c r="I26" s="251">
        <v>714.90338998624213</v>
      </c>
      <c r="J26" s="61">
        <v>860.65417110849057</v>
      </c>
      <c r="K26" s="265">
        <f t="shared" si="13"/>
        <v>-145.75078112224844</v>
      </c>
      <c r="L26" s="251">
        <v>126.90916666666668</v>
      </c>
      <c r="M26" s="61">
        <v>751.77166666666653</v>
      </c>
      <c r="N26" s="252">
        <f t="shared" si="14"/>
        <v>-624.86249999999984</v>
      </c>
      <c r="O26" s="251">
        <v>327.34749999999991</v>
      </c>
      <c r="P26" s="61">
        <v>221.47833333333338</v>
      </c>
      <c r="Q26" s="252">
        <f t="shared" si="15"/>
        <v>105.86916666666653</v>
      </c>
      <c r="R26" s="251">
        <v>436.07105000000007</v>
      </c>
      <c r="S26" s="61">
        <v>165.36574999999999</v>
      </c>
      <c r="T26" s="252">
        <f t="shared" si="16"/>
        <v>270.70530000000008</v>
      </c>
      <c r="U26" s="251">
        <v>0</v>
      </c>
      <c r="V26" s="61">
        <v>0.25916666666664884</v>
      </c>
      <c r="W26" s="252">
        <f t="shared" si="17"/>
        <v>-0.25916666666664884</v>
      </c>
      <c r="X26" s="63">
        <v>890.32771666666667</v>
      </c>
      <c r="Y26" s="264">
        <v>0.20499202809753264</v>
      </c>
      <c r="Z26" s="263">
        <f t="shared" si="7"/>
        <v>0.4793009364360834</v>
      </c>
      <c r="AA26" s="262">
        <v>1138.8749166666666</v>
      </c>
      <c r="AB26" s="261">
        <v>0.26221836585243907</v>
      </c>
      <c r="AC26" s="260">
        <f t="shared" si="8"/>
        <v>0.44395313357137056</v>
      </c>
      <c r="AD26" s="259">
        <f t="shared" si="18"/>
        <v>-248.54719999999998</v>
      </c>
    </row>
    <row r="27" spans="1:30" ht="15">
      <c r="A27" s="377"/>
      <c r="B27" s="270" t="s">
        <v>20</v>
      </c>
      <c r="C27" s="269">
        <f t="shared" si="0"/>
        <v>0.60197867712898279</v>
      </c>
      <c r="D27" s="251">
        <v>847.91906183333322</v>
      </c>
      <c r="E27" s="268">
        <v>0.1952277177200899</v>
      </c>
      <c r="F27" s="262">
        <v>939.31159933333345</v>
      </c>
      <c r="G27" s="267">
        <v>0.21627024091840438</v>
      </c>
      <c r="H27" s="266">
        <f t="shared" si="1"/>
        <v>-0.10778450634473923</v>
      </c>
      <c r="I27" s="251">
        <v>1408.553316003341</v>
      </c>
      <c r="J27" s="61">
        <v>1579.8890512185535</v>
      </c>
      <c r="K27" s="265">
        <f t="shared" si="13"/>
        <v>-171.33573521521248</v>
      </c>
      <c r="L27" s="251">
        <v>285.8541666666668</v>
      </c>
      <c r="M27" s="61">
        <v>1052.9491666666668</v>
      </c>
      <c r="N27" s="252">
        <f t="shared" si="14"/>
        <v>-767.09500000000003</v>
      </c>
      <c r="O27" s="251">
        <v>313.5841666666667</v>
      </c>
      <c r="P27" s="61">
        <v>410.6391666666666</v>
      </c>
      <c r="Q27" s="252">
        <f t="shared" si="15"/>
        <v>-97.054999999999893</v>
      </c>
      <c r="R27" s="251">
        <v>957.84219999999982</v>
      </c>
      <c r="S27" s="61">
        <v>284.98806666666661</v>
      </c>
      <c r="T27" s="252">
        <f t="shared" si="16"/>
        <v>672.85413333333327</v>
      </c>
      <c r="U27" s="251">
        <v>0</v>
      </c>
      <c r="V27" s="61">
        <v>0.16333333333330793</v>
      </c>
      <c r="W27" s="252">
        <f t="shared" si="17"/>
        <v>-0.16333333333330793</v>
      </c>
      <c r="X27" s="63">
        <v>1557.2805333333331</v>
      </c>
      <c r="Y27" s="264">
        <v>0.35855347291667555</v>
      </c>
      <c r="Z27" s="263">
        <f t="shared" si="7"/>
        <v>0.54448703601166615</v>
      </c>
      <c r="AA27" s="262">
        <v>1748.7397333333333</v>
      </c>
      <c r="AB27" s="261">
        <v>0.40263567883118867</v>
      </c>
      <c r="AC27" s="260">
        <f t="shared" si="8"/>
        <v>0.53713630532250733</v>
      </c>
      <c r="AD27" s="259">
        <f t="shared" si="18"/>
        <v>-191.45920000000024</v>
      </c>
    </row>
    <row r="28" spans="1:30" ht="15">
      <c r="A28" s="377"/>
      <c r="B28" s="270" t="s">
        <v>19</v>
      </c>
      <c r="C28" s="269">
        <f t="shared" si="0"/>
        <v>0.64299583715899911</v>
      </c>
      <c r="D28" s="251">
        <v>891.70609733333333</v>
      </c>
      <c r="E28" s="268">
        <v>0.20530939106743806</v>
      </c>
      <c r="F28" s="262">
        <v>634.59041300000001</v>
      </c>
      <c r="G28" s="267">
        <v>0.14611021688801301</v>
      </c>
      <c r="H28" s="266">
        <f t="shared" si="1"/>
        <v>0.28834128767566292</v>
      </c>
      <c r="I28" s="251">
        <v>1386.7991762951858</v>
      </c>
      <c r="J28" s="61">
        <v>985.89031084457804</v>
      </c>
      <c r="K28" s="265">
        <f t="shared" si="13"/>
        <v>400.90886545060778</v>
      </c>
      <c r="L28" s="251">
        <v>249.98166666666648</v>
      </c>
      <c r="M28" s="61">
        <v>458.86416666666673</v>
      </c>
      <c r="N28" s="252">
        <f t="shared" si="14"/>
        <v>-208.88250000000025</v>
      </c>
      <c r="O28" s="251">
        <v>518.13916666666614</v>
      </c>
      <c r="P28" s="61">
        <v>342.2166666666667</v>
      </c>
      <c r="Q28" s="252">
        <f t="shared" si="15"/>
        <v>175.92249999999945</v>
      </c>
      <c r="R28" s="251">
        <v>734.69816666666725</v>
      </c>
      <c r="S28" s="61">
        <v>298.07916666666671</v>
      </c>
      <c r="T28" s="252">
        <f t="shared" si="16"/>
        <v>436.61900000000054</v>
      </c>
      <c r="U28" s="251">
        <v>87.930000000000064</v>
      </c>
      <c r="V28" s="61">
        <v>0.2770666666666865</v>
      </c>
      <c r="W28" s="252">
        <f t="shared" si="17"/>
        <v>87.65293333333338</v>
      </c>
      <c r="X28" s="63">
        <v>1590.749</v>
      </c>
      <c r="Y28" s="264">
        <v>0.36625936450118224</v>
      </c>
      <c r="Z28" s="263">
        <f t="shared" si="7"/>
        <v>0.56055738355537754</v>
      </c>
      <c r="AA28" s="262">
        <v>1099.4370666666669</v>
      </c>
      <c r="AB28" s="261">
        <v>0.25313806350457352</v>
      </c>
      <c r="AC28" s="260">
        <f t="shared" si="8"/>
        <v>0.57719575975729631</v>
      </c>
      <c r="AD28" s="259">
        <f t="shared" si="18"/>
        <v>491.31193333333317</v>
      </c>
    </row>
    <row r="29" spans="1:30" ht="15">
      <c r="A29" s="377"/>
      <c r="B29" s="258" t="s">
        <v>18</v>
      </c>
      <c r="C29" s="269">
        <f t="shared" si="0"/>
        <v>0.63165401080482109</v>
      </c>
      <c r="D29" s="251">
        <v>312.71383550000002</v>
      </c>
      <c r="E29" s="268">
        <v>7.2000278272032384E-2</v>
      </c>
      <c r="F29" s="262">
        <v>302.89849799999996</v>
      </c>
      <c r="G29" s="267">
        <v>6.9740362178830104E-2</v>
      </c>
      <c r="H29" s="266">
        <f t="shared" si="1"/>
        <v>3.1387602292384194E-2</v>
      </c>
      <c r="I29" s="251">
        <v>495.07140008745631</v>
      </c>
      <c r="J29" s="61">
        <v>473.4556295852073</v>
      </c>
      <c r="K29" s="265">
        <f t="shared" si="13"/>
        <v>21.615770502249006</v>
      </c>
      <c r="L29" s="251">
        <v>17.034166666666717</v>
      </c>
      <c r="M29" s="61">
        <v>172.95000000000016</v>
      </c>
      <c r="N29" s="252">
        <f t="shared" si="14"/>
        <v>-155.91583333333344</v>
      </c>
      <c r="O29" s="251">
        <v>209.16749999999999</v>
      </c>
      <c r="P29" s="61">
        <v>239.80166666666651</v>
      </c>
      <c r="Q29" s="252">
        <f t="shared" si="15"/>
        <v>-30.634166666666516</v>
      </c>
      <c r="R29" s="251">
        <v>266.60750000000002</v>
      </c>
      <c r="S29" s="61">
        <v>111.38343333333331</v>
      </c>
      <c r="T29" s="252">
        <f t="shared" si="16"/>
        <v>155.22406666666672</v>
      </c>
      <c r="U29" s="251">
        <v>87.292500000000004</v>
      </c>
      <c r="V29" s="61">
        <v>0.1890666666666867</v>
      </c>
      <c r="W29" s="252">
        <f t="shared" si="17"/>
        <v>87.103433333333314</v>
      </c>
      <c r="X29" s="63">
        <v>580.10166666666669</v>
      </c>
      <c r="Y29" s="264">
        <v>0.13356454587078789</v>
      </c>
      <c r="Z29" s="263">
        <f t="shared" si="7"/>
        <v>0.5390672936640416</v>
      </c>
      <c r="AA29" s="262">
        <v>524.32416666666666</v>
      </c>
      <c r="AB29" s="261">
        <v>0.12072214792708089</v>
      </c>
      <c r="AC29" s="260">
        <f t="shared" si="8"/>
        <v>0.57769318535448011</v>
      </c>
      <c r="AD29" s="259">
        <f t="shared" si="18"/>
        <v>55.777500000000032</v>
      </c>
    </row>
    <row r="30" spans="1:30" ht="15">
      <c r="A30" s="377"/>
      <c r="B30" s="238" t="s">
        <v>17</v>
      </c>
      <c r="C30" s="249">
        <f t="shared" si="0"/>
        <v>0.58825051275650808</v>
      </c>
      <c r="D30" s="231">
        <v>64.171591166666673</v>
      </c>
      <c r="E30" s="248">
        <v>1.4775081549466959E-2</v>
      </c>
      <c r="F30" s="242">
        <v>47.051380666666667</v>
      </c>
      <c r="G30" s="247">
        <v>1.0833267085752727E-2</v>
      </c>
      <c r="H30" s="246">
        <f t="shared" si="1"/>
        <v>0.26678800055830526</v>
      </c>
      <c r="I30" s="231">
        <v>109.08888267000786</v>
      </c>
      <c r="J30" s="72">
        <v>79.811850845125775</v>
      </c>
      <c r="K30" s="245">
        <f t="shared" si="13"/>
        <v>29.277031824882087</v>
      </c>
      <c r="L30" s="231">
        <v>119.10583333333331</v>
      </c>
      <c r="M30" s="72">
        <v>16.345833333333186</v>
      </c>
      <c r="N30" s="232">
        <f t="shared" si="14"/>
        <v>102.76000000000012</v>
      </c>
      <c r="O30" s="231">
        <v>144.33833333333328</v>
      </c>
      <c r="P30" s="72">
        <v>71.944166666666817</v>
      </c>
      <c r="Q30" s="232">
        <f t="shared" si="15"/>
        <v>72.394166666666464</v>
      </c>
      <c r="R30" s="231">
        <v>36.650000000000027</v>
      </c>
      <c r="S30" s="72">
        <v>0</v>
      </c>
      <c r="T30" s="232">
        <f t="shared" si="16"/>
        <v>36.650000000000027</v>
      </c>
      <c r="U30" s="231">
        <v>61.340833333333308</v>
      </c>
      <c r="V30" s="72">
        <v>1.5866937393601195E-14</v>
      </c>
      <c r="W30" s="232">
        <f t="shared" si="17"/>
        <v>61.340833333333293</v>
      </c>
      <c r="X30" s="74">
        <v>361.43499999999995</v>
      </c>
      <c r="Y30" s="244">
        <v>8.3218001965416788E-2</v>
      </c>
      <c r="Z30" s="243">
        <f t="shared" si="7"/>
        <v>0.17754669903763245</v>
      </c>
      <c r="AA30" s="242">
        <v>88.29000000000002</v>
      </c>
      <c r="AB30" s="241">
        <v>2.0328184581387101E-2</v>
      </c>
      <c r="AC30" s="240">
        <f t="shared" si="8"/>
        <v>0.5329185713746365</v>
      </c>
      <c r="AD30" s="239">
        <f t="shared" si="18"/>
        <v>273.14499999999992</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9.3450000000000006</v>
      </c>
      <c r="P31" s="49">
        <v>65.99666666666667</v>
      </c>
      <c r="Q31" s="212">
        <f t="shared" si="15"/>
        <v>-56.651666666666671</v>
      </c>
      <c r="R31" s="211">
        <v>65.635000000000005</v>
      </c>
      <c r="S31" s="49">
        <v>0</v>
      </c>
      <c r="T31" s="212">
        <f t="shared" si="16"/>
        <v>65.635000000000005</v>
      </c>
      <c r="U31" s="211">
        <v>0</v>
      </c>
      <c r="V31" s="49">
        <v>0</v>
      </c>
      <c r="W31" s="212">
        <f t="shared" si="17"/>
        <v>0</v>
      </c>
      <c r="X31" s="51">
        <v>74.98</v>
      </c>
      <c r="Y31" s="224">
        <v>1.726364571047893E-2</v>
      </c>
      <c r="Z31" s="223">
        <f t="shared" si="7"/>
        <v>0</v>
      </c>
      <c r="AA31" s="222">
        <v>65.99666666666667</v>
      </c>
      <c r="AB31" s="221">
        <v>1.5195293031558241E-2</v>
      </c>
      <c r="AC31" s="220">
        <f t="shared" si="8"/>
        <v>0</v>
      </c>
      <c r="AD31" s="219">
        <f t="shared" si="18"/>
        <v>8.9833333333333343</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3.4358333333333295</v>
      </c>
      <c r="M32" s="38">
        <v>0</v>
      </c>
      <c r="N32" s="192">
        <f t="shared" si="14"/>
        <v>3.4358333333333295</v>
      </c>
      <c r="O32" s="191">
        <v>14.7875</v>
      </c>
      <c r="P32" s="38">
        <v>75.006666666666661</v>
      </c>
      <c r="Q32" s="192">
        <f t="shared" si="15"/>
        <v>-60.219166666666659</v>
      </c>
      <c r="R32" s="191">
        <v>18.32833333333333</v>
      </c>
      <c r="S32" s="38">
        <v>0</v>
      </c>
      <c r="T32" s="192">
        <f t="shared" si="16"/>
        <v>18.32833333333333</v>
      </c>
      <c r="U32" s="191">
        <v>7.1083333333333316</v>
      </c>
      <c r="V32" s="38">
        <v>0</v>
      </c>
      <c r="W32" s="192">
        <f t="shared" si="17"/>
        <v>7.1083333333333316</v>
      </c>
      <c r="X32" s="40">
        <v>43.66</v>
      </c>
      <c r="Y32" s="204">
        <v>1.0052424269398638E-2</v>
      </c>
      <c r="Z32" s="203">
        <f t="shared" si="7"/>
        <v>0</v>
      </c>
      <c r="AA32" s="202">
        <v>75.006666666666661</v>
      </c>
      <c r="AB32" s="201">
        <v>1.7269785534427168E-2</v>
      </c>
      <c r="AC32" s="200">
        <f t="shared" si="8"/>
        <v>0</v>
      </c>
      <c r="AD32" s="199">
        <f t="shared" si="18"/>
        <v>-31.346666666666664</v>
      </c>
    </row>
    <row r="33" spans="1:30" ht="15">
      <c r="A33" s="377"/>
      <c r="B33" s="178" t="s">
        <v>14</v>
      </c>
      <c r="C33" s="189">
        <f t="shared" si="0"/>
        <v>0.60332665264630536</v>
      </c>
      <c r="D33" s="171">
        <f>SUM(D21:D32)</f>
        <v>2912.0870839999998</v>
      </c>
      <c r="E33" s="188">
        <v>0.67048865959239379</v>
      </c>
      <c r="F33" s="182">
        <f>SUM(F21:F32)</f>
        <v>2828.4039262500005</v>
      </c>
      <c r="G33" s="187">
        <v>0.65122116982138389</v>
      </c>
      <c r="H33" s="186">
        <f t="shared" si="1"/>
        <v>2.8736488757421821E-2</v>
      </c>
      <c r="I33" s="171">
        <f t="shared" ref="I33:X33" si="19">SUM(I21:I32)</f>
        <v>4826.7171211930263</v>
      </c>
      <c r="J33" s="27">
        <f t="shared" si="19"/>
        <v>4730.9501696287416</v>
      </c>
      <c r="K33" s="185">
        <f t="shared" si="19"/>
        <v>95.766951564285918</v>
      </c>
      <c r="L33" s="171">
        <f t="shared" si="19"/>
        <v>1005.3058333333332</v>
      </c>
      <c r="M33" s="27">
        <f t="shared" si="19"/>
        <v>2906.8508333333334</v>
      </c>
      <c r="N33" s="172">
        <f t="shared" si="19"/>
        <v>-1901.5449999999996</v>
      </c>
      <c r="O33" s="171">
        <f t="shared" si="19"/>
        <v>1681.4449999999993</v>
      </c>
      <c r="P33" s="27">
        <f t="shared" si="19"/>
        <v>1774.6525000000004</v>
      </c>
      <c r="Q33" s="172">
        <f t="shared" si="19"/>
        <v>-93.207500000001119</v>
      </c>
      <c r="R33" s="171">
        <f t="shared" si="19"/>
        <v>2946.3206000000009</v>
      </c>
      <c r="S33" s="27">
        <f t="shared" si="19"/>
        <v>969.37959999999987</v>
      </c>
      <c r="T33" s="172">
        <f t="shared" si="19"/>
        <v>1976.9410000000007</v>
      </c>
      <c r="U33" s="171">
        <f t="shared" si="19"/>
        <v>472.88000000000011</v>
      </c>
      <c r="V33" s="27">
        <f t="shared" si="19"/>
        <v>114.14363333333336</v>
      </c>
      <c r="W33" s="172">
        <f t="shared" si="19"/>
        <v>358.7363666666667</v>
      </c>
      <c r="X33" s="29">
        <f t="shared" si="19"/>
        <v>6105.9514333333318</v>
      </c>
      <c r="Y33" s="184">
        <v>1.4058546581816169</v>
      </c>
      <c r="Z33" s="183">
        <f t="shared" si="7"/>
        <v>0.47692601485535352</v>
      </c>
      <c r="AA33" s="182">
        <f>SUM(AA21:AA32)</f>
        <v>5765.0265666666673</v>
      </c>
      <c r="AB33" s="181">
        <v>1.3273589779567372</v>
      </c>
      <c r="AC33" s="180">
        <f t="shared" si="8"/>
        <v>0.49061420507648779</v>
      </c>
      <c r="AD33" s="179">
        <f>SUM(AD21:AD32)</f>
        <v>340.92486666666628</v>
      </c>
    </row>
    <row r="34" spans="1:30" ht="15">
      <c r="A34" s="377"/>
      <c r="B34" s="158" t="s">
        <v>87</v>
      </c>
      <c r="C34" s="169">
        <f t="shared" si="0"/>
        <v>0.60340617048263612</v>
      </c>
      <c r="D34" s="151">
        <f>SUM(D24:D30)</f>
        <v>2909.6060823333332</v>
      </c>
      <c r="E34" s="168">
        <v>0.66991742547955779</v>
      </c>
      <c r="F34" s="162">
        <f>SUM(F24:F30)</f>
        <v>2828.4039262500005</v>
      </c>
      <c r="G34" s="167">
        <v>0.65122116982138389</v>
      </c>
      <c r="H34" s="166">
        <f t="shared" si="1"/>
        <v>2.7908298850617394E-2</v>
      </c>
      <c r="I34" s="151">
        <f t="shared" ref="I34:X34" si="20">SUM(I24:I30)</f>
        <v>4821.9693875620742</v>
      </c>
      <c r="J34" s="16">
        <f t="shared" si="20"/>
        <v>4730.9501696287416</v>
      </c>
      <c r="K34" s="165">
        <f t="shared" si="20"/>
        <v>91.019217933333479</v>
      </c>
      <c r="L34" s="151">
        <f t="shared" si="20"/>
        <v>996.36833333333323</v>
      </c>
      <c r="M34" s="16">
        <f t="shared" si="20"/>
        <v>2906.8508333333334</v>
      </c>
      <c r="N34" s="152">
        <f t="shared" si="20"/>
        <v>-1910.4824999999996</v>
      </c>
      <c r="O34" s="151">
        <f t="shared" si="20"/>
        <v>1619.8966666666661</v>
      </c>
      <c r="P34" s="16">
        <f t="shared" si="20"/>
        <v>1508.6283333333338</v>
      </c>
      <c r="Q34" s="152">
        <f t="shared" si="20"/>
        <v>111.26833333333225</v>
      </c>
      <c r="R34" s="151">
        <f t="shared" si="20"/>
        <v>2794.5256000000004</v>
      </c>
      <c r="S34" s="16">
        <f t="shared" si="20"/>
        <v>969.37959999999987</v>
      </c>
      <c r="T34" s="152">
        <f t="shared" si="20"/>
        <v>1825.1460000000006</v>
      </c>
      <c r="U34" s="151">
        <f t="shared" si="20"/>
        <v>448.95416666666671</v>
      </c>
      <c r="V34" s="16">
        <f t="shared" si="20"/>
        <v>114.14363333333336</v>
      </c>
      <c r="W34" s="152">
        <f t="shared" si="20"/>
        <v>334.81053333333335</v>
      </c>
      <c r="X34" s="18">
        <f t="shared" si="20"/>
        <v>5859.7447666666667</v>
      </c>
      <c r="Y34" s="164">
        <v>1.3491672126642618</v>
      </c>
      <c r="Z34" s="163">
        <f t="shared" si="7"/>
        <v>0.49654143622171298</v>
      </c>
      <c r="AA34" s="162">
        <f>SUM(AA24:AA30)</f>
        <v>5499.0023999999994</v>
      </c>
      <c r="AB34" s="161">
        <v>1.2661086850231127</v>
      </c>
      <c r="AC34" s="160">
        <f t="shared" si="8"/>
        <v>0.51434855279386693</v>
      </c>
      <c r="AD34" s="159">
        <f>SUM(AD24:AD30)</f>
        <v>360.74236666666627</v>
      </c>
    </row>
    <row r="35" spans="1:30" ht="15.75" thickBot="1">
      <c r="A35" s="379"/>
      <c r="B35" s="301" t="s">
        <v>86</v>
      </c>
      <c r="C35" s="313">
        <f t="shared" si="0"/>
        <v>0.52256547218488014</v>
      </c>
      <c r="D35" s="294">
        <f>SUM(D21:D23,D31:D32)</f>
        <v>2.4810016666666663</v>
      </c>
      <c r="E35" s="312">
        <v>5.7123411283597049E-4</v>
      </c>
      <c r="F35" s="305">
        <f>SUM(F21:F23,F31:F32)</f>
        <v>0</v>
      </c>
      <c r="G35" s="311">
        <v>0</v>
      </c>
      <c r="H35" s="310">
        <f t="shared" si="1"/>
        <v>1</v>
      </c>
      <c r="I35" s="294">
        <f t="shared" ref="I35:X35" si="21">SUM(I21:I23,I31:I32)</f>
        <v>4.7477336309523812</v>
      </c>
      <c r="J35" s="293">
        <f t="shared" si="21"/>
        <v>0</v>
      </c>
      <c r="K35" s="309">
        <f t="shared" si="21"/>
        <v>4.7477336309523812</v>
      </c>
      <c r="L35" s="294">
        <f t="shared" si="21"/>
        <v>8.9374999999999929</v>
      </c>
      <c r="M35" s="293">
        <f t="shared" si="21"/>
        <v>0</v>
      </c>
      <c r="N35" s="295">
        <f t="shared" si="21"/>
        <v>8.9374999999999929</v>
      </c>
      <c r="O35" s="294">
        <f t="shared" si="21"/>
        <v>61.548333333333325</v>
      </c>
      <c r="P35" s="293">
        <f t="shared" si="21"/>
        <v>266.0241666666667</v>
      </c>
      <c r="Q35" s="295">
        <f t="shared" si="21"/>
        <v>-204.47583333333338</v>
      </c>
      <c r="R35" s="294">
        <f t="shared" si="21"/>
        <v>151.79499999999996</v>
      </c>
      <c r="S35" s="293">
        <f t="shared" si="21"/>
        <v>0</v>
      </c>
      <c r="T35" s="295">
        <f t="shared" si="21"/>
        <v>151.79499999999996</v>
      </c>
      <c r="U35" s="294">
        <f t="shared" si="21"/>
        <v>23.925833333333344</v>
      </c>
      <c r="V35" s="293">
        <f t="shared" si="21"/>
        <v>0</v>
      </c>
      <c r="W35" s="295">
        <f t="shared" si="21"/>
        <v>23.925833333333344</v>
      </c>
      <c r="X35" s="308">
        <f t="shared" si="21"/>
        <v>246.20666666666665</v>
      </c>
      <c r="Y35" s="307">
        <v>5.6687445517355495E-2</v>
      </c>
      <c r="Z35" s="306">
        <f t="shared" si="7"/>
        <v>1.0076906934553626E-2</v>
      </c>
      <c r="AA35" s="305">
        <f>SUM(AA21:AA23,AA31:AA32)</f>
        <v>266.0241666666667</v>
      </c>
      <c r="AB35" s="304">
        <v>6.1250292933624252E-2</v>
      </c>
      <c r="AC35" s="303">
        <f t="shared" si="8"/>
        <v>0</v>
      </c>
      <c r="AD35" s="302">
        <f>SUM(AD21:AD23,AD31:AD32)</f>
        <v>-19.817500000000038</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57.512500000000003</v>
      </c>
      <c r="Q36" s="274">
        <f t="shared" ref="Q36:Q47" si="24">O36-P36</f>
        <v>-57.512500000000003</v>
      </c>
      <c r="R36" s="273">
        <v>0</v>
      </c>
      <c r="S36" s="83">
        <v>0</v>
      </c>
      <c r="T36" s="274">
        <f t="shared" ref="T36:T47" si="25">R36-S36</f>
        <v>0</v>
      </c>
      <c r="U36" s="273">
        <v>0</v>
      </c>
      <c r="V36" s="83">
        <v>0</v>
      </c>
      <c r="W36" s="274">
        <f t="shared" ref="W36:W47" si="26">U36-V36</f>
        <v>0</v>
      </c>
      <c r="X36" s="85">
        <v>0</v>
      </c>
      <c r="Y36" s="286">
        <v>0</v>
      </c>
      <c r="Z36" s="285">
        <f t="shared" si="7"/>
        <v>1</v>
      </c>
      <c r="AA36" s="284">
        <v>57.512500000000003</v>
      </c>
      <c r="AB36" s="283">
        <v>1.3241870152191929E-2</v>
      </c>
      <c r="AC36" s="282">
        <f t="shared" si="8"/>
        <v>0</v>
      </c>
      <c r="AD36" s="281">
        <f t="shared" ref="AD36:AD47" si="27">X36-AA36</f>
        <v>-57.512500000000003</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42.997500000000002</v>
      </c>
      <c r="Q37" s="252">
        <f t="shared" si="24"/>
        <v>-42.997500000000002</v>
      </c>
      <c r="R37" s="251">
        <v>38.880000000000003</v>
      </c>
      <c r="S37" s="61">
        <v>0</v>
      </c>
      <c r="T37" s="252">
        <f t="shared" si="25"/>
        <v>38.880000000000003</v>
      </c>
      <c r="U37" s="251">
        <v>0</v>
      </c>
      <c r="V37" s="61">
        <v>0</v>
      </c>
      <c r="W37" s="252">
        <f t="shared" si="26"/>
        <v>0</v>
      </c>
      <c r="X37" s="63">
        <v>38.880000000000003</v>
      </c>
      <c r="Y37" s="264">
        <v>8.9518610992720821E-3</v>
      </c>
      <c r="Z37" s="263">
        <f t="shared" si="7"/>
        <v>0</v>
      </c>
      <c r="AA37" s="262">
        <v>42.997500000000002</v>
      </c>
      <c r="AB37" s="261">
        <v>9.8998880568375996E-3</v>
      </c>
      <c r="AC37" s="260">
        <f t="shared" si="8"/>
        <v>0</v>
      </c>
      <c r="AD37" s="259">
        <f t="shared" si="27"/>
        <v>-4.1174999999999997</v>
      </c>
    </row>
    <row r="38" spans="1:30" ht="15">
      <c r="A38" s="377"/>
      <c r="B38" s="271" t="s">
        <v>24</v>
      </c>
      <c r="C38" s="249">
        <f t="shared" si="0"/>
        <v>0.52609788637043209</v>
      </c>
      <c r="D38" s="231">
        <v>4.7285725000000003</v>
      </c>
      <c r="E38" s="248">
        <v>1.0887223307057031E-3</v>
      </c>
      <c r="F38" s="242">
        <v>0</v>
      </c>
      <c r="G38" s="247">
        <v>0</v>
      </c>
      <c r="H38" s="246">
        <f t="shared" si="1"/>
        <v>1</v>
      </c>
      <c r="I38" s="231">
        <v>8.9880089285714284</v>
      </c>
      <c r="J38" s="72">
        <v>0</v>
      </c>
      <c r="K38" s="245">
        <f t="shared" si="22"/>
        <v>8.9880089285714284</v>
      </c>
      <c r="L38" s="231">
        <v>1.5550000000000086</v>
      </c>
      <c r="M38" s="72">
        <v>0</v>
      </c>
      <c r="N38" s="232">
        <f t="shared" si="23"/>
        <v>1.5550000000000086</v>
      </c>
      <c r="O38" s="231">
        <v>34.112499999999997</v>
      </c>
      <c r="P38" s="72">
        <v>30.387499999999999</v>
      </c>
      <c r="Q38" s="232">
        <f t="shared" si="24"/>
        <v>3.7249999999999979</v>
      </c>
      <c r="R38" s="231">
        <v>25.055000000000028</v>
      </c>
      <c r="S38" s="72">
        <v>0</v>
      </c>
      <c r="T38" s="232">
        <f t="shared" si="25"/>
        <v>25.055000000000028</v>
      </c>
      <c r="U38" s="231">
        <v>30.309999999999967</v>
      </c>
      <c r="V38" s="72">
        <v>0</v>
      </c>
      <c r="W38" s="232">
        <f t="shared" si="26"/>
        <v>30.309999999999967</v>
      </c>
      <c r="X38" s="74">
        <v>91.032499999999999</v>
      </c>
      <c r="Y38" s="244">
        <v>2.0959626942373605E-2</v>
      </c>
      <c r="Z38" s="243">
        <f t="shared" si="7"/>
        <v>5.1943783813473213E-2</v>
      </c>
      <c r="AA38" s="242">
        <v>30.387499999999999</v>
      </c>
      <c r="AB38" s="241">
        <v>6.9965195261853024E-3</v>
      </c>
      <c r="AC38" s="240">
        <f t="shared" si="8"/>
        <v>0</v>
      </c>
      <c r="AD38" s="239">
        <f t="shared" si="27"/>
        <v>60.644999999999996</v>
      </c>
    </row>
    <row r="39" spans="1:30" ht="15">
      <c r="A39" s="377"/>
      <c r="B39" s="218" t="s">
        <v>23</v>
      </c>
      <c r="C39" s="229">
        <f t="shared" si="0"/>
        <v>0.48858207550593741</v>
      </c>
      <c r="D39" s="211">
        <v>67.189427500000008</v>
      </c>
      <c r="E39" s="228">
        <v>1.5469918269537345E-2</v>
      </c>
      <c r="F39" s="222">
        <v>72.861699999999999</v>
      </c>
      <c r="G39" s="227">
        <v>1.6775921242650947E-2</v>
      </c>
      <c r="H39" s="226">
        <f t="shared" si="1"/>
        <v>-8.4422098997643497E-2</v>
      </c>
      <c r="I39" s="211">
        <v>137.51922321428572</v>
      </c>
      <c r="J39" s="49">
        <v>140.87160714285713</v>
      </c>
      <c r="K39" s="225">
        <f t="shared" si="22"/>
        <v>-3.3523839285714132</v>
      </c>
      <c r="L39" s="211">
        <v>36.895000000000024</v>
      </c>
      <c r="M39" s="49">
        <v>43.944999999999801</v>
      </c>
      <c r="N39" s="212">
        <f t="shared" si="23"/>
        <v>-7.0499999999997769</v>
      </c>
      <c r="O39" s="211">
        <v>33.894999999999968</v>
      </c>
      <c r="P39" s="49">
        <v>74.172500000000198</v>
      </c>
      <c r="Q39" s="212">
        <f t="shared" si="24"/>
        <v>-40.277500000000231</v>
      </c>
      <c r="R39" s="211">
        <v>8.83</v>
      </c>
      <c r="S39" s="49">
        <v>0</v>
      </c>
      <c r="T39" s="212">
        <f t="shared" si="25"/>
        <v>8.83</v>
      </c>
      <c r="U39" s="211">
        <v>127.60749999999997</v>
      </c>
      <c r="V39" s="49">
        <v>35.889999999999986</v>
      </c>
      <c r="W39" s="212">
        <f t="shared" si="26"/>
        <v>91.717499999999987</v>
      </c>
      <c r="X39" s="51">
        <v>207.22749999999996</v>
      </c>
      <c r="Y39" s="224">
        <v>4.77127519534312E-2</v>
      </c>
      <c r="Z39" s="223">
        <f t="shared" si="7"/>
        <v>0.32423026625327245</v>
      </c>
      <c r="AA39" s="222">
        <v>154.00749999999999</v>
      </c>
      <c r="AB39" s="221">
        <v>3.5459201346901947E-2</v>
      </c>
      <c r="AC39" s="220">
        <f t="shared" si="8"/>
        <v>0.47310488125578304</v>
      </c>
      <c r="AD39" s="219">
        <f t="shared" si="27"/>
        <v>53.21999999999997</v>
      </c>
    </row>
    <row r="40" spans="1:30" ht="15">
      <c r="A40" s="377"/>
      <c r="B40" s="270" t="s">
        <v>22</v>
      </c>
      <c r="C40" s="269">
        <f t="shared" si="0"/>
        <v>0.52020782946395994</v>
      </c>
      <c r="D40" s="251">
        <v>346.02849949999995</v>
      </c>
      <c r="E40" s="268">
        <v>7.9670757816706239E-2</v>
      </c>
      <c r="F40" s="262">
        <v>329.65132999999997</v>
      </c>
      <c r="G40" s="267">
        <v>7.5900023601084485E-2</v>
      </c>
      <c r="H40" s="266">
        <f t="shared" si="1"/>
        <v>4.7328961411168338E-2</v>
      </c>
      <c r="I40" s="251">
        <v>665.17357083333332</v>
      </c>
      <c r="J40" s="61">
        <v>613.53695625000012</v>
      </c>
      <c r="K40" s="265">
        <f t="shared" si="22"/>
        <v>51.636614583333198</v>
      </c>
      <c r="L40" s="251">
        <v>111.715</v>
      </c>
      <c r="M40" s="61">
        <v>390.95749999999987</v>
      </c>
      <c r="N40" s="252">
        <f t="shared" si="23"/>
        <v>-279.24249999999984</v>
      </c>
      <c r="O40" s="251">
        <v>83.27</v>
      </c>
      <c r="P40" s="61">
        <v>146.0150000000001</v>
      </c>
      <c r="Q40" s="252">
        <f t="shared" si="24"/>
        <v>-62.745000000000104</v>
      </c>
      <c r="R40" s="251">
        <v>457.97044999999997</v>
      </c>
      <c r="S40" s="61">
        <v>112.79065</v>
      </c>
      <c r="T40" s="252">
        <f t="shared" si="25"/>
        <v>345.1798</v>
      </c>
      <c r="U40" s="251">
        <v>72.387499999999989</v>
      </c>
      <c r="V40" s="61">
        <v>63.482500000000066</v>
      </c>
      <c r="W40" s="252">
        <f t="shared" si="26"/>
        <v>8.904999999999923</v>
      </c>
      <c r="X40" s="63">
        <v>725.34294999999997</v>
      </c>
      <c r="Y40" s="264">
        <v>0.16700538420103536</v>
      </c>
      <c r="Z40" s="263">
        <f t="shared" si="7"/>
        <v>0.47705502548828793</v>
      </c>
      <c r="AA40" s="262">
        <v>713.24565000000007</v>
      </c>
      <c r="AB40" s="261">
        <v>0.1642200614460462</v>
      </c>
      <c r="AC40" s="260">
        <f t="shared" si="8"/>
        <v>0.46218484473056365</v>
      </c>
      <c r="AD40" s="259">
        <f t="shared" si="27"/>
        <v>12.097299999999905</v>
      </c>
    </row>
    <row r="41" spans="1:30" ht="15">
      <c r="A41" s="377"/>
      <c r="B41" s="270" t="s">
        <v>21</v>
      </c>
      <c r="C41" s="269">
        <f t="shared" si="0"/>
        <v>0.60604104450159146</v>
      </c>
      <c r="D41" s="251">
        <v>511.18608</v>
      </c>
      <c r="E41" s="268">
        <v>0.11769719094756653</v>
      </c>
      <c r="F41" s="262">
        <v>571.18771200000003</v>
      </c>
      <c r="G41" s="267">
        <v>0.13151216717811953</v>
      </c>
      <c r="H41" s="266">
        <f t="shared" si="1"/>
        <v>-0.11737728069590633</v>
      </c>
      <c r="I41" s="251">
        <v>843.48425678066042</v>
      </c>
      <c r="J41" s="61">
        <v>967.8820524764152</v>
      </c>
      <c r="K41" s="265">
        <f t="shared" si="22"/>
        <v>-124.39779569575478</v>
      </c>
      <c r="L41" s="251">
        <v>332.34500000000003</v>
      </c>
      <c r="M41" s="61">
        <v>704.19000000000028</v>
      </c>
      <c r="N41" s="252">
        <f t="shared" si="23"/>
        <v>-371.84500000000025</v>
      </c>
      <c r="O41" s="251">
        <v>226.94749999999976</v>
      </c>
      <c r="P41" s="61">
        <v>229.69249999999971</v>
      </c>
      <c r="Q41" s="252">
        <f t="shared" si="24"/>
        <v>-2.7449999999999477</v>
      </c>
      <c r="R41" s="251">
        <v>511.84020000000027</v>
      </c>
      <c r="S41" s="61">
        <v>182.26985000000002</v>
      </c>
      <c r="T41" s="252">
        <f t="shared" si="25"/>
        <v>329.57035000000025</v>
      </c>
      <c r="U41" s="251">
        <v>0</v>
      </c>
      <c r="V41" s="61">
        <v>0.19999999999998508</v>
      </c>
      <c r="W41" s="252">
        <f t="shared" si="26"/>
        <v>-0.19999999999998508</v>
      </c>
      <c r="X41" s="63">
        <v>1071.1327000000001</v>
      </c>
      <c r="Y41" s="264">
        <v>0.24662117153519225</v>
      </c>
      <c r="Z41" s="263">
        <f t="shared" si="7"/>
        <v>0.47723879590269247</v>
      </c>
      <c r="AA41" s="262">
        <v>1116.3523499999999</v>
      </c>
      <c r="AB41" s="261">
        <v>0.25703269485406327</v>
      </c>
      <c r="AC41" s="260">
        <f t="shared" si="8"/>
        <v>0.51165540342168858</v>
      </c>
      <c r="AD41" s="259">
        <f t="shared" si="27"/>
        <v>-45.219649999999774</v>
      </c>
    </row>
    <row r="42" spans="1:30" ht="15">
      <c r="A42" s="377"/>
      <c r="B42" s="270" t="s">
        <v>20</v>
      </c>
      <c r="C42" s="269">
        <f t="shared" si="0"/>
        <v>0.59869898877194616</v>
      </c>
      <c r="D42" s="251">
        <v>920.69044399999996</v>
      </c>
      <c r="E42" s="268">
        <v>0.21198284388156227</v>
      </c>
      <c r="F42" s="262">
        <v>879.51960699999995</v>
      </c>
      <c r="G42" s="267">
        <v>0.20250353283548575</v>
      </c>
      <c r="H42" s="266">
        <f t="shared" si="1"/>
        <v>4.4717350188984921E-2</v>
      </c>
      <c r="I42" s="251">
        <v>1537.8186054540095</v>
      </c>
      <c r="J42" s="61">
        <v>1482.2419066922168</v>
      </c>
      <c r="K42" s="265">
        <f t="shared" si="22"/>
        <v>55.576698761792613</v>
      </c>
      <c r="L42" s="251">
        <v>399.64749999999998</v>
      </c>
      <c r="M42" s="61">
        <v>972.05000000000018</v>
      </c>
      <c r="N42" s="252">
        <f t="shared" si="23"/>
        <v>-572.40250000000015</v>
      </c>
      <c r="O42" s="251">
        <v>397.21499999999969</v>
      </c>
      <c r="P42" s="61">
        <v>365.09749999999997</v>
      </c>
      <c r="Q42" s="252">
        <f t="shared" si="24"/>
        <v>32.117499999999723</v>
      </c>
      <c r="R42" s="251">
        <v>872.03720000000033</v>
      </c>
      <c r="S42" s="61">
        <v>293.12329999999997</v>
      </c>
      <c r="T42" s="252">
        <f t="shared" si="25"/>
        <v>578.91390000000035</v>
      </c>
      <c r="U42" s="251">
        <v>0</v>
      </c>
      <c r="V42" s="61">
        <v>0.12999999999999545</v>
      </c>
      <c r="W42" s="252">
        <f t="shared" si="26"/>
        <v>-0.12999999999999545</v>
      </c>
      <c r="X42" s="63">
        <v>1668.8996999999999</v>
      </c>
      <c r="Y42" s="264">
        <v>0.38425304277306704</v>
      </c>
      <c r="Z42" s="263">
        <f t="shared" si="7"/>
        <v>0.55167512103932903</v>
      </c>
      <c r="AA42" s="262">
        <v>1630.4007999999999</v>
      </c>
      <c r="AB42" s="261">
        <v>0.37538892744411806</v>
      </c>
      <c r="AC42" s="260">
        <f t="shared" si="8"/>
        <v>0.53944993586852996</v>
      </c>
      <c r="AD42" s="259">
        <f t="shared" si="27"/>
        <v>38.498900000000049</v>
      </c>
    </row>
    <row r="43" spans="1:30" ht="15">
      <c r="A43" s="377"/>
      <c r="B43" s="270" t="s">
        <v>19</v>
      </c>
      <c r="C43" s="269">
        <f t="shared" si="0"/>
        <v>0.64054068394463048</v>
      </c>
      <c r="D43" s="251">
        <v>1023.46218375</v>
      </c>
      <c r="E43" s="268">
        <v>0.23564535260513583</v>
      </c>
      <c r="F43" s="262">
        <v>637.95924000000002</v>
      </c>
      <c r="G43" s="267">
        <v>0.14688586687191563</v>
      </c>
      <c r="H43" s="266">
        <f t="shared" si="1"/>
        <v>0.3766655474631258</v>
      </c>
      <c r="I43" s="251">
        <v>1597.8098025674665</v>
      </c>
      <c r="J43" s="61">
        <v>990.59152503748146</v>
      </c>
      <c r="K43" s="265">
        <f t="shared" si="22"/>
        <v>607.21827752998502</v>
      </c>
      <c r="L43" s="251">
        <v>346.01500000000004</v>
      </c>
      <c r="M43" s="61">
        <v>448.81749999999971</v>
      </c>
      <c r="N43" s="252">
        <f t="shared" si="23"/>
        <v>-102.80249999999967</v>
      </c>
      <c r="O43" s="251">
        <v>571.50250000000028</v>
      </c>
      <c r="P43" s="61">
        <v>324.81250000000017</v>
      </c>
      <c r="Q43" s="252">
        <f t="shared" si="24"/>
        <v>246.69000000000011</v>
      </c>
      <c r="R43" s="251">
        <v>761.87054999999964</v>
      </c>
      <c r="S43" s="61">
        <v>302.6044</v>
      </c>
      <c r="T43" s="252">
        <f t="shared" si="25"/>
        <v>459.26614999999964</v>
      </c>
      <c r="U43" s="251">
        <v>100</v>
      </c>
      <c r="V43" s="61">
        <v>1.0231500000001432</v>
      </c>
      <c r="W43" s="252">
        <f t="shared" si="26"/>
        <v>98.976849999999857</v>
      </c>
      <c r="X43" s="63">
        <v>1779.38805</v>
      </c>
      <c r="Y43" s="264">
        <v>0.40969224962203205</v>
      </c>
      <c r="Z43" s="263">
        <f t="shared" si="7"/>
        <v>0.57517649607121957</v>
      </c>
      <c r="AA43" s="262">
        <v>1077.25755</v>
      </c>
      <c r="AB43" s="261">
        <v>0.24803137748434523</v>
      </c>
      <c r="AC43" s="260">
        <f t="shared" si="8"/>
        <v>0.59220679400204712</v>
      </c>
      <c r="AD43" s="259">
        <f t="shared" si="27"/>
        <v>702.13049999999998</v>
      </c>
    </row>
    <row r="44" spans="1:30" ht="15">
      <c r="A44" s="377"/>
      <c r="B44" s="258" t="s">
        <v>18</v>
      </c>
      <c r="C44" s="269">
        <f t="shared" si="0"/>
        <v>0.63451110193189719</v>
      </c>
      <c r="D44" s="251">
        <v>407.90340350000002</v>
      </c>
      <c r="E44" s="268">
        <v>9.391704243961764E-2</v>
      </c>
      <c r="F44" s="262">
        <v>363.331503</v>
      </c>
      <c r="G44" s="267">
        <v>8.3654659159778003E-2</v>
      </c>
      <c r="H44" s="266">
        <f t="shared" si="1"/>
        <v>0.10927072468028579</v>
      </c>
      <c r="I44" s="251">
        <v>642.86251612943533</v>
      </c>
      <c r="J44" s="61">
        <v>564.24971964017982</v>
      </c>
      <c r="K44" s="265">
        <f t="shared" si="22"/>
        <v>78.612796489255516</v>
      </c>
      <c r="L44" s="251">
        <v>226.59750000000003</v>
      </c>
      <c r="M44" s="61">
        <v>176.21749999999986</v>
      </c>
      <c r="N44" s="252">
        <f t="shared" si="23"/>
        <v>50.380000000000166</v>
      </c>
      <c r="O44" s="251">
        <v>208.22499999999999</v>
      </c>
      <c r="P44" s="61">
        <v>300.79250000000002</v>
      </c>
      <c r="Q44" s="252">
        <f t="shared" si="24"/>
        <v>-92.567500000000024</v>
      </c>
      <c r="R44" s="251">
        <v>267.76499999999999</v>
      </c>
      <c r="S44" s="61">
        <v>113.71849999999999</v>
      </c>
      <c r="T44" s="252">
        <f t="shared" si="25"/>
        <v>154.04649999999998</v>
      </c>
      <c r="U44" s="251">
        <v>0</v>
      </c>
      <c r="V44" s="61">
        <v>22.882500000000078</v>
      </c>
      <c r="W44" s="252">
        <f t="shared" si="26"/>
        <v>-22.882500000000078</v>
      </c>
      <c r="X44" s="63">
        <v>702.58749999999998</v>
      </c>
      <c r="Y44" s="264">
        <v>0.1617660933663792</v>
      </c>
      <c r="Z44" s="263">
        <f t="shared" si="7"/>
        <v>0.58057310085932368</v>
      </c>
      <c r="AA44" s="262">
        <v>613.61099999999988</v>
      </c>
      <c r="AB44" s="261">
        <v>0.14127984674560556</v>
      </c>
      <c r="AC44" s="260">
        <f t="shared" si="8"/>
        <v>0.59212025697062154</v>
      </c>
      <c r="AD44" s="259">
        <f t="shared" si="27"/>
        <v>88.976500000000101</v>
      </c>
    </row>
    <row r="45" spans="1:30" ht="15">
      <c r="A45" s="377"/>
      <c r="B45" s="238" t="s">
        <v>17</v>
      </c>
      <c r="C45" s="249">
        <f t="shared" si="0"/>
        <v>0.6041408188365246</v>
      </c>
      <c r="D45" s="231">
        <v>135.925557</v>
      </c>
      <c r="E45" s="248">
        <v>3.1295954375133488E-2</v>
      </c>
      <c r="F45" s="242">
        <v>71.058639000000014</v>
      </c>
      <c r="G45" s="247">
        <v>1.6360778453892309E-2</v>
      </c>
      <c r="H45" s="246">
        <f t="shared" si="1"/>
        <v>0.4772238527593452</v>
      </c>
      <c r="I45" s="231">
        <v>224.98985793042451</v>
      </c>
      <c r="J45" s="72">
        <v>117.98155409787738</v>
      </c>
      <c r="K45" s="245">
        <f t="shared" si="22"/>
        <v>107.00830383254713</v>
      </c>
      <c r="L45" s="231">
        <v>206.44499999999999</v>
      </c>
      <c r="M45" s="72">
        <v>42.69</v>
      </c>
      <c r="N45" s="232">
        <f t="shared" si="23"/>
        <v>163.755</v>
      </c>
      <c r="O45" s="231">
        <v>168.88500000000002</v>
      </c>
      <c r="P45" s="72">
        <v>89.202500000000043</v>
      </c>
      <c r="Q45" s="232">
        <f t="shared" si="24"/>
        <v>79.682499999999976</v>
      </c>
      <c r="R45" s="231">
        <v>67.442499999999995</v>
      </c>
      <c r="S45" s="72">
        <v>0</v>
      </c>
      <c r="T45" s="232">
        <f t="shared" si="25"/>
        <v>67.442499999999995</v>
      </c>
      <c r="U45" s="231">
        <v>50</v>
      </c>
      <c r="V45" s="72">
        <v>0</v>
      </c>
      <c r="W45" s="232">
        <f t="shared" si="26"/>
        <v>50</v>
      </c>
      <c r="X45" s="74">
        <v>492.77250000000004</v>
      </c>
      <c r="Y45" s="244">
        <v>0.11345758676803118</v>
      </c>
      <c r="Z45" s="243">
        <f t="shared" si="7"/>
        <v>0.27583835745704149</v>
      </c>
      <c r="AA45" s="242">
        <v>131.89250000000004</v>
      </c>
      <c r="AB45" s="241">
        <v>3.0367369859560522E-2</v>
      </c>
      <c r="AC45" s="240">
        <f t="shared" si="8"/>
        <v>0.53876178706143252</v>
      </c>
      <c r="AD45" s="239">
        <f t="shared" si="27"/>
        <v>360.88</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14.017500000000004</v>
      </c>
      <c r="P46" s="49">
        <v>78.412500000000009</v>
      </c>
      <c r="Q46" s="212">
        <f t="shared" si="24"/>
        <v>-64.39500000000001</v>
      </c>
      <c r="R46" s="211">
        <v>60.962499999999999</v>
      </c>
      <c r="S46" s="49">
        <v>0</v>
      </c>
      <c r="T46" s="212">
        <f t="shared" si="25"/>
        <v>60.962499999999999</v>
      </c>
      <c r="U46" s="211">
        <v>0</v>
      </c>
      <c r="V46" s="49">
        <v>0</v>
      </c>
      <c r="W46" s="212">
        <f t="shared" si="26"/>
        <v>0</v>
      </c>
      <c r="X46" s="51">
        <v>74.98</v>
      </c>
      <c r="Y46" s="224">
        <v>1.726364571047893E-2</v>
      </c>
      <c r="Z46" s="223">
        <f t="shared" si="7"/>
        <v>0</v>
      </c>
      <c r="AA46" s="222">
        <v>78.412500000000009</v>
      </c>
      <c r="AB46" s="221">
        <v>1.8053955980156484E-2</v>
      </c>
      <c r="AC46" s="220">
        <f t="shared" si="8"/>
        <v>0</v>
      </c>
      <c r="AD46" s="219">
        <f t="shared" si="27"/>
        <v>-3.4325000000000045</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2.1199999999999957</v>
      </c>
      <c r="M47" s="38">
        <v>0</v>
      </c>
      <c r="N47" s="192">
        <f t="shared" si="23"/>
        <v>2.1199999999999957</v>
      </c>
      <c r="O47" s="191">
        <v>23.029999999999998</v>
      </c>
      <c r="P47" s="38">
        <v>82.085000000000008</v>
      </c>
      <c r="Q47" s="192">
        <f t="shared" si="24"/>
        <v>-59.055000000000007</v>
      </c>
      <c r="R47" s="191">
        <v>18.510000000000002</v>
      </c>
      <c r="S47" s="38">
        <v>0</v>
      </c>
      <c r="T47" s="192">
        <f t="shared" si="25"/>
        <v>18.510000000000002</v>
      </c>
      <c r="U47" s="191">
        <v>0</v>
      </c>
      <c r="V47" s="38">
        <v>0</v>
      </c>
      <c r="W47" s="192">
        <f t="shared" si="26"/>
        <v>0</v>
      </c>
      <c r="X47" s="40">
        <v>43.66</v>
      </c>
      <c r="Y47" s="204">
        <v>1.0052424269398638E-2</v>
      </c>
      <c r="Z47" s="203">
        <f t="shared" si="7"/>
        <v>0</v>
      </c>
      <c r="AA47" s="202">
        <v>82.085000000000008</v>
      </c>
      <c r="AB47" s="201">
        <v>1.8899524650166043E-2</v>
      </c>
      <c r="AC47" s="200">
        <f t="shared" si="8"/>
        <v>0</v>
      </c>
      <c r="AD47" s="199">
        <f t="shared" si="27"/>
        <v>-38.425000000000011</v>
      </c>
    </row>
    <row r="48" spans="1:30" ht="15">
      <c r="A48" s="377"/>
      <c r="B48" s="178" t="s">
        <v>14</v>
      </c>
      <c r="C48" s="189">
        <f t="shared" si="0"/>
        <v>0.60387489573653286</v>
      </c>
      <c r="D48" s="171">
        <f>SUM(D36:D47)</f>
        <v>3417.11416775</v>
      </c>
      <c r="E48" s="188">
        <v>0.78676778266596503</v>
      </c>
      <c r="F48" s="182">
        <f>SUM(F36:F47)</f>
        <v>2925.5697309999996</v>
      </c>
      <c r="G48" s="187">
        <v>0.67359294934292657</v>
      </c>
      <c r="H48" s="186">
        <f t="shared" si="1"/>
        <v>0.14384782381258804</v>
      </c>
      <c r="I48" s="171">
        <f t="shared" ref="I48:X48" si="28">SUM(I36:I47)</f>
        <v>5658.6458418381862</v>
      </c>
      <c r="J48" s="27">
        <f t="shared" si="28"/>
        <v>4877.3553213370278</v>
      </c>
      <c r="K48" s="185">
        <f t="shared" si="28"/>
        <v>781.29052050115865</v>
      </c>
      <c r="L48" s="171">
        <f t="shared" si="28"/>
        <v>1663.335</v>
      </c>
      <c r="M48" s="27">
        <f t="shared" si="28"/>
        <v>2778.8674999999994</v>
      </c>
      <c r="N48" s="172">
        <f t="shared" si="28"/>
        <v>-1115.5324999999998</v>
      </c>
      <c r="O48" s="171">
        <f t="shared" si="28"/>
        <v>1761.0999999999995</v>
      </c>
      <c r="P48" s="27">
        <f t="shared" si="28"/>
        <v>1821.1800000000003</v>
      </c>
      <c r="Q48" s="172">
        <f t="shared" si="28"/>
        <v>-60.080000000000524</v>
      </c>
      <c r="R48" s="171">
        <f t="shared" si="28"/>
        <v>3091.1634000000004</v>
      </c>
      <c r="S48" s="27">
        <f t="shared" si="28"/>
        <v>1004.5066999999999</v>
      </c>
      <c r="T48" s="172">
        <f t="shared" si="28"/>
        <v>2086.6567000000005</v>
      </c>
      <c r="U48" s="171">
        <f t="shared" si="28"/>
        <v>380.30499999999995</v>
      </c>
      <c r="V48" s="27">
        <f t="shared" si="28"/>
        <v>123.60815000000026</v>
      </c>
      <c r="W48" s="172">
        <f t="shared" si="28"/>
        <v>256.6968499999997</v>
      </c>
      <c r="X48" s="29">
        <f t="shared" si="28"/>
        <v>6895.9033999999992</v>
      </c>
      <c r="Y48" s="184">
        <v>1.5877358382406914</v>
      </c>
      <c r="Z48" s="183">
        <f t="shared" si="7"/>
        <v>0.49552813743736612</v>
      </c>
      <c r="AA48" s="182">
        <f>SUM(AA36:AA47)</f>
        <v>5728.1623499999996</v>
      </c>
      <c r="AB48" s="181">
        <v>1.3188712375461782</v>
      </c>
      <c r="AC48" s="180">
        <f t="shared" si="8"/>
        <v>0.51073442969017802</v>
      </c>
      <c r="AD48" s="179">
        <f>SUM(AD36:AD47)</f>
        <v>1167.7410500000003</v>
      </c>
    </row>
    <row r="49" spans="1:30" ht="15">
      <c r="A49" s="377"/>
      <c r="B49" s="158" t="s">
        <v>87</v>
      </c>
      <c r="C49" s="169">
        <f t="shared" si="0"/>
        <v>0.60399863074408455</v>
      </c>
      <c r="D49" s="151">
        <f>SUM(D39:D45)</f>
        <v>3412.3855952499998</v>
      </c>
      <c r="E49" s="168">
        <v>0.78567906033525925</v>
      </c>
      <c r="F49" s="162">
        <f>SUM(F39:F45)</f>
        <v>2925.5697309999996</v>
      </c>
      <c r="G49" s="167">
        <v>0.67359294934292657</v>
      </c>
      <c r="H49" s="166">
        <f t="shared" si="1"/>
        <v>0.14266144627021113</v>
      </c>
      <c r="I49" s="151">
        <f t="shared" ref="I49:X49" si="29">SUM(I39:I45)</f>
        <v>5649.6578329096155</v>
      </c>
      <c r="J49" s="16">
        <f t="shared" si="29"/>
        <v>4877.3553213370278</v>
      </c>
      <c r="K49" s="165">
        <f t="shared" si="29"/>
        <v>772.30251157258726</v>
      </c>
      <c r="L49" s="151">
        <f t="shared" si="29"/>
        <v>1659.66</v>
      </c>
      <c r="M49" s="16">
        <f t="shared" si="29"/>
        <v>2778.8674999999994</v>
      </c>
      <c r="N49" s="152">
        <f t="shared" si="29"/>
        <v>-1119.2074999999995</v>
      </c>
      <c r="O49" s="151">
        <f t="shared" si="29"/>
        <v>1689.9399999999996</v>
      </c>
      <c r="P49" s="16">
        <f t="shared" si="29"/>
        <v>1529.7850000000003</v>
      </c>
      <c r="Q49" s="152">
        <f t="shared" si="29"/>
        <v>160.15499999999952</v>
      </c>
      <c r="R49" s="151">
        <f t="shared" si="29"/>
        <v>2947.7559000000001</v>
      </c>
      <c r="S49" s="16">
        <f t="shared" si="29"/>
        <v>1004.5066999999999</v>
      </c>
      <c r="T49" s="152">
        <f t="shared" si="29"/>
        <v>1943.2492000000002</v>
      </c>
      <c r="U49" s="151">
        <f t="shared" si="29"/>
        <v>349.99499999999995</v>
      </c>
      <c r="V49" s="16">
        <f t="shared" si="29"/>
        <v>123.60815000000026</v>
      </c>
      <c r="W49" s="152">
        <f t="shared" si="29"/>
        <v>226.38684999999973</v>
      </c>
      <c r="X49" s="18">
        <f t="shared" si="29"/>
        <v>6647.3509000000004</v>
      </c>
      <c r="Y49" s="164">
        <v>1.5305082802191683</v>
      </c>
      <c r="Z49" s="163">
        <f t="shared" si="7"/>
        <v>0.51334518766716519</v>
      </c>
      <c r="AA49" s="162">
        <f>SUM(AA39:AA45)</f>
        <v>5436.7673500000001</v>
      </c>
      <c r="AB49" s="161">
        <v>1.2517794791806409</v>
      </c>
      <c r="AC49" s="160">
        <f t="shared" si="8"/>
        <v>0.53810831743609544</v>
      </c>
      <c r="AD49" s="159">
        <f>SUM(AD39:AD45)</f>
        <v>1210.5835500000003</v>
      </c>
    </row>
    <row r="50" spans="1:30" ht="15.75" thickBot="1">
      <c r="A50" s="378"/>
      <c r="B50" s="138" t="s">
        <v>86</v>
      </c>
      <c r="C50" s="149">
        <f t="shared" si="0"/>
        <v>0.52609788637043209</v>
      </c>
      <c r="D50" s="131">
        <f>SUM(D36:D38,D46:D47)</f>
        <v>4.7285725000000003</v>
      </c>
      <c r="E50" s="148">
        <v>1.0887223307057031E-3</v>
      </c>
      <c r="F50" s="142">
        <f>SUM(F36:F38,F46:F47)</f>
        <v>0</v>
      </c>
      <c r="G50" s="147">
        <v>0</v>
      </c>
      <c r="H50" s="146">
        <f t="shared" si="1"/>
        <v>1</v>
      </c>
      <c r="I50" s="131">
        <f t="shared" ref="I50:X50" si="30">SUM(I36:I38,I46:I47)</f>
        <v>8.9880089285714284</v>
      </c>
      <c r="J50" s="5">
        <f t="shared" si="30"/>
        <v>0</v>
      </c>
      <c r="K50" s="145">
        <f t="shared" si="30"/>
        <v>8.9880089285714284</v>
      </c>
      <c r="L50" s="131">
        <f t="shared" si="30"/>
        <v>3.6750000000000043</v>
      </c>
      <c r="M50" s="5">
        <f t="shared" si="30"/>
        <v>0</v>
      </c>
      <c r="N50" s="132">
        <f t="shared" si="30"/>
        <v>3.6750000000000043</v>
      </c>
      <c r="O50" s="131">
        <f t="shared" si="30"/>
        <v>71.16</v>
      </c>
      <c r="P50" s="5">
        <f t="shared" si="30"/>
        <v>291.39499999999998</v>
      </c>
      <c r="Q50" s="132">
        <f t="shared" si="30"/>
        <v>-220.23500000000001</v>
      </c>
      <c r="R50" s="131">
        <f t="shared" si="30"/>
        <v>143.40750000000003</v>
      </c>
      <c r="S50" s="5">
        <f t="shared" si="30"/>
        <v>0</v>
      </c>
      <c r="T50" s="132">
        <f t="shared" si="30"/>
        <v>143.40750000000003</v>
      </c>
      <c r="U50" s="131">
        <f t="shared" si="30"/>
        <v>30.309999999999967</v>
      </c>
      <c r="V50" s="5">
        <f t="shared" si="30"/>
        <v>0</v>
      </c>
      <c r="W50" s="132">
        <f t="shared" si="30"/>
        <v>30.309999999999967</v>
      </c>
      <c r="X50" s="7">
        <f t="shared" si="30"/>
        <v>248.55249999999998</v>
      </c>
      <c r="Y50" s="144">
        <v>5.7227558021523253E-2</v>
      </c>
      <c r="Z50" s="143">
        <f t="shared" si="7"/>
        <v>1.9024441516379841E-2</v>
      </c>
      <c r="AA50" s="142">
        <f>SUM(AA36:AA38,AA46:AA47)</f>
        <v>291.39499999999998</v>
      </c>
      <c r="AB50" s="141">
        <v>6.7091758365537352E-2</v>
      </c>
      <c r="AC50" s="140">
        <f t="shared" si="8"/>
        <v>0</v>
      </c>
      <c r="AD50" s="139">
        <f>SUM(AD36:AD38,AD46:AD47)</f>
        <v>-42.842500000000022</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6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PostF!A1</f>
        <v>FIIP DIVERSION: Post F Canal</v>
      </c>
      <c r="C1" s="124"/>
      <c r="D1" s="124"/>
      <c r="E1" s="124"/>
      <c r="F1" s="124"/>
      <c r="G1" s="124"/>
      <c r="H1" s="124"/>
      <c r="I1" s="124"/>
      <c r="J1" s="124"/>
      <c r="K1" s="124"/>
      <c r="L1" s="124"/>
      <c r="M1" s="124"/>
      <c r="N1" s="124"/>
      <c r="O1" s="124"/>
    </row>
    <row r="2" spans="2:15" ht="23.25">
      <c r="B2" s="125" t="str">
        <f>PostF!A2</f>
        <v>4,343 Acres (50% Sprinkler / 50%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63.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141</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198</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0.75</v>
      </c>
      <c r="D8" s="231">
        <v>3.0918750000000005E-2</v>
      </c>
      <c r="E8" s="248">
        <v>2.0290203827403152E-4</v>
      </c>
      <c r="F8" s="242">
        <v>0</v>
      </c>
      <c r="G8" s="247">
        <v>0</v>
      </c>
      <c r="H8" s="246">
        <f t="shared" si="1"/>
        <v>1</v>
      </c>
      <c r="I8" s="231">
        <v>4.1225000000000005E-2</v>
      </c>
      <c r="J8" s="72">
        <v>0</v>
      </c>
      <c r="K8" s="245">
        <f t="shared" si="2"/>
        <v>4.1225000000000005E-2</v>
      </c>
      <c r="L8" s="231">
        <v>4.2500000000000003E-2</v>
      </c>
      <c r="M8" s="72">
        <v>0</v>
      </c>
      <c r="N8" s="232">
        <f t="shared" si="3"/>
        <v>4.2500000000000003E-2</v>
      </c>
      <c r="O8" s="231">
        <v>0</v>
      </c>
      <c r="P8" s="72">
        <v>0</v>
      </c>
      <c r="Q8" s="232">
        <f t="shared" si="4"/>
        <v>0</v>
      </c>
      <c r="R8" s="231">
        <v>0</v>
      </c>
      <c r="S8" s="72">
        <v>0</v>
      </c>
      <c r="T8" s="232">
        <f t="shared" si="5"/>
        <v>0</v>
      </c>
      <c r="U8" s="231">
        <v>0</v>
      </c>
      <c r="V8" s="72">
        <v>0</v>
      </c>
      <c r="W8" s="232">
        <f t="shared" si="6"/>
        <v>0</v>
      </c>
      <c r="X8" s="74">
        <v>4.2500000000000003E-2</v>
      </c>
      <c r="Y8" s="244">
        <v>2.7890314539385776E-4</v>
      </c>
      <c r="Z8" s="243">
        <f t="shared" si="7"/>
        <v>0.72750000000000004</v>
      </c>
      <c r="AA8" s="242">
        <v>0</v>
      </c>
      <c r="AB8" s="241">
        <v>0</v>
      </c>
      <c r="AC8" s="240">
        <f t="shared" si="8"/>
        <v>1</v>
      </c>
      <c r="AD8" s="239">
        <f t="shared" si="9"/>
        <v>4.2500000000000003E-2</v>
      </c>
    </row>
    <row r="9" spans="1:31" ht="15">
      <c r="A9" s="377"/>
      <c r="B9" s="218" t="s">
        <v>23</v>
      </c>
      <c r="C9" s="229">
        <f t="shared" si="0"/>
        <v>0.75</v>
      </c>
      <c r="D9" s="211">
        <v>2.31163125</v>
      </c>
      <c r="E9" s="228">
        <v>1.5169911214487884E-2</v>
      </c>
      <c r="F9" s="222">
        <v>2.31163125</v>
      </c>
      <c r="G9" s="227">
        <v>1.5169911214487884E-2</v>
      </c>
      <c r="H9" s="226">
        <f t="shared" si="1"/>
        <v>0</v>
      </c>
      <c r="I9" s="211">
        <v>3.0821749999999999</v>
      </c>
      <c r="J9" s="49">
        <v>3.0821749999999999</v>
      </c>
      <c r="K9" s="225">
        <f t="shared" si="2"/>
        <v>0</v>
      </c>
      <c r="L9" s="211">
        <v>3.1774999999999998</v>
      </c>
      <c r="M9" s="49">
        <v>3.1774999999999998</v>
      </c>
      <c r="N9" s="212">
        <f t="shared" si="3"/>
        <v>0</v>
      </c>
      <c r="O9" s="211">
        <v>0</v>
      </c>
      <c r="P9" s="49">
        <v>0</v>
      </c>
      <c r="Q9" s="212">
        <f t="shared" si="4"/>
        <v>0</v>
      </c>
      <c r="R9" s="211">
        <v>0</v>
      </c>
      <c r="S9" s="49">
        <v>0</v>
      </c>
      <c r="T9" s="212">
        <f t="shared" si="5"/>
        <v>0</v>
      </c>
      <c r="U9" s="211">
        <v>0</v>
      </c>
      <c r="V9" s="49">
        <v>0</v>
      </c>
      <c r="W9" s="212">
        <f t="shared" si="6"/>
        <v>0</v>
      </c>
      <c r="X9" s="51">
        <v>3.1774999999999998</v>
      </c>
      <c r="Y9" s="224">
        <v>2.0852111635034889E-2</v>
      </c>
      <c r="Z9" s="223">
        <f t="shared" si="7"/>
        <v>0.72750000000000004</v>
      </c>
      <c r="AA9" s="222">
        <v>3.1774999999999998</v>
      </c>
      <c r="AB9" s="221">
        <v>2.0852111635034889E-2</v>
      </c>
      <c r="AC9" s="220">
        <f t="shared" si="8"/>
        <v>0.72750000000000004</v>
      </c>
      <c r="AD9" s="219">
        <f t="shared" si="9"/>
        <v>0</v>
      </c>
    </row>
    <row r="10" spans="1:31" ht="15">
      <c r="A10" s="377"/>
      <c r="B10" s="270" t="s">
        <v>22</v>
      </c>
      <c r="C10" s="269">
        <f t="shared" si="0"/>
        <v>0.75</v>
      </c>
      <c r="D10" s="251">
        <v>9.6902999999999988</v>
      </c>
      <c r="E10" s="268">
        <v>6.3591885877884682E-2</v>
      </c>
      <c r="F10" s="262">
        <v>9.6902999999999988</v>
      </c>
      <c r="G10" s="267">
        <v>6.3591885877884682E-2</v>
      </c>
      <c r="H10" s="266">
        <f t="shared" si="1"/>
        <v>0</v>
      </c>
      <c r="I10" s="251">
        <v>12.920399999999999</v>
      </c>
      <c r="J10" s="61">
        <v>12.920399999999999</v>
      </c>
      <c r="K10" s="265">
        <f t="shared" si="2"/>
        <v>0</v>
      </c>
      <c r="L10" s="251">
        <v>8.0524999999999984</v>
      </c>
      <c r="M10" s="61">
        <v>13.319999999999999</v>
      </c>
      <c r="N10" s="252">
        <f t="shared" si="3"/>
        <v>-5.2675000000000001</v>
      </c>
      <c r="O10" s="251">
        <v>0</v>
      </c>
      <c r="P10" s="61">
        <v>0</v>
      </c>
      <c r="Q10" s="252">
        <f t="shared" si="4"/>
        <v>0</v>
      </c>
      <c r="R10" s="251">
        <v>5.2675000000000001</v>
      </c>
      <c r="S10" s="61">
        <v>0</v>
      </c>
      <c r="T10" s="252">
        <f t="shared" si="5"/>
        <v>5.2675000000000001</v>
      </c>
      <c r="U10" s="251">
        <v>0</v>
      </c>
      <c r="V10" s="61">
        <v>0</v>
      </c>
      <c r="W10" s="252">
        <f t="shared" si="6"/>
        <v>0</v>
      </c>
      <c r="X10" s="63">
        <v>13.319999999999999</v>
      </c>
      <c r="Y10" s="264">
        <v>8.7411526979910212E-2</v>
      </c>
      <c r="Z10" s="263">
        <f t="shared" si="7"/>
        <v>0.72750000000000004</v>
      </c>
      <c r="AA10" s="262">
        <v>13.319999999999999</v>
      </c>
      <c r="AB10" s="261">
        <v>8.7411526979910212E-2</v>
      </c>
      <c r="AC10" s="260">
        <f t="shared" si="8"/>
        <v>0.72750000000000004</v>
      </c>
      <c r="AD10" s="259">
        <f t="shared" si="9"/>
        <v>0</v>
      </c>
    </row>
    <row r="11" spans="1:31" ht="15">
      <c r="A11" s="377"/>
      <c r="B11" s="270" t="s">
        <v>21</v>
      </c>
      <c r="C11" s="269">
        <f t="shared" si="0"/>
        <v>0.75</v>
      </c>
      <c r="D11" s="251">
        <v>23.940206249999999</v>
      </c>
      <c r="E11" s="268">
        <v>0.15710585469418095</v>
      </c>
      <c r="F11" s="262">
        <v>23.940206249999999</v>
      </c>
      <c r="G11" s="267">
        <v>0.15710585469418095</v>
      </c>
      <c r="H11" s="266">
        <f t="shared" si="1"/>
        <v>0</v>
      </c>
      <c r="I11" s="251">
        <v>31.920275</v>
      </c>
      <c r="J11" s="61">
        <v>31.920275</v>
      </c>
      <c r="K11" s="265">
        <f t="shared" si="2"/>
        <v>0</v>
      </c>
      <c r="L11" s="251">
        <v>32.907499999999999</v>
      </c>
      <c r="M11" s="61">
        <v>32.907499999999999</v>
      </c>
      <c r="N11" s="252">
        <f t="shared" si="3"/>
        <v>0</v>
      </c>
      <c r="O11" s="251">
        <v>0</v>
      </c>
      <c r="P11" s="61">
        <v>0</v>
      </c>
      <c r="Q11" s="252">
        <f t="shared" si="4"/>
        <v>0</v>
      </c>
      <c r="R11" s="251">
        <v>0</v>
      </c>
      <c r="S11" s="61">
        <v>0</v>
      </c>
      <c r="T11" s="252">
        <f t="shared" si="5"/>
        <v>0</v>
      </c>
      <c r="U11" s="251">
        <v>0</v>
      </c>
      <c r="V11" s="61">
        <v>0</v>
      </c>
      <c r="W11" s="252">
        <f t="shared" si="6"/>
        <v>0</v>
      </c>
      <c r="X11" s="63">
        <v>32.907499999999999</v>
      </c>
      <c r="Y11" s="264">
        <v>0.21595306487172641</v>
      </c>
      <c r="Z11" s="263">
        <f t="shared" si="7"/>
        <v>0.72750000000000004</v>
      </c>
      <c r="AA11" s="262">
        <v>32.907499999999999</v>
      </c>
      <c r="AB11" s="261">
        <v>0.21595306487172641</v>
      </c>
      <c r="AC11" s="260">
        <f t="shared" si="8"/>
        <v>0.72750000000000004</v>
      </c>
      <c r="AD11" s="259">
        <f t="shared" si="9"/>
        <v>0</v>
      </c>
    </row>
    <row r="12" spans="1:31" ht="15">
      <c r="A12" s="377"/>
      <c r="B12" s="270" t="s">
        <v>20</v>
      </c>
      <c r="C12" s="269">
        <f t="shared" si="0"/>
        <v>0.75000000000000011</v>
      </c>
      <c r="D12" s="251">
        <v>44.33203125</v>
      </c>
      <c r="E12" s="268">
        <v>0.29092571664291278</v>
      </c>
      <c r="F12" s="262">
        <v>44.33203125</v>
      </c>
      <c r="G12" s="267">
        <v>0.29092571664291278</v>
      </c>
      <c r="H12" s="266">
        <f t="shared" si="1"/>
        <v>0</v>
      </c>
      <c r="I12" s="251">
        <v>59.109374999999993</v>
      </c>
      <c r="J12" s="61">
        <v>59.109374999999993</v>
      </c>
      <c r="K12" s="265">
        <f t="shared" si="2"/>
        <v>0</v>
      </c>
      <c r="L12" s="251">
        <v>60.9375</v>
      </c>
      <c r="M12" s="61">
        <v>60.9375</v>
      </c>
      <c r="N12" s="252">
        <f t="shared" si="3"/>
        <v>0</v>
      </c>
      <c r="O12" s="251">
        <v>0</v>
      </c>
      <c r="P12" s="61">
        <v>0</v>
      </c>
      <c r="Q12" s="252">
        <f t="shared" si="4"/>
        <v>0</v>
      </c>
      <c r="R12" s="251">
        <v>0</v>
      </c>
      <c r="S12" s="61">
        <v>0</v>
      </c>
      <c r="T12" s="252">
        <f t="shared" si="5"/>
        <v>0</v>
      </c>
      <c r="U12" s="251">
        <v>0</v>
      </c>
      <c r="V12" s="61">
        <v>0</v>
      </c>
      <c r="W12" s="252">
        <f t="shared" si="6"/>
        <v>0</v>
      </c>
      <c r="X12" s="63">
        <v>60.9375</v>
      </c>
      <c r="Y12" s="264">
        <v>0.39989789229266365</v>
      </c>
      <c r="Z12" s="263">
        <f t="shared" si="7"/>
        <v>0.72750000000000004</v>
      </c>
      <c r="AA12" s="262">
        <v>60.9375</v>
      </c>
      <c r="AB12" s="261">
        <v>0.39989789229266365</v>
      </c>
      <c r="AC12" s="260">
        <f t="shared" si="8"/>
        <v>0.72750000000000004</v>
      </c>
      <c r="AD12" s="259">
        <f t="shared" si="9"/>
        <v>0</v>
      </c>
    </row>
    <row r="13" spans="1:31" ht="15">
      <c r="A13" s="377"/>
      <c r="B13" s="270" t="s">
        <v>19</v>
      </c>
      <c r="C13" s="269">
        <f t="shared" si="0"/>
        <v>0.75000000000000011</v>
      </c>
      <c r="D13" s="251">
        <v>36.607800000000005</v>
      </c>
      <c r="E13" s="268">
        <v>0.24023601331645331</v>
      </c>
      <c r="F13" s="262">
        <v>36.607800000000005</v>
      </c>
      <c r="G13" s="267">
        <v>0.24023601331645331</v>
      </c>
      <c r="H13" s="266">
        <f t="shared" si="1"/>
        <v>0</v>
      </c>
      <c r="I13" s="251">
        <v>48.810400000000001</v>
      </c>
      <c r="J13" s="61">
        <v>48.810400000000001</v>
      </c>
      <c r="K13" s="265">
        <f t="shared" si="2"/>
        <v>0</v>
      </c>
      <c r="L13" s="251">
        <v>50.320000000000007</v>
      </c>
      <c r="M13" s="61">
        <v>50.320000000000007</v>
      </c>
      <c r="N13" s="252">
        <f t="shared" si="3"/>
        <v>0</v>
      </c>
      <c r="O13" s="251">
        <v>0</v>
      </c>
      <c r="P13" s="61">
        <v>0</v>
      </c>
      <c r="Q13" s="252">
        <f t="shared" si="4"/>
        <v>0</v>
      </c>
      <c r="R13" s="251">
        <v>0</v>
      </c>
      <c r="S13" s="61">
        <v>0</v>
      </c>
      <c r="T13" s="252">
        <f t="shared" si="5"/>
        <v>0</v>
      </c>
      <c r="U13" s="251">
        <v>0</v>
      </c>
      <c r="V13" s="61">
        <v>0</v>
      </c>
      <c r="W13" s="252">
        <f t="shared" si="6"/>
        <v>0</v>
      </c>
      <c r="X13" s="63">
        <v>50.320000000000007</v>
      </c>
      <c r="Y13" s="264">
        <v>0.3302213241463276</v>
      </c>
      <c r="Z13" s="263">
        <f t="shared" si="7"/>
        <v>0.72750000000000004</v>
      </c>
      <c r="AA13" s="262">
        <v>50.320000000000007</v>
      </c>
      <c r="AB13" s="261">
        <v>0.3302213241463276</v>
      </c>
      <c r="AC13" s="260">
        <f t="shared" si="8"/>
        <v>0.72750000000000004</v>
      </c>
      <c r="AD13" s="259">
        <f t="shared" si="9"/>
        <v>0</v>
      </c>
    </row>
    <row r="14" spans="1:31" ht="15">
      <c r="A14" s="377"/>
      <c r="B14" s="258" t="s">
        <v>18</v>
      </c>
      <c r="C14" s="269">
        <f t="shared" si="0"/>
        <v>0.75000000000000011</v>
      </c>
      <c r="D14" s="251">
        <v>17.416350000000001</v>
      </c>
      <c r="E14" s="268">
        <v>0.11429352461836033</v>
      </c>
      <c r="F14" s="262">
        <v>16.983487500000003</v>
      </c>
      <c r="G14" s="267">
        <v>0.1114528960825239</v>
      </c>
      <c r="H14" s="266">
        <f t="shared" si="1"/>
        <v>2.4853801169590573E-2</v>
      </c>
      <c r="I14" s="251">
        <v>23.221799999999998</v>
      </c>
      <c r="J14" s="61">
        <v>22.644649999999999</v>
      </c>
      <c r="K14" s="265">
        <f t="shared" si="2"/>
        <v>0.57714999999999961</v>
      </c>
      <c r="L14" s="251">
        <v>23.94</v>
      </c>
      <c r="M14" s="61">
        <v>23.344999999999999</v>
      </c>
      <c r="N14" s="252">
        <f t="shared" si="3"/>
        <v>0.59500000000000242</v>
      </c>
      <c r="O14" s="251">
        <v>0</v>
      </c>
      <c r="P14" s="61">
        <v>0</v>
      </c>
      <c r="Q14" s="252">
        <f t="shared" si="4"/>
        <v>0</v>
      </c>
      <c r="R14" s="251">
        <v>0</v>
      </c>
      <c r="S14" s="61">
        <v>0</v>
      </c>
      <c r="T14" s="252">
        <f t="shared" si="5"/>
        <v>0</v>
      </c>
      <c r="U14" s="251">
        <v>0</v>
      </c>
      <c r="V14" s="61">
        <v>0</v>
      </c>
      <c r="W14" s="252">
        <f t="shared" si="6"/>
        <v>0</v>
      </c>
      <c r="X14" s="63">
        <v>23.94</v>
      </c>
      <c r="Y14" s="264">
        <v>0.15710450119362246</v>
      </c>
      <c r="Z14" s="263">
        <f t="shared" si="7"/>
        <v>0.72750000000000004</v>
      </c>
      <c r="AA14" s="262">
        <v>23.344999999999999</v>
      </c>
      <c r="AB14" s="261">
        <v>0.15319985715810841</v>
      </c>
      <c r="AC14" s="260">
        <f t="shared" si="8"/>
        <v>0.72750000000000015</v>
      </c>
      <c r="AD14" s="259">
        <f t="shared" si="9"/>
        <v>0.59500000000000242</v>
      </c>
    </row>
    <row r="15" spans="1:31" ht="15">
      <c r="A15" s="377"/>
      <c r="B15" s="238" t="s">
        <v>17</v>
      </c>
      <c r="C15" s="249">
        <f t="shared" si="0"/>
        <v>0.75</v>
      </c>
      <c r="D15" s="231">
        <v>1.01304375</v>
      </c>
      <c r="E15" s="248">
        <v>6.6480256069785613E-3</v>
      </c>
      <c r="F15" s="242">
        <v>1.01304375</v>
      </c>
      <c r="G15" s="247">
        <v>6.6480256069785613E-3</v>
      </c>
      <c r="H15" s="246">
        <f t="shared" si="1"/>
        <v>0</v>
      </c>
      <c r="I15" s="231">
        <v>1.350725</v>
      </c>
      <c r="J15" s="72">
        <v>1.350725</v>
      </c>
      <c r="K15" s="245">
        <f t="shared" si="2"/>
        <v>0</v>
      </c>
      <c r="L15" s="231">
        <v>1.3925000000000001</v>
      </c>
      <c r="M15" s="72">
        <v>1.3925000000000001</v>
      </c>
      <c r="N15" s="232">
        <f t="shared" si="3"/>
        <v>0</v>
      </c>
      <c r="O15" s="231">
        <v>0</v>
      </c>
      <c r="P15" s="72">
        <v>0</v>
      </c>
      <c r="Q15" s="232">
        <f t="shared" si="4"/>
        <v>0</v>
      </c>
      <c r="R15" s="231">
        <v>0</v>
      </c>
      <c r="S15" s="72">
        <v>0</v>
      </c>
      <c r="T15" s="232">
        <f t="shared" si="5"/>
        <v>0</v>
      </c>
      <c r="U15" s="231">
        <v>0</v>
      </c>
      <c r="V15" s="72">
        <v>0</v>
      </c>
      <c r="W15" s="232">
        <f t="shared" si="6"/>
        <v>0</v>
      </c>
      <c r="X15" s="74">
        <v>1.3925000000000001</v>
      </c>
      <c r="Y15" s="244">
        <v>9.1381795284928673E-3</v>
      </c>
      <c r="Z15" s="243">
        <f t="shared" si="7"/>
        <v>0.72749999999999992</v>
      </c>
      <c r="AA15" s="242">
        <v>1.3925000000000001</v>
      </c>
      <c r="AB15" s="241">
        <v>9.1381795284928673E-3</v>
      </c>
      <c r="AC15" s="240">
        <f t="shared" si="8"/>
        <v>0.72749999999999992</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v>
      </c>
      <c r="D18" s="171">
        <f>SUM(D6:D17)</f>
        <v>135.34228125000001</v>
      </c>
      <c r="E18" s="188">
        <v>0.88817383400953265</v>
      </c>
      <c r="F18" s="182">
        <f>SUM(F6:F17)</f>
        <v>134.8785</v>
      </c>
      <c r="G18" s="187">
        <v>0.88513030343542209</v>
      </c>
      <c r="H18" s="186">
        <f t="shared" si="1"/>
        <v>3.4267284821609349E-3</v>
      </c>
      <c r="I18" s="171">
        <f t="shared" ref="I18:X18" si="10">SUM(I6:I17)</f>
        <v>180.45637500000001</v>
      </c>
      <c r="J18" s="27">
        <f t="shared" si="10"/>
        <v>179.83800000000002</v>
      </c>
      <c r="K18" s="185">
        <f t="shared" si="10"/>
        <v>0.61837499999999956</v>
      </c>
      <c r="L18" s="171">
        <f t="shared" si="10"/>
        <v>180.77</v>
      </c>
      <c r="M18" s="27">
        <f t="shared" si="10"/>
        <v>185.40000000000003</v>
      </c>
      <c r="N18" s="172">
        <f t="shared" si="10"/>
        <v>-4.6299999999999972</v>
      </c>
      <c r="O18" s="171">
        <f t="shared" si="10"/>
        <v>0</v>
      </c>
      <c r="P18" s="27">
        <f t="shared" si="10"/>
        <v>0</v>
      </c>
      <c r="Q18" s="172">
        <f t="shared" si="10"/>
        <v>0</v>
      </c>
      <c r="R18" s="171">
        <f t="shared" si="10"/>
        <v>5.2675000000000001</v>
      </c>
      <c r="S18" s="27">
        <f t="shared" si="10"/>
        <v>0</v>
      </c>
      <c r="T18" s="172">
        <f t="shared" si="10"/>
        <v>5.2675000000000001</v>
      </c>
      <c r="U18" s="171">
        <f t="shared" si="10"/>
        <v>0</v>
      </c>
      <c r="V18" s="27">
        <f t="shared" si="10"/>
        <v>0</v>
      </c>
      <c r="W18" s="172">
        <f t="shared" si="10"/>
        <v>0</v>
      </c>
      <c r="X18" s="29">
        <f t="shared" si="10"/>
        <v>186.03749999999999</v>
      </c>
      <c r="Y18" s="184">
        <v>1.2208575037931719</v>
      </c>
      <c r="Z18" s="183">
        <f t="shared" si="7"/>
        <v>0.72750000000000015</v>
      </c>
      <c r="AA18" s="182">
        <f>SUM(AA6:AA17)</f>
        <v>185.40000000000003</v>
      </c>
      <c r="AB18" s="181">
        <v>1.2166739566122642</v>
      </c>
      <c r="AC18" s="180">
        <f t="shared" si="8"/>
        <v>0.72749999999999992</v>
      </c>
      <c r="AD18" s="179">
        <f>SUM(AD6:AD17)</f>
        <v>0.6375000000000024</v>
      </c>
    </row>
    <row r="19" spans="1:30" ht="15">
      <c r="A19" s="377"/>
      <c r="B19" s="158" t="s">
        <v>87</v>
      </c>
      <c r="C19" s="169">
        <f t="shared" si="0"/>
        <v>0.75</v>
      </c>
      <c r="D19" s="151">
        <f>SUM(D9:D15)</f>
        <v>135.3113625</v>
      </c>
      <c r="E19" s="168">
        <v>0.88797093197125854</v>
      </c>
      <c r="F19" s="162">
        <f>SUM(F9:F15)</f>
        <v>134.8785</v>
      </c>
      <c r="G19" s="167">
        <v>0.88513030343542209</v>
      </c>
      <c r="H19" s="166">
        <f t="shared" si="1"/>
        <v>3.1990107260947789E-3</v>
      </c>
      <c r="I19" s="151">
        <f t="shared" ref="I19:X19" si="11">SUM(I9:I15)</f>
        <v>180.41515000000001</v>
      </c>
      <c r="J19" s="16">
        <f t="shared" si="11"/>
        <v>179.83800000000002</v>
      </c>
      <c r="K19" s="165">
        <f t="shared" si="11"/>
        <v>0.57714999999999961</v>
      </c>
      <c r="L19" s="151">
        <f t="shared" si="11"/>
        <v>180.72749999999999</v>
      </c>
      <c r="M19" s="16">
        <f t="shared" si="11"/>
        <v>185.40000000000003</v>
      </c>
      <c r="N19" s="152">
        <f t="shared" si="11"/>
        <v>-4.6724999999999977</v>
      </c>
      <c r="O19" s="151">
        <f t="shared" si="11"/>
        <v>0</v>
      </c>
      <c r="P19" s="16">
        <f t="shared" si="11"/>
        <v>0</v>
      </c>
      <c r="Q19" s="152">
        <f t="shared" si="11"/>
        <v>0</v>
      </c>
      <c r="R19" s="151">
        <f t="shared" si="11"/>
        <v>5.2675000000000001</v>
      </c>
      <c r="S19" s="16">
        <f t="shared" si="11"/>
        <v>0</v>
      </c>
      <c r="T19" s="152">
        <f t="shared" si="11"/>
        <v>5.2675000000000001</v>
      </c>
      <c r="U19" s="151">
        <f t="shared" si="11"/>
        <v>0</v>
      </c>
      <c r="V19" s="16">
        <f t="shared" si="11"/>
        <v>0</v>
      </c>
      <c r="W19" s="152">
        <f t="shared" si="11"/>
        <v>0</v>
      </c>
      <c r="X19" s="18">
        <f t="shared" si="11"/>
        <v>185.99500000000003</v>
      </c>
      <c r="Y19" s="164">
        <v>1.2205786006477781</v>
      </c>
      <c r="Z19" s="163">
        <f t="shared" si="7"/>
        <v>0.72749999999999992</v>
      </c>
      <c r="AA19" s="162">
        <f>SUM(AA9:AA15)</f>
        <v>185.40000000000003</v>
      </c>
      <c r="AB19" s="161">
        <v>1.2166739566122642</v>
      </c>
      <c r="AC19" s="160">
        <f t="shared" si="8"/>
        <v>0.72749999999999992</v>
      </c>
      <c r="AD19" s="159">
        <f>SUM(AD9:AD15)</f>
        <v>0.59500000000000242</v>
      </c>
    </row>
    <row r="20" spans="1:30" ht="15.75" thickBot="1">
      <c r="A20" s="379"/>
      <c r="B20" s="301" t="s">
        <v>86</v>
      </c>
      <c r="C20" s="313">
        <f t="shared" si="0"/>
        <v>0.75</v>
      </c>
      <c r="D20" s="294">
        <f>SUM(D6:D8,D16:D17)</f>
        <v>3.0918750000000005E-2</v>
      </c>
      <c r="E20" s="312">
        <v>2.0290203827403152E-4</v>
      </c>
      <c r="F20" s="305">
        <f>SUM(F6:F8,F16:F17)</f>
        <v>0</v>
      </c>
      <c r="G20" s="311">
        <v>0</v>
      </c>
      <c r="H20" s="310">
        <f t="shared" si="1"/>
        <v>1</v>
      </c>
      <c r="I20" s="294">
        <f t="shared" ref="I20:X20" si="12">SUM(I6:I8,I16:I17)</f>
        <v>4.1225000000000005E-2</v>
      </c>
      <c r="J20" s="293">
        <f t="shared" si="12"/>
        <v>0</v>
      </c>
      <c r="K20" s="309">
        <f t="shared" si="12"/>
        <v>4.1225000000000005E-2</v>
      </c>
      <c r="L20" s="294">
        <f t="shared" si="12"/>
        <v>4.2500000000000003E-2</v>
      </c>
      <c r="M20" s="293">
        <f t="shared" si="12"/>
        <v>0</v>
      </c>
      <c r="N20" s="295">
        <f t="shared" si="12"/>
        <v>4.2500000000000003E-2</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4.2500000000000003E-2</v>
      </c>
      <c r="Y20" s="307">
        <v>2.7890314539385776E-4</v>
      </c>
      <c r="Z20" s="306">
        <f t="shared" si="7"/>
        <v>0.72750000000000004</v>
      </c>
      <c r="AA20" s="305">
        <f>SUM(AA6:AA8,AA16:AA17)</f>
        <v>0</v>
      </c>
      <c r="AB20" s="304">
        <v>0</v>
      </c>
      <c r="AC20" s="303">
        <f t="shared" si="8"/>
        <v>1</v>
      </c>
      <c r="AD20" s="302">
        <f>SUM(AD6:AD8,AD16:AD17)</f>
        <v>4.2500000000000003E-2</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0.74999999999999978</v>
      </c>
      <c r="D23" s="231">
        <v>8.9118749999999983E-2</v>
      </c>
      <c r="E23" s="248">
        <v>5.8483528678985534E-4</v>
      </c>
      <c r="F23" s="242">
        <v>0</v>
      </c>
      <c r="G23" s="247">
        <v>0</v>
      </c>
      <c r="H23" s="246">
        <f t="shared" si="1"/>
        <v>1</v>
      </c>
      <c r="I23" s="231">
        <v>0.11882500000000001</v>
      </c>
      <c r="J23" s="72">
        <v>0</v>
      </c>
      <c r="K23" s="245">
        <f t="shared" si="13"/>
        <v>0.11882500000000001</v>
      </c>
      <c r="L23" s="231">
        <v>0.1225</v>
      </c>
      <c r="M23" s="72">
        <v>0</v>
      </c>
      <c r="N23" s="232">
        <f t="shared" si="14"/>
        <v>0.1225</v>
      </c>
      <c r="O23" s="231">
        <v>0</v>
      </c>
      <c r="P23" s="72">
        <v>0</v>
      </c>
      <c r="Q23" s="232">
        <f t="shared" si="15"/>
        <v>0</v>
      </c>
      <c r="R23" s="231">
        <v>0</v>
      </c>
      <c r="S23" s="72">
        <v>0</v>
      </c>
      <c r="T23" s="232">
        <f t="shared" si="16"/>
        <v>0</v>
      </c>
      <c r="U23" s="231">
        <v>0</v>
      </c>
      <c r="V23" s="72">
        <v>0</v>
      </c>
      <c r="W23" s="232">
        <f t="shared" si="17"/>
        <v>0</v>
      </c>
      <c r="X23" s="74">
        <v>0.1225</v>
      </c>
      <c r="Y23" s="244">
        <v>8.038973014293546E-4</v>
      </c>
      <c r="Z23" s="243">
        <f t="shared" si="7"/>
        <v>0.72749999999999992</v>
      </c>
      <c r="AA23" s="242">
        <v>0</v>
      </c>
      <c r="AB23" s="241">
        <v>0</v>
      </c>
      <c r="AC23" s="240">
        <f t="shared" si="8"/>
        <v>1</v>
      </c>
      <c r="AD23" s="239">
        <f t="shared" si="18"/>
        <v>0.1225</v>
      </c>
    </row>
    <row r="24" spans="1:30" ht="15">
      <c r="A24" s="377"/>
      <c r="B24" s="218" t="s">
        <v>23</v>
      </c>
      <c r="C24" s="229">
        <f t="shared" si="0"/>
        <v>0.75</v>
      </c>
      <c r="D24" s="211">
        <v>3.1373437499999999</v>
      </c>
      <c r="E24" s="228">
        <v>2.0588589177806135E-2</v>
      </c>
      <c r="F24" s="222">
        <v>4.38864375</v>
      </c>
      <c r="G24" s="227">
        <v>2.8800154020896352E-2</v>
      </c>
      <c r="H24" s="226">
        <f t="shared" si="1"/>
        <v>-0.39884057971014497</v>
      </c>
      <c r="I24" s="211">
        <v>4.1831249999999995</v>
      </c>
      <c r="J24" s="49">
        <v>5.8515249999999996</v>
      </c>
      <c r="K24" s="225">
        <f t="shared" si="13"/>
        <v>-1.6684000000000001</v>
      </c>
      <c r="L24" s="211">
        <v>4.3125</v>
      </c>
      <c r="M24" s="49">
        <v>6.0324999999999989</v>
      </c>
      <c r="N24" s="212">
        <f t="shared" si="14"/>
        <v>-1.7199999999999989</v>
      </c>
      <c r="O24" s="211">
        <v>0</v>
      </c>
      <c r="P24" s="49">
        <v>0</v>
      </c>
      <c r="Q24" s="212">
        <f t="shared" si="15"/>
        <v>0</v>
      </c>
      <c r="R24" s="211">
        <v>0</v>
      </c>
      <c r="S24" s="49">
        <v>0</v>
      </c>
      <c r="T24" s="212">
        <f t="shared" si="16"/>
        <v>0</v>
      </c>
      <c r="U24" s="211">
        <v>0</v>
      </c>
      <c r="V24" s="49">
        <v>0</v>
      </c>
      <c r="W24" s="212">
        <f t="shared" si="17"/>
        <v>0</v>
      </c>
      <c r="X24" s="51">
        <v>4.3125</v>
      </c>
      <c r="Y24" s="224">
        <v>2.8300466223788501E-2</v>
      </c>
      <c r="Z24" s="223">
        <f t="shared" si="7"/>
        <v>0.72749999999999992</v>
      </c>
      <c r="AA24" s="222">
        <v>6.0324999999999989</v>
      </c>
      <c r="AB24" s="221">
        <v>3.9587840578551678E-2</v>
      </c>
      <c r="AC24" s="220">
        <f t="shared" si="8"/>
        <v>0.72750000000000015</v>
      </c>
      <c r="AD24" s="219">
        <f t="shared" si="18"/>
        <v>-1.7199999999999989</v>
      </c>
    </row>
    <row r="25" spans="1:30" ht="15">
      <c r="A25" s="377"/>
      <c r="B25" s="270" t="s">
        <v>22</v>
      </c>
      <c r="C25" s="269">
        <f t="shared" si="0"/>
        <v>0.75</v>
      </c>
      <c r="D25" s="251">
        <v>11.730331250000001</v>
      </c>
      <c r="E25" s="268">
        <v>7.6979441932632064E-2</v>
      </c>
      <c r="F25" s="262">
        <v>11.581193749999999</v>
      </c>
      <c r="G25" s="267">
        <v>7.6000737983310251E-2</v>
      </c>
      <c r="H25" s="266">
        <f t="shared" si="1"/>
        <v>1.2713835340327828E-2</v>
      </c>
      <c r="I25" s="251">
        <v>15.640441666666668</v>
      </c>
      <c r="J25" s="61">
        <v>15.441591666666667</v>
      </c>
      <c r="K25" s="265">
        <f t="shared" si="13"/>
        <v>0.19885000000000019</v>
      </c>
      <c r="L25" s="251">
        <v>15.268333333333333</v>
      </c>
      <c r="M25" s="61">
        <v>15.919166666666667</v>
      </c>
      <c r="N25" s="252">
        <f t="shared" si="14"/>
        <v>-0.65083333333333471</v>
      </c>
      <c r="O25" s="251">
        <v>0.4933333333333299</v>
      </c>
      <c r="P25" s="61">
        <v>0</v>
      </c>
      <c r="Q25" s="252">
        <f t="shared" si="15"/>
        <v>0.4933333333333299</v>
      </c>
      <c r="R25" s="251">
        <v>0.36250000000000321</v>
      </c>
      <c r="S25" s="61">
        <v>0</v>
      </c>
      <c r="T25" s="252">
        <f t="shared" si="16"/>
        <v>0.36250000000000321</v>
      </c>
      <c r="U25" s="251">
        <v>0</v>
      </c>
      <c r="V25" s="61">
        <v>0</v>
      </c>
      <c r="W25" s="252">
        <f t="shared" si="17"/>
        <v>0</v>
      </c>
      <c r="X25" s="63">
        <v>16.124166666666667</v>
      </c>
      <c r="Y25" s="264">
        <v>0.10581366588677947</v>
      </c>
      <c r="Z25" s="263">
        <f t="shared" si="7"/>
        <v>0.72750000000000004</v>
      </c>
      <c r="AA25" s="262">
        <v>15.919166666666667</v>
      </c>
      <c r="AB25" s="261">
        <v>0.10446836836193851</v>
      </c>
      <c r="AC25" s="260">
        <f t="shared" si="8"/>
        <v>0.72749999999999992</v>
      </c>
      <c r="AD25" s="259">
        <f t="shared" si="18"/>
        <v>0.20500000000000007</v>
      </c>
    </row>
    <row r="26" spans="1:30" ht="15">
      <c r="A26" s="377"/>
      <c r="B26" s="270" t="s">
        <v>21</v>
      </c>
      <c r="C26" s="269">
        <f t="shared" si="0"/>
        <v>0.75</v>
      </c>
      <c r="D26" s="251">
        <v>23.744993750000003</v>
      </c>
      <c r="E26" s="268">
        <v>0.15582478692311749</v>
      </c>
      <c r="F26" s="262">
        <v>23.095699999999997</v>
      </c>
      <c r="G26" s="267">
        <v>0.1515638441193628</v>
      </c>
      <c r="H26" s="266">
        <f t="shared" si="1"/>
        <v>2.7344448132356543E-2</v>
      </c>
      <c r="I26" s="251">
        <v>31.65999166666667</v>
      </c>
      <c r="J26" s="61">
        <v>30.794266666666672</v>
      </c>
      <c r="K26" s="265">
        <f t="shared" si="13"/>
        <v>0.86572499999999764</v>
      </c>
      <c r="L26" s="251">
        <v>32.639166666666675</v>
      </c>
      <c r="M26" s="61">
        <v>31.74666666666667</v>
      </c>
      <c r="N26" s="252">
        <f t="shared" si="14"/>
        <v>0.8925000000000054</v>
      </c>
      <c r="O26" s="251">
        <v>0</v>
      </c>
      <c r="P26" s="61">
        <v>0</v>
      </c>
      <c r="Q26" s="252">
        <f t="shared" si="15"/>
        <v>0</v>
      </c>
      <c r="R26" s="251">
        <v>0</v>
      </c>
      <c r="S26" s="61">
        <v>0</v>
      </c>
      <c r="T26" s="252">
        <f t="shared" si="16"/>
        <v>0</v>
      </c>
      <c r="U26" s="251">
        <v>0</v>
      </c>
      <c r="V26" s="61">
        <v>0</v>
      </c>
      <c r="W26" s="252">
        <f t="shared" si="17"/>
        <v>0</v>
      </c>
      <c r="X26" s="63">
        <v>32.639166666666675</v>
      </c>
      <c r="Y26" s="264">
        <v>0.21419214697335739</v>
      </c>
      <c r="Z26" s="263">
        <f t="shared" si="7"/>
        <v>0.72749999999999992</v>
      </c>
      <c r="AA26" s="262">
        <v>31.74666666666667</v>
      </c>
      <c r="AB26" s="261">
        <v>0.20833518092008635</v>
      </c>
      <c r="AC26" s="260">
        <f t="shared" si="8"/>
        <v>0.72749999999999981</v>
      </c>
      <c r="AD26" s="259">
        <f t="shared" si="18"/>
        <v>0.8925000000000054</v>
      </c>
    </row>
    <row r="27" spans="1:30" ht="15">
      <c r="A27" s="377"/>
      <c r="B27" s="270" t="s">
        <v>20</v>
      </c>
      <c r="C27" s="269">
        <f t="shared" si="0"/>
        <v>0.75</v>
      </c>
      <c r="D27" s="251">
        <v>52.490337500000003</v>
      </c>
      <c r="E27" s="268">
        <v>0.34446400544788619</v>
      </c>
      <c r="F27" s="262">
        <v>52.039893750000005</v>
      </c>
      <c r="G27" s="267">
        <v>0.34150800124322728</v>
      </c>
      <c r="H27" s="266">
        <f t="shared" si="1"/>
        <v>8.5814603497262332E-3</v>
      </c>
      <c r="I27" s="251">
        <v>69.987116666666665</v>
      </c>
      <c r="J27" s="61">
        <v>69.386525000000006</v>
      </c>
      <c r="K27" s="265">
        <f t="shared" si="13"/>
        <v>0.60059166666665931</v>
      </c>
      <c r="L27" s="251">
        <v>72.151666666666657</v>
      </c>
      <c r="M27" s="61">
        <v>71.532499999999999</v>
      </c>
      <c r="N27" s="252">
        <f t="shared" si="14"/>
        <v>0.61916666666665776</v>
      </c>
      <c r="O27" s="251">
        <v>0</v>
      </c>
      <c r="P27" s="61">
        <v>0</v>
      </c>
      <c r="Q27" s="252">
        <f t="shared" si="15"/>
        <v>0</v>
      </c>
      <c r="R27" s="251">
        <v>0</v>
      </c>
      <c r="S27" s="61">
        <v>0</v>
      </c>
      <c r="T27" s="252">
        <f t="shared" si="16"/>
        <v>0</v>
      </c>
      <c r="U27" s="251">
        <v>0</v>
      </c>
      <c r="V27" s="61">
        <v>0</v>
      </c>
      <c r="W27" s="252">
        <f t="shared" si="17"/>
        <v>0</v>
      </c>
      <c r="X27" s="63">
        <v>72.151666666666657</v>
      </c>
      <c r="Y27" s="264">
        <v>0.47349004185276439</v>
      </c>
      <c r="Z27" s="263">
        <f t="shared" si="7"/>
        <v>0.72750000000000015</v>
      </c>
      <c r="AA27" s="262">
        <v>71.532499999999999</v>
      </c>
      <c r="AB27" s="261">
        <v>0.46942680583261476</v>
      </c>
      <c r="AC27" s="260">
        <f t="shared" si="8"/>
        <v>0.72750000000000004</v>
      </c>
      <c r="AD27" s="259">
        <f t="shared" si="18"/>
        <v>0.61916666666665776</v>
      </c>
    </row>
    <row r="28" spans="1:30" ht="15">
      <c r="A28" s="377"/>
      <c r="B28" s="270" t="s">
        <v>19</v>
      </c>
      <c r="C28" s="269">
        <f t="shared" si="0"/>
        <v>0.75</v>
      </c>
      <c r="D28" s="251">
        <v>35.616581250000003</v>
      </c>
      <c r="E28" s="268">
        <v>0.23373121267766817</v>
      </c>
      <c r="F28" s="262">
        <v>34.664768749999993</v>
      </c>
      <c r="G28" s="267">
        <v>0.22748501267589891</v>
      </c>
      <c r="H28" s="266">
        <f t="shared" si="1"/>
        <v>2.6723859129517368E-2</v>
      </c>
      <c r="I28" s="251">
        <v>47.488775000000004</v>
      </c>
      <c r="J28" s="61">
        <v>46.21969166666667</v>
      </c>
      <c r="K28" s="265">
        <f t="shared" si="13"/>
        <v>1.2690833333333345</v>
      </c>
      <c r="L28" s="251">
        <v>47.244999999999997</v>
      </c>
      <c r="M28" s="61">
        <v>47.649166666666673</v>
      </c>
      <c r="N28" s="252">
        <f t="shared" si="14"/>
        <v>-0.40416666666667567</v>
      </c>
      <c r="O28" s="251">
        <v>1.7124999999999997</v>
      </c>
      <c r="P28" s="61">
        <v>0</v>
      </c>
      <c r="Q28" s="252">
        <f t="shared" si="15"/>
        <v>1.7124999999999997</v>
      </c>
      <c r="R28" s="251">
        <v>0</v>
      </c>
      <c r="S28" s="61">
        <v>0</v>
      </c>
      <c r="T28" s="252">
        <f t="shared" si="16"/>
        <v>0</v>
      </c>
      <c r="U28" s="251">
        <v>0</v>
      </c>
      <c r="V28" s="61">
        <v>0</v>
      </c>
      <c r="W28" s="252">
        <f t="shared" si="17"/>
        <v>0</v>
      </c>
      <c r="X28" s="63">
        <v>48.957499999999996</v>
      </c>
      <c r="Y28" s="264">
        <v>0.32128001742634793</v>
      </c>
      <c r="Z28" s="263">
        <f t="shared" si="7"/>
        <v>0.72750000000000015</v>
      </c>
      <c r="AA28" s="262">
        <v>47.649166666666673</v>
      </c>
      <c r="AB28" s="261">
        <v>0.3126941754995175</v>
      </c>
      <c r="AC28" s="260">
        <f t="shared" si="8"/>
        <v>0.72749999999999981</v>
      </c>
      <c r="AD28" s="259">
        <f t="shared" si="18"/>
        <v>1.3083333333333229</v>
      </c>
    </row>
    <row r="29" spans="1:30" ht="15">
      <c r="A29" s="377"/>
      <c r="B29" s="258" t="s">
        <v>18</v>
      </c>
      <c r="C29" s="269">
        <f t="shared" si="0"/>
        <v>0.75</v>
      </c>
      <c r="D29" s="251">
        <v>14.883437499999999</v>
      </c>
      <c r="E29" s="268">
        <v>9.7671471365244567E-2</v>
      </c>
      <c r="F29" s="262">
        <v>14.73915</v>
      </c>
      <c r="G29" s="267">
        <v>9.6724595186632428E-2</v>
      </c>
      <c r="H29" s="266">
        <f t="shared" si="1"/>
        <v>9.6945010183298735E-3</v>
      </c>
      <c r="I29" s="251">
        <v>19.844583333333333</v>
      </c>
      <c r="J29" s="61">
        <v>19.652199999999997</v>
      </c>
      <c r="K29" s="265">
        <f t="shared" si="13"/>
        <v>0.19238333333333557</v>
      </c>
      <c r="L29" s="251">
        <v>20.458333333333332</v>
      </c>
      <c r="M29" s="61">
        <v>20.260000000000002</v>
      </c>
      <c r="N29" s="252">
        <f t="shared" si="14"/>
        <v>0.19833333333333059</v>
      </c>
      <c r="O29" s="251">
        <v>0</v>
      </c>
      <c r="P29" s="61">
        <v>0</v>
      </c>
      <c r="Q29" s="252">
        <f t="shared" si="15"/>
        <v>0</v>
      </c>
      <c r="R29" s="251">
        <v>0</v>
      </c>
      <c r="S29" s="61">
        <v>0</v>
      </c>
      <c r="T29" s="252">
        <f t="shared" si="16"/>
        <v>0</v>
      </c>
      <c r="U29" s="251">
        <v>0</v>
      </c>
      <c r="V29" s="61">
        <v>0</v>
      </c>
      <c r="W29" s="252">
        <f t="shared" si="17"/>
        <v>0</v>
      </c>
      <c r="X29" s="63">
        <v>20.458333333333332</v>
      </c>
      <c r="Y29" s="264">
        <v>0.13425631802782759</v>
      </c>
      <c r="Z29" s="263">
        <f t="shared" si="7"/>
        <v>0.72750000000000004</v>
      </c>
      <c r="AA29" s="262">
        <v>20.260000000000002</v>
      </c>
      <c r="AB29" s="261">
        <v>0.1329547700159896</v>
      </c>
      <c r="AC29" s="260">
        <f t="shared" si="8"/>
        <v>0.72749999999999992</v>
      </c>
      <c r="AD29" s="259">
        <f t="shared" si="18"/>
        <v>0.19833333333333059</v>
      </c>
    </row>
    <row r="30" spans="1:30" ht="15">
      <c r="A30" s="377"/>
      <c r="B30" s="238" t="s">
        <v>17</v>
      </c>
      <c r="C30" s="249">
        <f t="shared" si="0"/>
        <v>0.75</v>
      </c>
      <c r="D30" s="231">
        <v>2.11156875</v>
      </c>
      <c r="E30" s="248">
        <v>1.3857015672714738E-2</v>
      </c>
      <c r="F30" s="242">
        <v>2.11156875</v>
      </c>
      <c r="G30" s="247">
        <v>1.3857015672714738E-2</v>
      </c>
      <c r="H30" s="246">
        <f t="shared" si="1"/>
        <v>0</v>
      </c>
      <c r="I30" s="231">
        <v>2.8154249999999998</v>
      </c>
      <c r="J30" s="72">
        <v>2.8154249999999998</v>
      </c>
      <c r="K30" s="245">
        <f t="shared" si="13"/>
        <v>0</v>
      </c>
      <c r="L30" s="231">
        <v>2.9024999999999999</v>
      </c>
      <c r="M30" s="72">
        <v>2.9024999999999999</v>
      </c>
      <c r="N30" s="232">
        <f t="shared" si="14"/>
        <v>0</v>
      </c>
      <c r="O30" s="231">
        <v>0</v>
      </c>
      <c r="P30" s="72">
        <v>0</v>
      </c>
      <c r="Q30" s="232">
        <f t="shared" si="15"/>
        <v>0</v>
      </c>
      <c r="R30" s="231">
        <v>0</v>
      </c>
      <c r="S30" s="72">
        <v>0</v>
      </c>
      <c r="T30" s="232">
        <f t="shared" si="16"/>
        <v>0</v>
      </c>
      <c r="U30" s="231">
        <v>0</v>
      </c>
      <c r="V30" s="72">
        <v>0</v>
      </c>
      <c r="W30" s="232">
        <f t="shared" si="17"/>
        <v>0</v>
      </c>
      <c r="X30" s="74">
        <v>2.9024999999999999</v>
      </c>
      <c r="Y30" s="244">
        <v>1.904744422366287E-2</v>
      </c>
      <c r="Z30" s="243">
        <f t="shared" si="7"/>
        <v>0.72750000000000004</v>
      </c>
      <c r="AA30" s="242">
        <v>2.9024999999999999</v>
      </c>
      <c r="AB30" s="241">
        <v>1.904744422366287E-2</v>
      </c>
      <c r="AC30" s="240">
        <f t="shared" si="8"/>
        <v>0.72750000000000004</v>
      </c>
      <c r="AD30" s="239">
        <f t="shared" si="18"/>
        <v>0</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0.75</v>
      </c>
      <c r="D33" s="171">
        <f>SUM(D21:D32)</f>
        <v>143.80371250000002</v>
      </c>
      <c r="E33" s="188">
        <v>0.94370135848385928</v>
      </c>
      <c r="F33" s="182">
        <f>SUM(F21:F32)</f>
        <v>142.62091875000002</v>
      </c>
      <c r="G33" s="187">
        <v>0.93593936090204288</v>
      </c>
      <c r="H33" s="186">
        <f t="shared" si="1"/>
        <v>8.2250571243075634E-3</v>
      </c>
      <c r="I33" s="171">
        <f t="shared" ref="I33:X33" si="19">SUM(I21:I32)</f>
        <v>191.73828333333336</v>
      </c>
      <c r="J33" s="27">
        <f t="shared" si="19"/>
        <v>190.161225</v>
      </c>
      <c r="K33" s="185">
        <f t="shared" si="19"/>
        <v>1.577058333333327</v>
      </c>
      <c r="L33" s="171">
        <f t="shared" si="19"/>
        <v>195.10000000000002</v>
      </c>
      <c r="M33" s="27">
        <f t="shared" si="19"/>
        <v>196.04249999999999</v>
      </c>
      <c r="N33" s="172">
        <f t="shared" si="19"/>
        <v>-0.94250000000001544</v>
      </c>
      <c r="O33" s="171">
        <f t="shared" si="19"/>
        <v>2.2058333333333295</v>
      </c>
      <c r="P33" s="27">
        <f t="shared" si="19"/>
        <v>0</v>
      </c>
      <c r="Q33" s="172">
        <f t="shared" si="19"/>
        <v>2.2058333333333295</v>
      </c>
      <c r="R33" s="171">
        <f t="shared" si="19"/>
        <v>0.36250000000000321</v>
      </c>
      <c r="S33" s="27">
        <f t="shared" si="19"/>
        <v>0</v>
      </c>
      <c r="T33" s="172">
        <f t="shared" si="19"/>
        <v>0.36250000000000321</v>
      </c>
      <c r="U33" s="171">
        <f t="shared" si="19"/>
        <v>0</v>
      </c>
      <c r="V33" s="27">
        <f t="shared" si="19"/>
        <v>0</v>
      </c>
      <c r="W33" s="172">
        <f t="shared" si="19"/>
        <v>0</v>
      </c>
      <c r="X33" s="29">
        <f t="shared" si="19"/>
        <v>197.66833333333335</v>
      </c>
      <c r="Y33" s="184">
        <v>1.2971839979159576</v>
      </c>
      <c r="Z33" s="183">
        <f t="shared" si="7"/>
        <v>0.72750000000000004</v>
      </c>
      <c r="AA33" s="182">
        <f>SUM(AA21:AA32)</f>
        <v>196.04249999999999</v>
      </c>
      <c r="AB33" s="181">
        <v>1.2865145854323612</v>
      </c>
      <c r="AC33" s="180">
        <f t="shared" si="8"/>
        <v>0.72750000000000015</v>
      </c>
      <c r="AD33" s="179">
        <f>SUM(AD21:AD32)</f>
        <v>1.6258333333333179</v>
      </c>
    </row>
    <row r="34" spans="1:30" ht="15">
      <c r="A34" s="377"/>
      <c r="B34" s="158" t="s">
        <v>87</v>
      </c>
      <c r="C34" s="169">
        <f t="shared" si="0"/>
        <v>0.75</v>
      </c>
      <c r="D34" s="151">
        <f>SUM(D24:D30)</f>
        <v>143.71459375000001</v>
      </c>
      <c r="E34" s="168">
        <v>0.94311652319706929</v>
      </c>
      <c r="F34" s="162">
        <f>SUM(F24:F30)</f>
        <v>142.62091875000002</v>
      </c>
      <c r="G34" s="167">
        <v>0.93593936090204288</v>
      </c>
      <c r="H34" s="166">
        <f t="shared" si="1"/>
        <v>7.6100483010271211E-3</v>
      </c>
      <c r="I34" s="151">
        <f t="shared" ref="I34:X34" si="20">SUM(I24:I30)</f>
        <v>191.61945833333334</v>
      </c>
      <c r="J34" s="16">
        <f t="shared" si="20"/>
        <v>190.161225</v>
      </c>
      <c r="K34" s="165">
        <f t="shared" si="20"/>
        <v>1.4582333333333271</v>
      </c>
      <c r="L34" s="151">
        <f t="shared" si="20"/>
        <v>194.97750000000002</v>
      </c>
      <c r="M34" s="16">
        <f t="shared" si="20"/>
        <v>196.04249999999999</v>
      </c>
      <c r="N34" s="152">
        <f t="shared" si="20"/>
        <v>-1.0650000000000155</v>
      </c>
      <c r="O34" s="151">
        <f t="shared" si="20"/>
        <v>2.2058333333333295</v>
      </c>
      <c r="P34" s="16">
        <f t="shared" si="20"/>
        <v>0</v>
      </c>
      <c r="Q34" s="152">
        <f t="shared" si="20"/>
        <v>2.2058333333333295</v>
      </c>
      <c r="R34" s="151">
        <f t="shared" si="20"/>
        <v>0.36250000000000321</v>
      </c>
      <c r="S34" s="16">
        <f t="shared" si="20"/>
        <v>0</v>
      </c>
      <c r="T34" s="152">
        <f t="shared" si="20"/>
        <v>0.36250000000000321</v>
      </c>
      <c r="U34" s="151">
        <f t="shared" si="20"/>
        <v>0</v>
      </c>
      <c r="V34" s="16">
        <f t="shared" si="20"/>
        <v>0</v>
      </c>
      <c r="W34" s="152">
        <f t="shared" si="20"/>
        <v>0</v>
      </c>
      <c r="X34" s="18">
        <f t="shared" si="20"/>
        <v>197.54583333333335</v>
      </c>
      <c r="Y34" s="164">
        <v>1.2963801006145284</v>
      </c>
      <c r="Z34" s="163">
        <f t="shared" si="7"/>
        <v>0.72749999999999992</v>
      </c>
      <c r="AA34" s="162">
        <f>SUM(AA24:AA30)</f>
        <v>196.04249999999999</v>
      </c>
      <c r="AB34" s="161">
        <v>1.2865145854323612</v>
      </c>
      <c r="AC34" s="160">
        <f t="shared" si="8"/>
        <v>0.72750000000000015</v>
      </c>
      <c r="AD34" s="159">
        <f>SUM(AD24:AD30)</f>
        <v>1.5033333333333179</v>
      </c>
    </row>
    <row r="35" spans="1:30" ht="15.75" thickBot="1">
      <c r="A35" s="379"/>
      <c r="B35" s="301" t="s">
        <v>86</v>
      </c>
      <c r="C35" s="313">
        <f t="shared" si="0"/>
        <v>0.74999999999999978</v>
      </c>
      <c r="D35" s="294">
        <f>SUM(D21:D23,D31:D32)</f>
        <v>8.9118749999999983E-2</v>
      </c>
      <c r="E35" s="312">
        <v>5.8483528678985534E-4</v>
      </c>
      <c r="F35" s="305">
        <f>SUM(F21:F23,F31:F32)</f>
        <v>0</v>
      </c>
      <c r="G35" s="311">
        <v>0</v>
      </c>
      <c r="H35" s="310">
        <f t="shared" si="1"/>
        <v>1</v>
      </c>
      <c r="I35" s="294">
        <f t="shared" ref="I35:X35" si="21">SUM(I21:I23,I31:I32)</f>
        <v>0.11882500000000001</v>
      </c>
      <c r="J35" s="293">
        <f t="shared" si="21"/>
        <v>0</v>
      </c>
      <c r="K35" s="309">
        <f t="shared" si="21"/>
        <v>0.11882500000000001</v>
      </c>
      <c r="L35" s="294">
        <f t="shared" si="21"/>
        <v>0.1225</v>
      </c>
      <c r="M35" s="293">
        <f t="shared" si="21"/>
        <v>0</v>
      </c>
      <c r="N35" s="295">
        <f t="shared" si="21"/>
        <v>0.1225</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0.1225</v>
      </c>
      <c r="Y35" s="307">
        <v>8.038973014293546E-4</v>
      </c>
      <c r="Z35" s="306">
        <f t="shared" si="7"/>
        <v>0.72749999999999992</v>
      </c>
      <c r="AA35" s="305">
        <f>SUM(AA21:AA23,AA31:AA32)</f>
        <v>0</v>
      </c>
      <c r="AB35" s="304">
        <v>0</v>
      </c>
      <c r="AC35" s="303">
        <f t="shared" si="8"/>
        <v>1</v>
      </c>
      <c r="AD35" s="302">
        <f>SUM(AD21:AD23,AD31:AD32)</f>
        <v>0.1225</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0.1418625</v>
      </c>
      <c r="E38" s="248">
        <v>9.309622932573209E-4</v>
      </c>
      <c r="F38" s="242">
        <v>0</v>
      </c>
      <c r="G38" s="247">
        <v>0</v>
      </c>
      <c r="H38" s="246">
        <f t="shared" si="1"/>
        <v>1</v>
      </c>
      <c r="I38" s="231">
        <v>0.18915000000000001</v>
      </c>
      <c r="J38" s="72">
        <v>0</v>
      </c>
      <c r="K38" s="245">
        <f t="shared" si="22"/>
        <v>0.18915000000000001</v>
      </c>
      <c r="L38" s="231">
        <v>0.19500000000000001</v>
      </c>
      <c r="M38" s="72">
        <v>0</v>
      </c>
      <c r="N38" s="232">
        <f t="shared" si="23"/>
        <v>0.19500000000000001</v>
      </c>
      <c r="O38" s="231">
        <v>0</v>
      </c>
      <c r="P38" s="72">
        <v>0</v>
      </c>
      <c r="Q38" s="232">
        <f t="shared" si="24"/>
        <v>0</v>
      </c>
      <c r="R38" s="231">
        <v>0</v>
      </c>
      <c r="S38" s="72">
        <v>0</v>
      </c>
      <c r="T38" s="232">
        <f t="shared" si="25"/>
        <v>0</v>
      </c>
      <c r="U38" s="231">
        <v>0</v>
      </c>
      <c r="V38" s="72">
        <v>0</v>
      </c>
      <c r="W38" s="232">
        <f t="shared" si="26"/>
        <v>0</v>
      </c>
      <c r="X38" s="74">
        <v>0.19500000000000001</v>
      </c>
      <c r="Y38" s="244">
        <v>1.2796732553365237E-3</v>
      </c>
      <c r="Z38" s="243">
        <f t="shared" si="7"/>
        <v>0.72750000000000004</v>
      </c>
      <c r="AA38" s="242">
        <v>0</v>
      </c>
      <c r="AB38" s="241">
        <v>0</v>
      </c>
      <c r="AC38" s="240">
        <f t="shared" si="8"/>
        <v>1</v>
      </c>
      <c r="AD38" s="239">
        <f t="shared" si="27"/>
        <v>0.19500000000000001</v>
      </c>
    </row>
    <row r="39" spans="1:30" ht="15">
      <c r="A39" s="377"/>
      <c r="B39" s="218" t="s">
        <v>23</v>
      </c>
      <c r="C39" s="229">
        <f t="shared" si="0"/>
        <v>0.74999999999999989</v>
      </c>
      <c r="D39" s="211">
        <v>2.9445562499999998</v>
      </c>
      <c r="E39" s="228">
        <v>1.9323435292097468E-2</v>
      </c>
      <c r="F39" s="222">
        <v>4.5905249999999995</v>
      </c>
      <c r="G39" s="227">
        <v>3.0124984976685611E-2</v>
      </c>
      <c r="H39" s="226">
        <f t="shared" si="1"/>
        <v>-0.55898702903026554</v>
      </c>
      <c r="I39" s="211">
        <v>3.926075</v>
      </c>
      <c r="J39" s="49">
        <v>6.1207000000000003</v>
      </c>
      <c r="K39" s="225">
        <f t="shared" si="22"/>
        <v>-2.1946250000000003</v>
      </c>
      <c r="L39" s="211">
        <v>4.0474999999999994</v>
      </c>
      <c r="M39" s="49">
        <v>6.31</v>
      </c>
      <c r="N39" s="212">
        <f t="shared" si="23"/>
        <v>-2.2625000000000002</v>
      </c>
      <c r="O39" s="211">
        <v>0</v>
      </c>
      <c r="P39" s="49">
        <v>0</v>
      </c>
      <c r="Q39" s="212">
        <f t="shared" si="24"/>
        <v>0</v>
      </c>
      <c r="R39" s="211">
        <v>0</v>
      </c>
      <c r="S39" s="49">
        <v>0</v>
      </c>
      <c r="T39" s="212">
        <f t="shared" si="25"/>
        <v>0</v>
      </c>
      <c r="U39" s="211">
        <v>0</v>
      </c>
      <c r="V39" s="49">
        <v>0</v>
      </c>
      <c r="W39" s="212">
        <f t="shared" si="26"/>
        <v>0</v>
      </c>
      <c r="X39" s="51">
        <v>4.0474999999999994</v>
      </c>
      <c r="Y39" s="224">
        <v>2.6561423081920915E-2</v>
      </c>
      <c r="Z39" s="223">
        <f t="shared" si="7"/>
        <v>0.72750000000000004</v>
      </c>
      <c r="AA39" s="222">
        <v>6.31</v>
      </c>
      <c r="AB39" s="221">
        <v>4.1408914057299816E-2</v>
      </c>
      <c r="AC39" s="220">
        <f t="shared" si="8"/>
        <v>0.72749999999999992</v>
      </c>
      <c r="AD39" s="219">
        <f t="shared" si="27"/>
        <v>-2.2625000000000002</v>
      </c>
    </row>
    <row r="40" spans="1:30" ht="15">
      <c r="A40" s="377"/>
      <c r="B40" s="270" t="s">
        <v>22</v>
      </c>
      <c r="C40" s="269">
        <f t="shared" si="0"/>
        <v>0.75000000000000011</v>
      </c>
      <c r="D40" s="251">
        <v>16.847081250000002</v>
      </c>
      <c r="E40" s="268">
        <v>0.11055774003131494</v>
      </c>
      <c r="F40" s="262">
        <v>16.847081250000002</v>
      </c>
      <c r="G40" s="267">
        <v>0.11055774003131494</v>
      </c>
      <c r="H40" s="266">
        <f t="shared" si="1"/>
        <v>0</v>
      </c>
      <c r="I40" s="251">
        <v>22.462775000000001</v>
      </c>
      <c r="J40" s="61">
        <v>22.462775000000001</v>
      </c>
      <c r="K40" s="265">
        <f t="shared" si="22"/>
        <v>0</v>
      </c>
      <c r="L40" s="251">
        <v>23.157499999999999</v>
      </c>
      <c r="M40" s="61">
        <v>23.157499999999999</v>
      </c>
      <c r="N40" s="252">
        <f t="shared" si="23"/>
        <v>0</v>
      </c>
      <c r="O40" s="251">
        <v>0</v>
      </c>
      <c r="P40" s="61">
        <v>0</v>
      </c>
      <c r="Q40" s="252">
        <f t="shared" si="24"/>
        <v>0</v>
      </c>
      <c r="R40" s="251">
        <v>0</v>
      </c>
      <c r="S40" s="61">
        <v>0</v>
      </c>
      <c r="T40" s="252">
        <f t="shared" si="25"/>
        <v>0</v>
      </c>
      <c r="U40" s="251">
        <v>0</v>
      </c>
      <c r="V40" s="61">
        <v>0</v>
      </c>
      <c r="W40" s="252">
        <f t="shared" si="26"/>
        <v>0</v>
      </c>
      <c r="X40" s="63">
        <v>23.157499999999999</v>
      </c>
      <c r="Y40" s="264">
        <v>0.15196940210490023</v>
      </c>
      <c r="Z40" s="263">
        <f t="shared" si="7"/>
        <v>0.72750000000000015</v>
      </c>
      <c r="AA40" s="262">
        <v>23.157499999999999</v>
      </c>
      <c r="AB40" s="261">
        <v>0.15196940210490023</v>
      </c>
      <c r="AC40" s="260">
        <f t="shared" si="8"/>
        <v>0.72750000000000015</v>
      </c>
      <c r="AD40" s="259">
        <f t="shared" si="27"/>
        <v>0</v>
      </c>
    </row>
    <row r="41" spans="1:30" ht="15">
      <c r="A41" s="377"/>
      <c r="B41" s="270" t="s">
        <v>21</v>
      </c>
      <c r="C41" s="269">
        <f t="shared" si="0"/>
        <v>0.75</v>
      </c>
      <c r="D41" s="251">
        <v>37.398956250000005</v>
      </c>
      <c r="E41" s="268">
        <v>0.24542791841346528</v>
      </c>
      <c r="F41" s="262">
        <v>36.100368750000001</v>
      </c>
      <c r="G41" s="267">
        <v>0.23690603280595596</v>
      </c>
      <c r="H41" s="266">
        <f t="shared" si="1"/>
        <v>3.4722559937752362E-2</v>
      </c>
      <c r="I41" s="251">
        <v>49.865275000000004</v>
      </c>
      <c r="J41" s="61">
        <v>48.133825000000002</v>
      </c>
      <c r="K41" s="265">
        <f t="shared" si="22"/>
        <v>1.7314500000000024</v>
      </c>
      <c r="L41" s="251">
        <v>51.407499999999999</v>
      </c>
      <c r="M41" s="61">
        <v>49.622499999999995</v>
      </c>
      <c r="N41" s="252">
        <f t="shared" si="23"/>
        <v>1.7850000000000037</v>
      </c>
      <c r="O41" s="251">
        <v>0</v>
      </c>
      <c r="P41" s="61">
        <v>0</v>
      </c>
      <c r="Q41" s="252">
        <f t="shared" si="24"/>
        <v>0</v>
      </c>
      <c r="R41" s="251">
        <v>0</v>
      </c>
      <c r="S41" s="61">
        <v>0</v>
      </c>
      <c r="T41" s="252">
        <f t="shared" si="25"/>
        <v>0</v>
      </c>
      <c r="U41" s="251">
        <v>0</v>
      </c>
      <c r="V41" s="61">
        <v>0</v>
      </c>
      <c r="W41" s="252">
        <f t="shared" si="26"/>
        <v>0</v>
      </c>
      <c r="X41" s="63">
        <v>51.407499999999999</v>
      </c>
      <c r="Y41" s="264">
        <v>0.33735796345493507</v>
      </c>
      <c r="Z41" s="263">
        <f t="shared" si="7"/>
        <v>0.72750000000000015</v>
      </c>
      <c r="AA41" s="262">
        <v>49.622499999999995</v>
      </c>
      <c r="AB41" s="261">
        <v>0.32564403134839304</v>
      </c>
      <c r="AC41" s="260">
        <f t="shared" si="8"/>
        <v>0.72750000000000015</v>
      </c>
      <c r="AD41" s="259">
        <f t="shared" si="27"/>
        <v>1.7850000000000037</v>
      </c>
    </row>
    <row r="42" spans="1:30" ht="15">
      <c r="A42" s="377"/>
      <c r="B42" s="270" t="s">
        <v>20</v>
      </c>
      <c r="C42" s="269">
        <f t="shared" si="0"/>
        <v>0.75</v>
      </c>
      <c r="D42" s="251">
        <v>50.726756250000001</v>
      </c>
      <c r="E42" s="268">
        <v>0.33289063232358895</v>
      </c>
      <c r="F42" s="262">
        <v>49.7209875</v>
      </c>
      <c r="G42" s="267">
        <v>0.32629034837267484</v>
      </c>
      <c r="H42" s="266">
        <f t="shared" si="1"/>
        <v>1.9827184396400299E-2</v>
      </c>
      <c r="I42" s="251">
        <v>67.635675000000006</v>
      </c>
      <c r="J42" s="61">
        <v>66.294650000000004</v>
      </c>
      <c r="K42" s="265">
        <f t="shared" si="22"/>
        <v>1.3410250000000019</v>
      </c>
      <c r="L42" s="251">
        <v>69.727500000000006</v>
      </c>
      <c r="M42" s="61">
        <v>68.345000000000013</v>
      </c>
      <c r="N42" s="252">
        <f t="shared" si="23"/>
        <v>1.3824999999999932</v>
      </c>
      <c r="O42" s="251">
        <v>0</v>
      </c>
      <c r="P42" s="61">
        <v>0</v>
      </c>
      <c r="Q42" s="252">
        <f t="shared" si="24"/>
        <v>0</v>
      </c>
      <c r="R42" s="251">
        <v>0</v>
      </c>
      <c r="S42" s="61">
        <v>0</v>
      </c>
      <c r="T42" s="252">
        <f t="shared" si="25"/>
        <v>0</v>
      </c>
      <c r="U42" s="251">
        <v>0</v>
      </c>
      <c r="V42" s="61">
        <v>0</v>
      </c>
      <c r="W42" s="252">
        <f t="shared" si="26"/>
        <v>0</v>
      </c>
      <c r="X42" s="63">
        <v>69.727500000000006</v>
      </c>
      <c r="Y42" s="264">
        <v>0.45758162518706391</v>
      </c>
      <c r="Z42" s="263">
        <f t="shared" si="7"/>
        <v>0.72749999999999992</v>
      </c>
      <c r="AA42" s="262">
        <v>68.345000000000013</v>
      </c>
      <c r="AB42" s="261">
        <v>0.44850906992807549</v>
      </c>
      <c r="AC42" s="260">
        <f t="shared" si="8"/>
        <v>0.72749999999999981</v>
      </c>
      <c r="AD42" s="259">
        <f t="shared" si="27"/>
        <v>1.3824999999999932</v>
      </c>
    </row>
    <row r="43" spans="1:30" ht="15">
      <c r="A43" s="377"/>
      <c r="B43" s="270" t="s">
        <v>19</v>
      </c>
      <c r="C43" s="269">
        <f t="shared" si="0"/>
        <v>0.75000000000000011</v>
      </c>
      <c r="D43" s="251">
        <v>39.379575000000003</v>
      </c>
      <c r="E43" s="268">
        <v>0.25842558427701939</v>
      </c>
      <c r="F43" s="262">
        <v>38.0373375</v>
      </c>
      <c r="G43" s="267">
        <v>0.24961724873312321</v>
      </c>
      <c r="H43" s="266">
        <f t="shared" si="1"/>
        <v>3.4084611121374543E-2</v>
      </c>
      <c r="I43" s="251">
        <v>52.506099999999996</v>
      </c>
      <c r="J43" s="61">
        <v>50.716450000000002</v>
      </c>
      <c r="K43" s="265">
        <f t="shared" si="22"/>
        <v>1.7896499999999946</v>
      </c>
      <c r="L43" s="251">
        <v>54.13</v>
      </c>
      <c r="M43" s="61">
        <v>52.285000000000004</v>
      </c>
      <c r="N43" s="252">
        <f t="shared" si="23"/>
        <v>1.8449999999999989</v>
      </c>
      <c r="O43" s="251">
        <v>0</v>
      </c>
      <c r="P43" s="61">
        <v>0</v>
      </c>
      <c r="Q43" s="252">
        <f t="shared" si="24"/>
        <v>0</v>
      </c>
      <c r="R43" s="251">
        <v>0</v>
      </c>
      <c r="S43" s="61">
        <v>0</v>
      </c>
      <c r="T43" s="252">
        <f t="shared" si="25"/>
        <v>0</v>
      </c>
      <c r="U43" s="251">
        <v>0</v>
      </c>
      <c r="V43" s="61">
        <v>0</v>
      </c>
      <c r="W43" s="252">
        <f t="shared" si="26"/>
        <v>0</v>
      </c>
      <c r="X43" s="63">
        <v>54.13</v>
      </c>
      <c r="Y43" s="264">
        <v>0.35522417082751806</v>
      </c>
      <c r="Z43" s="263">
        <f t="shared" si="7"/>
        <v>0.72750000000000004</v>
      </c>
      <c r="AA43" s="262">
        <v>52.285000000000004</v>
      </c>
      <c r="AB43" s="261">
        <v>0.34311649310394943</v>
      </c>
      <c r="AC43" s="260">
        <f t="shared" si="8"/>
        <v>0.72749999999999992</v>
      </c>
      <c r="AD43" s="259">
        <f t="shared" si="27"/>
        <v>1.8449999999999989</v>
      </c>
    </row>
    <row r="44" spans="1:30" ht="15">
      <c r="A44" s="377"/>
      <c r="B44" s="258" t="s">
        <v>18</v>
      </c>
      <c r="C44" s="269">
        <f t="shared" si="0"/>
        <v>0.74999999999999989</v>
      </c>
      <c r="D44" s="251">
        <v>21.91411875</v>
      </c>
      <c r="E44" s="268">
        <v>0.14380980348022385</v>
      </c>
      <c r="F44" s="262">
        <v>21.64130625</v>
      </c>
      <c r="G44" s="267">
        <v>0.14201949137780592</v>
      </c>
      <c r="H44" s="266">
        <f t="shared" si="1"/>
        <v>1.2449165905884331E-2</v>
      </c>
      <c r="I44" s="251">
        <v>29.218825000000002</v>
      </c>
      <c r="J44" s="61">
        <v>28.855074999999999</v>
      </c>
      <c r="K44" s="265">
        <f t="shared" si="22"/>
        <v>0.36375000000000313</v>
      </c>
      <c r="L44" s="251">
        <v>30.122500000000002</v>
      </c>
      <c r="M44" s="61">
        <v>29.747500000000002</v>
      </c>
      <c r="N44" s="252">
        <f t="shared" si="23"/>
        <v>0.375</v>
      </c>
      <c r="O44" s="251">
        <v>0</v>
      </c>
      <c r="P44" s="61">
        <v>0</v>
      </c>
      <c r="Q44" s="252">
        <f t="shared" si="24"/>
        <v>0</v>
      </c>
      <c r="R44" s="251">
        <v>0</v>
      </c>
      <c r="S44" s="61">
        <v>0</v>
      </c>
      <c r="T44" s="252">
        <f t="shared" si="25"/>
        <v>0</v>
      </c>
      <c r="U44" s="251">
        <v>0</v>
      </c>
      <c r="V44" s="61">
        <v>0</v>
      </c>
      <c r="W44" s="252">
        <f t="shared" si="26"/>
        <v>0</v>
      </c>
      <c r="X44" s="63">
        <v>30.122500000000002</v>
      </c>
      <c r="Y44" s="264">
        <v>0.1976767058147407</v>
      </c>
      <c r="Z44" s="263">
        <f t="shared" si="7"/>
        <v>0.72749999999999992</v>
      </c>
      <c r="AA44" s="262">
        <v>29.747500000000002</v>
      </c>
      <c r="AB44" s="261">
        <v>0.19521579570832431</v>
      </c>
      <c r="AC44" s="260">
        <f t="shared" si="8"/>
        <v>0.72749999999999992</v>
      </c>
      <c r="AD44" s="259">
        <f t="shared" si="27"/>
        <v>0.375</v>
      </c>
    </row>
    <row r="45" spans="1:30" ht="15">
      <c r="A45" s="377"/>
      <c r="B45" s="238" t="s">
        <v>17</v>
      </c>
      <c r="C45" s="249">
        <f t="shared" si="0"/>
        <v>0.75</v>
      </c>
      <c r="D45" s="231">
        <v>3.2246437500000003</v>
      </c>
      <c r="E45" s="248">
        <v>2.1161489050579872E-2</v>
      </c>
      <c r="F45" s="242">
        <v>4.9306312499999994</v>
      </c>
      <c r="G45" s="247">
        <v>3.235690739769996E-2</v>
      </c>
      <c r="H45" s="246">
        <f t="shared" si="1"/>
        <v>-0.52904681331077241</v>
      </c>
      <c r="I45" s="231">
        <v>4.299525</v>
      </c>
      <c r="J45" s="72">
        <v>6.5741750000000003</v>
      </c>
      <c r="K45" s="245">
        <f t="shared" si="22"/>
        <v>-2.2746500000000003</v>
      </c>
      <c r="L45" s="231">
        <v>4.4324999999999992</v>
      </c>
      <c r="M45" s="72">
        <v>6.7774999999999999</v>
      </c>
      <c r="N45" s="232">
        <f t="shared" si="23"/>
        <v>-2.3450000000000006</v>
      </c>
      <c r="O45" s="231">
        <v>0</v>
      </c>
      <c r="P45" s="72">
        <v>0</v>
      </c>
      <c r="Q45" s="232">
        <f t="shared" si="24"/>
        <v>0</v>
      </c>
      <c r="R45" s="231">
        <v>0</v>
      </c>
      <c r="S45" s="72">
        <v>0</v>
      </c>
      <c r="T45" s="232">
        <f t="shared" si="25"/>
        <v>0</v>
      </c>
      <c r="U45" s="231">
        <v>0</v>
      </c>
      <c r="V45" s="72">
        <v>0</v>
      </c>
      <c r="W45" s="232">
        <f t="shared" si="26"/>
        <v>0</v>
      </c>
      <c r="X45" s="74">
        <v>4.4324999999999992</v>
      </c>
      <c r="Y45" s="244">
        <v>2.9087957457841745E-2</v>
      </c>
      <c r="Z45" s="243">
        <f t="shared" si="7"/>
        <v>0.72750000000000015</v>
      </c>
      <c r="AA45" s="242">
        <v>6.7774999999999999</v>
      </c>
      <c r="AB45" s="241">
        <v>4.4476848656632248E-2</v>
      </c>
      <c r="AC45" s="240">
        <f t="shared" si="8"/>
        <v>0.72749999999999992</v>
      </c>
      <c r="AD45" s="239">
        <f t="shared" si="27"/>
        <v>-2.3450000000000006</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0.74999999999999989</v>
      </c>
      <c r="D48" s="171">
        <f>SUM(D36:D47)</f>
        <v>172.57755</v>
      </c>
      <c r="E48" s="188">
        <v>1.132527565161547</v>
      </c>
      <c r="F48" s="182">
        <f>SUM(F36:F47)</f>
        <v>171.86823749999999</v>
      </c>
      <c r="G48" s="187">
        <v>1.1278727536952604</v>
      </c>
      <c r="H48" s="186">
        <f t="shared" si="1"/>
        <v>4.1101087598010861E-3</v>
      </c>
      <c r="I48" s="171">
        <f t="shared" ref="I48:X48" si="28">SUM(I36:I47)</f>
        <v>230.10340000000002</v>
      </c>
      <c r="J48" s="27">
        <f t="shared" si="28"/>
        <v>229.15765000000002</v>
      </c>
      <c r="K48" s="185">
        <f t="shared" si="28"/>
        <v>0.94575000000000164</v>
      </c>
      <c r="L48" s="171">
        <f t="shared" si="28"/>
        <v>237.22000000000003</v>
      </c>
      <c r="M48" s="27">
        <f t="shared" si="28"/>
        <v>236.245</v>
      </c>
      <c r="N48" s="172">
        <f t="shared" si="28"/>
        <v>0.97499999999999476</v>
      </c>
      <c r="O48" s="171">
        <f t="shared" si="28"/>
        <v>0</v>
      </c>
      <c r="P48" s="27">
        <f t="shared" si="28"/>
        <v>0</v>
      </c>
      <c r="Q48" s="172">
        <f t="shared" si="28"/>
        <v>0</v>
      </c>
      <c r="R48" s="171">
        <f t="shared" si="28"/>
        <v>0</v>
      </c>
      <c r="S48" s="27">
        <f t="shared" si="28"/>
        <v>0</v>
      </c>
      <c r="T48" s="172">
        <f t="shared" si="28"/>
        <v>0</v>
      </c>
      <c r="U48" s="171">
        <f t="shared" si="28"/>
        <v>0</v>
      </c>
      <c r="V48" s="27">
        <f t="shared" si="28"/>
        <v>0</v>
      </c>
      <c r="W48" s="172">
        <f t="shared" si="28"/>
        <v>0</v>
      </c>
      <c r="X48" s="29">
        <f t="shared" si="28"/>
        <v>237.22000000000003</v>
      </c>
      <c r="Y48" s="184">
        <v>1.5567389211842573</v>
      </c>
      <c r="Z48" s="183">
        <f t="shared" si="7"/>
        <v>0.72749999999999992</v>
      </c>
      <c r="AA48" s="182">
        <f>SUM(AA36:AA47)</f>
        <v>236.245</v>
      </c>
      <c r="AB48" s="181">
        <v>1.5503405549075744</v>
      </c>
      <c r="AC48" s="180">
        <f t="shared" si="8"/>
        <v>0.72749999999999992</v>
      </c>
      <c r="AD48" s="179">
        <f>SUM(AD36:AD47)</f>
        <v>0.97499999999999476</v>
      </c>
    </row>
    <row r="49" spans="1:30" ht="15">
      <c r="A49" s="377"/>
      <c r="B49" s="158" t="s">
        <v>87</v>
      </c>
      <c r="C49" s="169">
        <f t="shared" si="0"/>
        <v>0.75</v>
      </c>
      <c r="D49" s="151">
        <f>SUM(D39:D45)</f>
        <v>172.4356875</v>
      </c>
      <c r="E49" s="168">
        <v>1.1315966028682898</v>
      </c>
      <c r="F49" s="162">
        <f>SUM(F39:F45)</f>
        <v>171.86823749999999</v>
      </c>
      <c r="G49" s="167">
        <v>1.1278727536952604</v>
      </c>
      <c r="H49" s="166">
        <f t="shared" si="1"/>
        <v>3.2907921105369098E-3</v>
      </c>
      <c r="I49" s="151">
        <f t="shared" ref="I49:X49" si="29">SUM(I39:I45)</f>
        <v>229.91425000000001</v>
      </c>
      <c r="J49" s="16">
        <f t="shared" si="29"/>
        <v>229.15765000000002</v>
      </c>
      <c r="K49" s="165">
        <f t="shared" si="29"/>
        <v>0.75660000000000149</v>
      </c>
      <c r="L49" s="151">
        <f t="shared" si="29"/>
        <v>237.02500000000001</v>
      </c>
      <c r="M49" s="16">
        <f t="shared" si="29"/>
        <v>236.245</v>
      </c>
      <c r="N49" s="152">
        <f t="shared" si="29"/>
        <v>0.77999999999999492</v>
      </c>
      <c r="O49" s="151">
        <f t="shared" si="29"/>
        <v>0</v>
      </c>
      <c r="P49" s="16">
        <f t="shared" si="29"/>
        <v>0</v>
      </c>
      <c r="Q49" s="152">
        <f t="shared" si="29"/>
        <v>0</v>
      </c>
      <c r="R49" s="151">
        <f t="shared" si="29"/>
        <v>0</v>
      </c>
      <c r="S49" s="16">
        <f t="shared" si="29"/>
        <v>0</v>
      </c>
      <c r="T49" s="152">
        <f t="shared" si="29"/>
        <v>0</v>
      </c>
      <c r="U49" s="151">
        <f t="shared" si="29"/>
        <v>0</v>
      </c>
      <c r="V49" s="16">
        <f t="shared" si="29"/>
        <v>0</v>
      </c>
      <c r="W49" s="152">
        <f t="shared" si="29"/>
        <v>0</v>
      </c>
      <c r="X49" s="18">
        <f t="shared" si="29"/>
        <v>237.02500000000001</v>
      </c>
      <c r="Y49" s="164">
        <v>1.5554592479289207</v>
      </c>
      <c r="Z49" s="163">
        <f t="shared" si="7"/>
        <v>0.72750000000000004</v>
      </c>
      <c r="AA49" s="162">
        <f>SUM(AA39:AA45)</f>
        <v>236.245</v>
      </c>
      <c r="AB49" s="161">
        <v>1.5503405549075744</v>
      </c>
      <c r="AC49" s="160">
        <f t="shared" si="8"/>
        <v>0.72749999999999992</v>
      </c>
      <c r="AD49" s="159">
        <f>SUM(AD39:AD45)</f>
        <v>0.77999999999999492</v>
      </c>
    </row>
    <row r="50" spans="1:30" ht="15.75" thickBot="1">
      <c r="A50" s="378"/>
      <c r="B50" s="138" t="s">
        <v>86</v>
      </c>
      <c r="C50" s="149">
        <f t="shared" si="0"/>
        <v>0.75</v>
      </c>
      <c r="D50" s="131">
        <f>SUM(D36:D38,D46:D47)</f>
        <v>0.1418625</v>
      </c>
      <c r="E50" s="148">
        <v>9.309622932573209E-4</v>
      </c>
      <c r="F50" s="142">
        <f>SUM(F36:F38,F46:F47)</f>
        <v>0</v>
      </c>
      <c r="G50" s="147">
        <v>0</v>
      </c>
      <c r="H50" s="146">
        <f t="shared" si="1"/>
        <v>1</v>
      </c>
      <c r="I50" s="131">
        <f t="shared" ref="I50:X50" si="30">SUM(I36:I38,I46:I47)</f>
        <v>0.18915000000000001</v>
      </c>
      <c r="J50" s="5">
        <f t="shared" si="30"/>
        <v>0</v>
      </c>
      <c r="K50" s="145">
        <f t="shared" si="30"/>
        <v>0.18915000000000001</v>
      </c>
      <c r="L50" s="131">
        <f t="shared" si="30"/>
        <v>0.19500000000000001</v>
      </c>
      <c r="M50" s="5">
        <f t="shared" si="30"/>
        <v>0</v>
      </c>
      <c r="N50" s="132">
        <f t="shared" si="30"/>
        <v>0.19500000000000001</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0.19500000000000001</v>
      </c>
      <c r="Y50" s="144">
        <v>1.2796732553365237E-3</v>
      </c>
      <c r="Z50" s="143">
        <f t="shared" si="7"/>
        <v>0.72750000000000004</v>
      </c>
      <c r="AA50" s="142">
        <f>SUM(AA36:AA38,AA46:AA47)</f>
        <v>0</v>
      </c>
      <c r="AB50" s="141">
        <v>0</v>
      </c>
      <c r="AC50" s="140">
        <f t="shared" si="8"/>
        <v>1</v>
      </c>
      <c r="AD50" s="139">
        <f>SUM(AD36:AD38,AD46:AD47)</f>
        <v>0.19500000000000001</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6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PostCrReuse!A1</f>
        <v>FIIP DIVERSION: Project "Pump-Back" Irrigation below Post F Canal</v>
      </c>
      <c r="C1" s="124"/>
      <c r="D1" s="124"/>
      <c r="E1" s="124"/>
      <c r="F1" s="124"/>
      <c r="G1" s="124"/>
      <c r="H1" s="124"/>
      <c r="I1" s="124"/>
      <c r="J1" s="124"/>
      <c r="K1" s="124"/>
      <c r="L1" s="124"/>
      <c r="M1" s="124"/>
      <c r="N1" s="124"/>
      <c r="O1" s="124"/>
    </row>
    <row r="2" spans="2:15" ht="23.25">
      <c r="B2" s="125" t="str">
        <f>PostCrReuse!A2</f>
        <v>152 Acres (100% Sprinkler / 0%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65.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142</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0</v>
      </c>
      <c r="G9" s="227">
        <v>0</v>
      </c>
      <c r="H9" s="226">
        <f t="shared" si="1"/>
        <v>1</v>
      </c>
      <c r="I9" s="211">
        <v>0</v>
      </c>
      <c r="J9" s="49">
        <v>0</v>
      </c>
      <c r="K9" s="225">
        <f t="shared" si="2"/>
        <v>0</v>
      </c>
      <c r="L9" s="211">
        <v>0</v>
      </c>
      <c r="M9" s="49">
        <v>0</v>
      </c>
      <c r="N9" s="212">
        <f t="shared" si="3"/>
        <v>0</v>
      </c>
      <c r="O9" s="211">
        <v>0</v>
      </c>
      <c r="P9" s="49">
        <v>2.2974999999999999</v>
      </c>
      <c r="Q9" s="212">
        <f t="shared" si="4"/>
        <v>-2.2974999999999999</v>
      </c>
      <c r="R9" s="211">
        <v>0</v>
      </c>
      <c r="S9" s="49">
        <v>0</v>
      </c>
      <c r="T9" s="212">
        <f t="shared" si="5"/>
        <v>0</v>
      </c>
      <c r="U9" s="211">
        <v>0</v>
      </c>
      <c r="V9" s="49">
        <v>0</v>
      </c>
      <c r="W9" s="212">
        <f t="shared" si="6"/>
        <v>0</v>
      </c>
      <c r="X9" s="51">
        <v>0</v>
      </c>
      <c r="Y9" s="224">
        <v>0</v>
      </c>
      <c r="Z9" s="223">
        <f t="shared" si="7"/>
        <v>1</v>
      </c>
      <c r="AA9" s="222">
        <v>2.2974999999999999</v>
      </c>
      <c r="AB9" s="221">
        <v>0</v>
      </c>
      <c r="AC9" s="220">
        <f t="shared" si="8"/>
        <v>0</v>
      </c>
      <c r="AD9" s="219">
        <f t="shared" si="9"/>
        <v>-2.2974999999999999</v>
      </c>
    </row>
    <row r="10" spans="1:31" ht="15">
      <c r="A10" s="377"/>
      <c r="B10" s="270" t="s">
        <v>22</v>
      </c>
      <c r="C10" s="269">
        <f t="shared" si="0"/>
        <v>1</v>
      </c>
      <c r="D10" s="251">
        <v>0</v>
      </c>
      <c r="E10" s="268">
        <v>0</v>
      </c>
      <c r="F10" s="262">
        <v>0</v>
      </c>
      <c r="G10" s="267">
        <v>0</v>
      </c>
      <c r="H10" s="266">
        <f t="shared" si="1"/>
        <v>1</v>
      </c>
      <c r="I10" s="251">
        <v>0</v>
      </c>
      <c r="J10" s="61">
        <v>0</v>
      </c>
      <c r="K10" s="265">
        <f t="shared" si="2"/>
        <v>0</v>
      </c>
      <c r="L10" s="251">
        <v>0</v>
      </c>
      <c r="M10" s="61">
        <v>0</v>
      </c>
      <c r="N10" s="252">
        <f t="shared" si="3"/>
        <v>0</v>
      </c>
      <c r="O10" s="251">
        <v>31.237500000000001</v>
      </c>
      <c r="P10" s="61">
        <v>66.882499999999993</v>
      </c>
      <c r="Q10" s="252">
        <f t="shared" si="4"/>
        <v>-35.644999999999996</v>
      </c>
      <c r="R10" s="251">
        <v>0</v>
      </c>
      <c r="S10" s="61">
        <v>0</v>
      </c>
      <c r="T10" s="252">
        <f t="shared" si="5"/>
        <v>0</v>
      </c>
      <c r="U10" s="251">
        <v>0</v>
      </c>
      <c r="V10" s="61">
        <v>0</v>
      </c>
      <c r="W10" s="252">
        <f t="shared" si="6"/>
        <v>0</v>
      </c>
      <c r="X10" s="63">
        <v>31.237500000000001</v>
      </c>
      <c r="Y10" s="264">
        <v>0</v>
      </c>
      <c r="Z10" s="263">
        <f t="shared" si="7"/>
        <v>0</v>
      </c>
      <c r="AA10" s="262">
        <v>66.882499999999993</v>
      </c>
      <c r="AB10" s="261">
        <v>0</v>
      </c>
      <c r="AC10" s="260">
        <f t="shared" si="8"/>
        <v>0</v>
      </c>
      <c r="AD10" s="259">
        <f t="shared" si="9"/>
        <v>-35.644999999999996</v>
      </c>
    </row>
    <row r="11" spans="1:31" ht="15">
      <c r="A11" s="377"/>
      <c r="B11" s="270" t="s">
        <v>21</v>
      </c>
      <c r="C11" s="269">
        <f t="shared" si="0"/>
        <v>1</v>
      </c>
      <c r="D11" s="251">
        <v>0</v>
      </c>
      <c r="E11" s="268">
        <v>0</v>
      </c>
      <c r="F11" s="262">
        <v>0</v>
      </c>
      <c r="G11" s="267">
        <v>0</v>
      </c>
      <c r="H11" s="266">
        <f t="shared" si="1"/>
        <v>1</v>
      </c>
      <c r="I11" s="251">
        <v>0</v>
      </c>
      <c r="J11" s="61">
        <v>0</v>
      </c>
      <c r="K11" s="265">
        <f t="shared" si="2"/>
        <v>0</v>
      </c>
      <c r="L11" s="251">
        <v>0</v>
      </c>
      <c r="M11" s="61">
        <v>0</v>
      </c>
      <c r="N11" s="252">
        <f t="shared" si="3"/>
        <v>0</v>
      </c>
      <c r="O11" s="251">
        <v>85.987499999999997</v>
      </c>
      <c r="P11" s="61">
        <v>125.4025</v>
      </c>
      <c r="Q11" s="252">
        <f t="shared" si="4"/>
        <v>-39.415000000000006</v>
      </c>
      <c r="R11" s="251">
        <v>0</v>
      </c>
      <c r="S11" s="61">
        <v>0</v>
      </c>
      <c r="T11" s="252">
        <f t="shared" si="5"/>
        <v>0</v>
      </c>
      <c r="U11" s="251">
        <v>0</v>
      </c>
      <c r="V11" s="61">
        <v>0</v>
      </c>
      <c r="W11" s="252">
        <f t="shared" si="6"/>
        <v>0</v>
      </c>
      <c r="X11" s="63">
        <v>85.987499999999997</v>
      </c>
      <c r="Y11" s="264">
        <v>0</v>
      </c>
      <c r="Z11" s="263">
        <f t="shared" si="7"/>
        <v>0</v>
      </c>
      <c r="AA11" s="262">
        <v>125.4025</v>
      </c>
      <c r="AB11" s="261">
        <v>0</v>
      </c>
      <c r="AC11" s="260">
        <f t="shared" si="8"/>
        <v>0</v>
      </c>
      <c r="AD11" s="259">
        <f t="shared" si="9"/>
        <v>-39.415000000000006</v>
      </c>
    </row>
    <row r="12" spans="1:31" ht="15">
      <c r="A12" s="377"/>
      <c r="B12" s="270" t="s">
        <v>20</v>
      </c>
      <c r="C12" s="269">
        <f t="shared" si="0"/>
        <v>1</v>
      </c>
      <c r="D12" s="251">
        <v>0</v>
      </c>
      <c r="E12" s="268">
        <v>0</v>
      </c>
      <c r="F12" s="262">
        <v>0</v>
      </c>
      <c r="G12" s="267">
        <v>0</v>
      </c>
      <c r="H12" s="266">
        <f t="shared" si="1"/>
        <v>1</v>
      </c>
      <c r="I12" s="251">
        <v>0</v>
      </c>
      <c r="J12" s="61">
        <v>0</v>
      </c>
      <c r="K12" s="265">
        <f t="shared" si="2"/>
        <v>0</v>
      </c>
      <c r="L12" s="251">
        <v>0</v>
      </c>
      <c r="M12" s="61">
        <v>0</v>
      </c>
      <c r="N12" s="252">
        <f t="shared" si="3"/>
        <v>0</v>
      </c>
      <c r="O12" s="251">
        <v>204.6</v>
      </c>
      <c r="P12" s="61">
        <v>232.34</v>
      </c>
      <c r="Q12" s="252">
        <f t="shared" si="4"/>
        <v>-27.740000000000009</v>
      </c>
      <c r="R12" s="251">
        <v>0</v>
      </c>
      <c r="S12" s="61">
        <v>0</v>
      </c>
      <c r="T12" s="252">
        <f t="shared" si="5"/>
        <v>0</v>
      </c>
      <c r="U12" s="251">
        <v>0</v>
      </c>
      <c r="V12" s="61">
        <v>0</v>
      </c>
      <c r="W12" s="252">
        <f t="shared" si="6"/>
        <v>0</v>
      </c>
      <c r="X12" s="63">
        <v>204.6</v>
      </c>
      <c r="Y12" s="264">
        <v>0</v>
      </c>
      <c r="Z12" s="263">
        <f t="shared" si="7"/>
        <v>0</v>
      </c>
      <c r="AA12" s="262">
        <v>232.34</v>
      </c>
      <c r="AB12" s="261">
        <v>0</v>
      </c>
      <c r="AC12" s="260">
        <f t="shared" si="8"/>
        <v>0</v>
      </c>
      <c r="AD12" s="259">
        <f t="shared" si="9"/>
        <v>-27.740000000000009</v>
      </c>
    </row>
    <row r="13" spans="1:31" ht="15">
      <c r="A13" s="377"/>
      <c r="B13" s="270" t="s">
        <v>19</v>
      </c>
      <c r="C13" s="269">
        <f t="shared" si="0"/>
        <v>1</v>
      </c>
      <c r="D13" s="251">
        <v>0</v>
      </c>
      <c r="E13" s="268">
        <v>0</v>
      </c>
      <c r="F13" s="262">
        <v>0</v>
      </c>
      <c r="G13" s="267">
        <v>0</v>
      </c>
      <c r="H13" s="266">
        <f t="shared" si="1"/>
        <v>1</v>
      </c>
      <c r="I13" s="251">
        <v>0</v>
      </c>
      <c r="J13" s="61">
        <v>0</v>
      </c>
      <c r="K13" s="265">
        <f t="shared" si="2"/>
        <v>0</v>
      </c>
      <c r="L13" s="251">
        <v>0</v>
      </c>
      <c r="M13" s="61">
        <v>0</v>
      </c>
      <c r="N13" s="252">
        <f t="shared" si="3"/>
        <v>0</v>
      </c>
      <c r="O13" s="251">
        <v>264.20999999999998</v>
      </c>
      <c r="P13" s="61">
        <v>249.95</v>
      </c>
      <c r="Q13" s="252">
        <f t="shared" si="4"/>
        <v>14.259999999999991</v>
      </c>
      <c r="R13" s="251">
        <v>0</v>
      </c>
      <c r="S13" s="61">
        <v>0</v>
      </c>
      <c r="T13" s="252">
        <f t="shared" si="5"/>
        <v>0</v>
      </c>
      <c r="U13" s="251">
        <v>0</v>
      </c>
      <c r="V13" s="61">
        <v>0</v>
      </c>
      <c r="W13" s="252">
        <f t="shared" si="6"/>
        <v>0</v>
      </c>
      <c r="X13" s="63">
        <v>264.20999999999998</v>
      </c>
      <c r="Y13" s="264">
        <v>0</v>
      </c>
      <c r="Z13" s="263">
        <f t="shared" si="7"/>
        <v>0</v>
      </c>
      <c r="AA13" s="262">
        <v>249.95</v>
      </c>
      <c r="AB13" s="261">
        <v>0</v>
      </c>
      <c r="AC13" s="260">
        <f t="shared" si="8"/>
        <v>0</v>
      </c>
      <c r="AD13" s="259">
        <f t="shared" si="9"/>
        <v>14.259999999999991</v>
      </c>
    </row>
    <row r="14" spans="1:31" ht="15">
      <c r="A14" s="377"/>
      <c r="B14" s="258" t="s">
        <v>18</v>
      </c>
      <c r="C14" s="269">
        <f t="shared" si="0"/>
        <v>1</v>
      </c>
      <c r="D14" s="251">
        <v>0</v>
      </c>
      <c r="E14" s="268">
        <v>0</v>
      </c>
      <c r="F14" s="262">
        <v>0</v>
      </c>
      <c r="G14" s="267">
        <v>0</v>
      </c>
      <c r="H14" s="266">
        <f t="shared" si="1"/>
        <v>1</v>
      </c>
      <c r="I14" s="251">
        <v>0</v>
      </c>
      <c r="J14" s="61">
        <v>0</v>
      </c>
      <c r="K14" s="265">
        <f t="shared" si="2"/>
        <v>0</v>
      </c>
      <c r="L14" s="251">
        <v>0</v>
      </c>
      <c r="M14" s="61">
        <v>0</v>
      </c>
      <c r="N14" s="252">
        <f t="shared" si="3"/>
        <v>0</v>
      </c>
      <c r="O14" s="251">
        <v>0</v>
      </c>
      <c r="P14" s="61">
        <v>154.435</v>
      </c>
      <c r="Q14" s="252">
        <f t="shared" si="4"/>
        <v>-154.435</v>
      </c>
      <c r="R14" s="251">
        <v>0</v>
      </c>
      <c r="S14" s="61">
        <v>0</v>
      </c>
      <c r="T14" s="252">
        <f t="shared" si="5"/>
        <v>0</v>
      </c>
      <c r="U14" s="251">
        <v>0</v>
      </c>
      <c r="V14" s="61">
        <v>0</v>
      </c>
      <c r="W14" s="252">
        <f t="shared" si="6"/>
        <v>0</v>
      </c>
      <c r="X14" s="63">
        <v>0</v>
      </c>
      <c r="Y14" s="264">
        <v>0</v>
      </c>
      <c r="Z14" s="263">
        <f t="shared" si="7"/>
        <v>1</v>
      </c>
      <c r="AA14" s="262">
        <v>154.435</v>
      </c>
      <c r="AB14" s="261">
        <v>0</v>
      </c>
      <c r="AC14" s="260">
        <f t="shared" si="8"/>
        <v>0</v>
      </c>
      <c r="AD14" s="259">
        <f t="shared" si="9"/>
        <v>-154.435</v>
      </c>
    </row>
    <row r="15" spans="1:31" ht="15">
      <c r="A15" s="377"/>
      <c r="B15" s="238" t="s">
        <v>17</v>
      </c>
      <c r="C15" s="249">
        <f t="shared" si="0"/>
        <v>1</v>
      </c>
      <c r="D15" s="231">
        <v>0</v>
      </c>
      <c r="E15" s="248">
        <v>0</v>
      </c>
      <c r="F15" s="242">
        <v>0</v>
      </c>
      <c r="G15" s="247">
        <v>0</v>
      </c>
      <c r="H15" s="246">
        <f t="shared" si="1"/>
        <v>1</v>
      </c>
      <c r="I15" s="231">
        <v>0</v>
      </c>
      <c r="J15" s="72">
        <v>0</v>
      </c>
      <c r="K15" s="245">
        <f t="shared" si="2"/>
        <v>0</v>
      </c>
      <c r="L15" s="231">
        <v>0</v>
      </c>
      <c r="M15" s="72">
        <v>0</v>
      </c>
      <c r="N15" s="232">
        <f t="shared" si="3"/>
        <v>0</v>
      </c>
      <c r="O15" s="231">
        <v>0</v>
      </c>
      <c r="P15" s="72">
        <v>0</v>
      </c>
      <c r="Q15" s="232">
        <f t="shared" si="4"/>
        <v>0</v>
      </c>
      <c r="R15" s="231">
        <v>0</v>
      </c>
      <c r="S15" s="72">
        <v>0</v>
      </c>
      <c r="T15" s="232">
        <f t="shared" si="5"/>
        <v>0</v>
      </c>
      <c r="U15" s="231">
        <v>0</v>
      </c>
      <c r="V15" s="72">
        <v>0</v>
      </c>
      <c r="W15" s="232">
        <f t="shared" si="6"/>
        <v>0</v>
      </c>
      <c r="X15" s="74">
        <v>0</v>
      </c>
      <c r="Y15" s="244">
        <v>0</v>
      </c>
      <c r="Z15" s="243">
        <f t="shared" si="7"/>
        <v>1</v>
      </c>
      <c r="AA15" s="242">
        <v>0</v>
      </c>
      <c r="AB15" s="241">
        <v>0</v>
      </c>
      <c r="AC15" s="240">
        <f t="shared" si="8"/>
        <v>1</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1</v>
      </c>
      <c r="D18" s="171">
        <f>SUM(D6:D17)</f>
        <v>0</v>
      </c>
      <c r="E18" s="188">
        <v>0</v>
      </c>
      <c r="F18" s="182">
        <f>SUM(F6:F17)</f>
        <v>0</v>
      </c>
      <c r="G18" s="187">
        <v>0</v>
      </c>
      <c r="H18" s="186">
        <f t="shared" si="1"/>
        <v>1</v>
      </c>
      <c r="I18" s="171">
        <f t="shared" ref="I18:X18" si="10">SUM(I6:I17)</f>
        <v>0</v>
      </c>
      <c r="J18" s="27">
        <f t="shared" si="10"/>
        <v>0</v>
      </c>
      <c r="K18" s="185">
        <f t="shared" si="10"/>
        <v>0</v>
      </c>
      <c r="L18" s="171">
        <f t="shared" si="10"/>
        <v>0</v>
      </c>
      <c r="M18" s="27">
        <f t="shared" si="10"/>
        <v>0</v>
      </c>
      <c r="N18" s="172">
        <f t="shared" si="10"/>
        <v>0</v>
      </c>
      <c r="O18" s="171">
        <f t="shared" si="10"/>
        <v>586.03499999999997</v>
      </c>
      <c r="P18" s="27">
        <f t="shared" si="10"/>
        <v>831.30749999999989</v>
      </c>
      <c r="Q18" s="172">
        <f t="shared" si="10"/>
        <v>-245.27250000000004</v>
      </c>
      <c r="R18" s="171">
        <f t="shared" si="10"/>
        <v>0</v>
      </c>
      <c r="S18" s="27">
        <f t="shared" si="10"/>
        <v>0</v>
      </c>
      <c r="T18" s="172">
        <f t="shared" si="10"/>
        <v>0</v>
      </c>
      <c r="U18" s="171">
        <f t="shared" si="10"/>
        <v>0</v>
      </c>
      <c r="V18" s="27">
        <f t="shared" si="10"/>
        <v>0</v>
      </c>
      <c r="W18" s="172">
        <f t="shared" si="10"/>
        <v>0</v>
      </c>
      <c r="X18" s="29">
        <f t="shared" si="10"/>
        <v>586.03499999999997</v>
      </c>
      <c r="Y18" s="184">
        <v>0</v>
      </c>
      <c r="Z18" s="183">
        <f t="shared" si="7"/>
        <v>0</v>
      </c>
      <c r="AA18" s="182">
        <f>SUM(AA6:AA17)</f>
        <v>831.30749999999989</v>
      </c>
      <c r="AB18" s="181">
        <v>0</v>
      </c>
      <c r="AC18" s="180">
        <f t="shared" si="8"/>
        <v>0</v>
      </c>
      <c r="AD18" s="179">
        <f>SUM(AD6:AD17)</f>
        <v>-245.27250000000004</v>
      </c>
    </row>
    <row r="19" spans="1:30" ht="15">
      <c r="A19" s="377"/>
      <c r="B19" s="158" t="s">
        <v>87</v>
      </c>
      <c r="C19" s="169">
        <f t="shared" si="0"/>
        <v>1</v>
      </c>
      <c r="D19" s="151">
        <f>SUM(D9:D15)</f>
        <v>0</v>
      </c>
      <c r="E19" s="168">
        <v>0</v>
      </c>
      <c r="F19" s="162">
        <f>SUM(F9:F15)</f>
        <v>0</v>
      </c>
      <c r="G19" s="167">
        <v>0</v>
      </c>
      <c r="H19" s="166">
        <f t="shared" si="1"/>
        <v>1</v>
      </c>
      <c r="I19" s="151">
        <f t="shared" ref="I19:X19" si="11">SUM(I9:I15)</f>
        <v>0</v>
      </c>
      <c r="J19" s="16">
        <f t="shared" si="11"/>
        <v>0</v>
      </c>
      <c r="K19" s="165">
        <f t="shared" si="11"/>
        <v>0</v>
      </c>
      <c r="L19" s="151">
        <f t="shared" si="11"/>
        <v>0</v>
      </c>
      <c r="M19" s="16">
        <f t="shared" si="11"/>
        <v>0</v>
      </c>
      <c r="N19" s="152">
        <f t="shared" si="11"/>
        <v>0</v>
      </c>
      <c r="O19" s="151">
        <f t="shared" si="11"/>
        <v>586.03499999999997</v>
      </c>
      <c r="P19" s="16">
        <f t="shared" si="11"/>
        <v>831.30749999999989</v>
      </c>
      <c r="Q19" s="152">
        <f t="shared" si="11"/>
        <v>-245.27250000000004</v>
      </c>
      <c r="R19" s="151">
        <f t="shared" si="11"/>
        <v>0</v>
      </c>
      <c r="S19" s="16">
        <f t="shared" si="11"/>
        <v>0</v>
      </c>
      <c r="T19" s="152">
        <f t="shared" si="11"/>
        <v>0</v>
      </c>
      <c r="U19" s="151">
        <f t="shared" si="11"/>
        <v>0</v>
      </c>
      <c r="V19" s="16">
        <f t="shared" si="11"/>
        <v>0</v>
      </c>
      <c r="W19" s="152">
        <f t="shared" si="11"/>
        <v>0</v>
      </c>
      <c r="X19" s="18">
        <f t="shared" si="11"/>
        <v>586.03499999999997</v>
      </c>
      <c r="Y19" s="164">
        <v>0</v>
      </c>
      <c r="Z19" s="163">
        <f t="shared" si="7"/>
        <v>0</v>
      </c>
      <c r="AA19" s="162">
        <f>SUM(AA9:AA15)</f>
        <v>831.30749999999989</v>
      </c>
      <c r="AB19" s="161">
        <v>0</v>
      </c>
      <c r="AC19" s="160">
        <f t="shared" si="8"/>
        <v>0</v>
      </c>
      <c r="AD19" s="159">
        <f>SUM(AD9:AD15)</f>
        <v>-245.27250000000004</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1</v>
      </c>
      <c r="D24" s="211">
        <v>0</v>
      </c>
      <c r="E24" s="228">
        <v>0</v>
      </c>
      <c r="F24" s="222">
        <v>0</v>
      </c>
      <c r="G24" s="227">
        <v>0</v>
      </c>
      <c r="H24" s="226">
        <f t="shared" si="1"/>
        <v>1</v>
      </c>
      <c r="I24" s="211">
        <v>0</v>
      </c>
      <c r="J24" s="49">
        <v>0</v>
      </c>
      <c r="K24" s="225">
        <f t="shared" si="13"/>
        <v>0</v>
      </c>
      <c r="L24" s="211">
        <v>0</v>
      </c>
      <c r="M24" s="49">
        <v>0</v>
      </c>
      <c r="N24" s="212">
        <f t="shared" si="14"/>
        <v>0</v>
      </c>
      <c r="O24" s="211">
        <v>0</v>
      </c>
      <c r="P24" s="49">
        <v>0</v>
      </c>
      <c r="Q24" s="212">
        <f t="shared" si="15"/>
        <v>0</v>
      </c>
      <c r="R24" s="211">
        <v>0</v>
      </c>
      <c r="S24" s="49">
        <v>0</v>
      </c>
      <c r="T24" s="212">
        <f t="shared" si="16"/>
        <v>0</v>
      </c>
      <c r="U24" s="211">
        <v>0</v>
      </c>
      <c r="V24" s="49">
        <v>0</v>
      </c>
      <c r="W24" s="212">
        <f t="shared" si="17"/>
        <v>0</v>
      </c>
      <c r="X24" s="51">
        <v>0</v>
      </c>
      <c r="Y24" s="224">
        <v>0</v>
      </c>
      <c r="Z24" s="223">
        <f t="shared" si="7"/>
        <v>1</v>
      </c>
      <c r="AA24" s="222">
        <v>0</v>
      </c>
      <c r="AB24" s="221">
        <v>0</v>
      </c>
      <c r="AC24" s="220">
        <f t="shared" si="8"/>
        <v>1</v>
      </c>
      <c r="AD24" s="219">
        <f t="shared" si="18"/>
        <v>0</v>
      </c>
    </row>
    <row r="25" spans="1:30" ht="15">
      <c r="A25" s="377"/>
      <c r="B25" s="270" t="s">
        <v>22</v>
      </c>
      <c r="C25" s="269">
        <f t="shared" si="0"/>
        <v>1</v>
      </c>
      <c r="D25" s="251">
        <v>0</v>
      </c>
      <c r="E25" s="268">
        <v>0</v>
      </c>
      <c r="F25" s="262">
        <v>0</v>
      </c>
      <c r="G25" s="267">
        <v>0</v>
      </c>
      <c r="H25" s="266">
        <f t="shared" si="1"/>
        <v>1</v>
      </c>
      <c r="I25" s="251">
        <v>0</v>
      </c>
      <c r="J25" s="61">
        <v>0</v>
      </c>
      <c r="K25" s="265">
        <f t="shared" si="13"/>
        <v>0</v>
      </c>
      <c r="L25" s="251">
        <v>0</v>
      </c>
      <c r="M25" s="61">
        <v>0</v>
      </c>
      <c r="N25" s="252">
        <f t="shared" si="14"/>
        <v>0</v>
      </c>
      <c r="O25" s="251">
        <v>82.201666666666654</v>
      </c>
      <c r="P25" s="61">
        <v>111.79833333333333</v>
      </c>
      <c r="Q25" s="252">
        <f t="shared" si="15"/>
        <v>-29.596666666666678</v>
      </c>
      <c r="R25" s="251">
        <v>0</v>
      </c>
      <c r="S25" s="61">
        <v>0</v>
      </c>
      <c r="T25" s="252">
        <f t="shared" si="16"/>
        <v>0</v>
      </c>
      <c r="U25" s="251">
        <v>0</v>
      </c>
      <c r="V25" s="61">
        <v>0</v>
      </c>
      <c r="W25" s="252">
        <f t="shared" si="17"/>
        <v>0</v>
      </c>
      <c r="X25" s="63">
        <v>82.201666666666654</v>
      </c>
      <c r="Y25" s="264">
        <v>0</v>
      </c>
      <c r="Z25" s="263">
        <f t="shared" si="7"/>
        <v>0</v>
      </c>
      <c r="AA25" s="262">
        <v>111.79833333333333</v>
      </c>
      <c r="AB25" s="261">
        <v>0</v>
      </c>
      <c r="AC25" s="260">
        <f t="shared" si="8"/>
        <v>0</v>
      </c>
      <c r="AD25" s="259">
        <f t="shared" si="18"/>
        <v>-29.596666666666678</v>
      </c>
    </row>
    <row r="26" spans="1:30" ht="15">
      <c r="A26" s="377"/>
      <c r="B26" s="270" t="s">
        <v>21</v>
      </c>
      <c r="C26" s="269">
        <f t="shared" si="0"/>
        <v>1</v>
      </c>
      <c r="D26" s="251">
        <v>0</v>
      </c>
      <c r="E26" s="268">
        <v>0</v>
      </c>
      <c r="F26" s="262">
        <v>0</v>
      </c>
      <c r="G26" s="267">
        <v>0</v>
      </c>
      <c r="H26" s="266">
        <f t="shared" si="1"/>
        <v>1</v>
      </c>
      <c r="I26" s="251">
        <v>0</v>
      </c>
      <c r="J26" s="61">
        <v>0</v>
      </c>
      <c r="K26" s="265">
        <f t="shared" si="13"/>
        <v>0</v>
      </c>
      <c r="L26" s="251">
        <v>0</v>
      </c>
      <c r="M26" s="61">
        <v>0</v>
      </c>
      <c r="N26" s="252">
        <f t="shared" si="14"/>
        <v>0</v>
      </c>
      <c r="O26" s="251">
        <v>93.90583333333332</v>
      </c>
      <c r="P26" s="61">
        <v>168.83749999999998</v>
      </c>
      <c r="Q26" s="252">
        <f t="shared" si="15"/>
        <v>-74.931666666666658</v>
      </c>
      <c r="R26" s="251">
        <v>0</v>
      </c>
      <c r="S26" s="61">
        <v>0</v>
      </c>
      <c r="T26" s="252">
        <f t="shared" si="16"/>
        <v>0</v>
      </c>
      <c r="U26" s="251">
        <v>0</v>
      </c>
      <c r="V26" s="61">
        <v>0</v>
      </c>
      <c r="W26" s="252">
        <f t="shared" si="17"/>
        <v>0</v>
      </c>
      <c r="X26" s="63">
        <v>93.90583333333332</v>
      </c>
      <c r="Y26" s="264">
        <v>0</v>
      </c>
      <c r="Z26" s="263">
        <f t="shared" si="7"/>
        <v>0</v>
      </c>
      <c r="AA26" s="262">
        <v>168.83749999999998</v>
      </c>
      <c r="AB26" s="261">
        <v>0</v>
      </c>
      <c r="AC26" s="260">
        <f t="shared" si="8"/>
        <v>0</v>
      </c>
      <c r="AD26" s="259">
        <f t="shared" si="18"/>
        <v>-74.931666666666658</v>
      </c>
    </row>
    <row r="27" spans="1:30" ht="15">
      <c r="A27" s="377"/>
      <c r="B27" s="270" t="s">
        <v>20</v>
      </c>
      <c r="C27" s="269">
        <f t="shared" si="0"/>
        <v>1</v>
      </c>
      <c r="D27" s="251">
        <v>0</v>
      </c>
      <c r="E27" s="268">
        <v>0</v>
      </c>
      <c r="F27" s="262">
        <v>0</v>
      </c>
      <c r="G27" s="267">
        <v>0</v>
      </c>
      <c r="H27" s="266">
        <f t="shared" si="1"/>
        <v>1</v>
      </c>
      <c r="I27" s="251">
        <v>0</v>
      </c>
      <c r="J27" s="61">
        <v>0</v>
      </c>
      <c r="K27" s="265">
        <f t="shared" si="13"/>
        <v>0</v>
      </c>
      <c r="L27" s="251">
        <v>0</v>
      </c>
      <c r="M27" s="61">
        <v>0</v>
      </c>
      <c r="N27" s="252">
        <f t="shared" si="14"/>
        <v>0</v>
      </c>
      <c r="O27" s="251">
        <v>260.34583333333336</v>
      </c>
      <c r="P27" s="61">
        <v>290.96749999999997</v>
      </c>
      <c r="Q27" s="252">
        <f t="shared" si="15"/>
        <v>-30.621666666666613</v>
      </c>
      <c r="R27" s="251">
        <v>0</v>
      </c>
      <c r="S27" s="61">
        <v>0</v>
      </c>
      <c r="T27" s="252">
        <f t="shared" si="16"/>
        <v>0</v>
      </c>
      <c r="U27" s="251">
        <v>0</v>
      </c>
      <c r="V27" s="61">
        <v>0</v>
      </c>
      <c r="W27" s="252">
        <f t="shared" si="17"/>
        <v>0</v>
      </c>
      <c r="X27" s="63">
        <v>260.34583333333336</v>
      </c>
      <c r="Y27" s="264">
        <v>0</v>
      </c>
      <c r="Z27" s="263">
        <f t="shared" si="7"/>
        <v>0</v>
      </c>
      <c r="AA27" s="262">
        <v>290.96749999999997</v>
      </c>
      <c r="AB27" s="261">
        <v>0</v>
      </c>
      <c r="AC27" s="260">
        <f t="shared" si="8"/>
        <v>0</v>
      </c>
      <c r="AD27" s="259">
        <f t="shared" si="18"/>
        <v>-30.621666666666613</v>
      </c>
    </row>
    <row r="28" spans="1:30" ht="15">
      <c r="A28" s="377"/>
      <c r="B28" s="270" t="s">
        <v>19</v>
      </c>
      <c r="C28" s="269">
        <f t="shared" si="0"/>
        <v>1</v>
      </c>
      <c r="D28" s="251">
        <v>0</v>
      </c>
      <c r="E28" s="268">
        <v>0</v>
      </c>
      <c r="F28" s="262">
        <v>0</v>
      </c>
      <c r="G28" s="267">
        <v>0</v>
      </c>
      <c r="H28" s="266">
        <f t="shared" si="1"/>
        <v>1</v>
      </c>
      <c r="I28" s="251">
        <v>0</v>
      </c>
      <c r="J28" s="61">
        <v>0</v>
      </c>
      <c r="K28" s="265">
        <f t="shared" si="13"/>
        <v>0</v>
      </c>
      <c r="L28" s="251">
        <v>0</v>
      </c>
      <c r="M28" s="61">
        <v>0</v>
      </c>
      <c r="N28" s="252">
        <f t="shared" si="14"/>
        <v>0</v>
      </c>
      <c r="O28" s="251">
        <v>333.58833333333331</v>
      </c>
      <c r="P28" s="61">
        <v>304.31</v>
      </c>
      <c r="Q28" s="252">
        <f t="shared" si="15"/>
        <v>29.278333333333308</v>
      </c>
      <c r="R28" s="251">
        <v>0</v>
      </c>
      <c r="S28" s="61">
        <v>0</v>
      </c>
      <c r="T28" s="252">
        <f t="shared" si="16"/>
        <v>0</v>
      </c>
      <c r="U28" s="251">
        <v>0</v>
      </c>
      <c r="V28" s="61">
        <v>0</v>
      </c>
      <c r="W28" s="252">
        <f t="shared" si="17"/>
        <v>0</v>
      </c>
      <c r="X28" s="63">
        <v>333.58833333333331</v>
      </c>
      <c r="Y28" s="264">
        <v>0</v>
      </c>
      <c r="Z28" s="263">
        <f t="shared" si="7"/>
        <v>0</v>
      </c>
      <c r="AA28" s="262">
        <v>304.31</v>
      </c>
      <c r="AB28" s="261">
        <v>0</v>
      </c>
      <c r="AC28" s="260">
        <f t="shared" si="8"/>
        <v>0</v>
      </c>
      <c r="AD28" s="259">
        <f t="shared" si="18"/>
        <v>29.278333333333308</v>
      </c>
    </row>
    <row r="29" spans="1:30" ht="15">
      <c r="A29" s="377"/>
      <c r="B29" s="258" t="s">
        <v>18</v>
      </c>
      <c r="C29" s="269">
        <f t="shared" si="0"/>
        <v>1</v>
      </c>
      <c r="D29" s="251">
        <v>0</v>
      </c>
      <c r="E29" s="268">
        <v>0</v>
      </c>
      <c r="F29" s="262">
        <v>0</v>
      </c>
      <c r="G29" s="267">
        <v>0</v>
      </c>
      <c r="H29" s="266">
        <f t="shared" si="1"/>
        <v>1</v>
      </c>
      <c r="I29" s="251">
        <v>0</v>
      </c>
      <c r="J29" s="61">
        <v>0</v>
      </c>
      <c r="K29" s="265">
        <f t="shared" si="13"/>
        <v>0</v>
      </c>
      <c r="L29" s="251">
        <v>0</v>
      </c>
      <c r="M29" s="61">
        <v>0</v>
      </c>
      <c r="N29" s="252">
        <f t="shared" si="14"/>
        <v>0</v>
      </c>
      <c r="O29" s="251">
        <v>0</v>
      </c>
      <c r="P29" s="61">
        <v>113.68166666666667</v>
      </c>
      <c r="Q29" s="252">
        <f t="shared" si="15"/>
        <v>-113.68166666666667</v>
      </c>
      <c r="R29" s="251">
        <v>0</v>
      </c>
      <c r="S29" s="61">
        <v>0</v>
      </c>
      <c r="T29" s="252">
        <f t="shared" si="16"/>
        <v>0</v>
      </c>
      <c r="U29" s="251">
        <v>0</v>
      </c>
      <c r="V29" s="61">
        <v>0</v>
      </c>
      <c r="W29" s="252">
        <f t="shared" si="17"/>
        <v>0</v>
      </c>
      <c r="X29" s="63">
        <v>0</v>
      </c>
      <c r="Y29" s="264">
        <v>0</v>
      </c>
      <c r="Z29" s="263">
        <f t="shared" si="7"/>
        <v>1</v>
      </c>
      <c r="AA29" s="262">
        <v>113.68166666666667</v>
      </c>
      <c r="AB29" s="261">
        <v>0</v>
      </c>
      <c r="AC29" s="260">
        <f t="shared" si="8"/>
        <v>0</v>
      </c>
      <c r="AD29" s="259">
        <f t="shared" si="18"/>
        <v>-113.68166666666667</v>
      </c>
    </row>
    <row r="30" spans="1:30" ht="15">
      <c r="A30" s="377"/>
      <c r="B30" s="238" t="s">
        <v>17</v>
      </c>
      <c r="C30" s="249">
        <f t="shared" si="0"/>
        <v>1</v>
      </c>
      <c r="D30" s="231">
        <v>0</v>
      </c>
      <c r="E30" s="248">
        <v>0</v>
      </c>
      <c r="F30" s="242">
        <v>0</v>
      </c>
      <c r="G30" s="247">
        <v>0</v>
      </c>
      <c r="H30" s="246">
        <f t="shared" si="1"/>
        <v>1</v>
      </c>
      <c r="I30" s="231">
        <v>0</v>
      </c>
      <c r="J30" s="72">
        <v>0</v>
      </c>
      <c r="K30" s="245">
        <f t="shared" si="13"/>
        <v>0</v>
      </c>
      <c r="L30" s="231">
        <v>0</v>
      </c>
      <c r="M30" s="72">
        <v>0</v>
      </c>
      <c r="N30" s="232">
        <f t="shared" si="14"/>
        <v>0</v>
      </c>
      <c r="O30" s="231">
        <v>0</v>
      </c>
      <c r="P30" s="72">
        <v>0</v>
      </c>
      <c r="Q30" s="232">
        <f t="shared" si="15"/>
        <v>0</v>
      </c>
      <c r="R30" s="231">
        <v>0</v>
      </c>
      <c r="S30" s="72">
        <v>0</v>
      </c>
      <c r="T30" s="232">
        <f t="shared" si="16"/>
        <v>0</v>
      </c>
      <c r="U30" s="231">
        <v>0</v>
      </c>
      <c r="V30" s="72">
        <v>0</v>
      </c>
      <c r="W30" s="232">
        <f t="shared" si="17"/>
        <v>0</v>
      </c>
      <c r="X30" s="74">
        <v>0</v>
      </c>
      <c r="Y30" s="244">
        <v>0</v>
      </c>
      <c r="Z30" s="243">
        <f t="shared" si="7"/>
        <v>1</v>
      </c>
      <c r="AA30" s="242">
        <v>0</v>
      </c>
      <c r="AB30" s="241">
        <v>0</v>
      </c>
      <c r="AC30" s="240">
        <f t="shared" si="8"/>
        <v>1</v>
      </c>
      <c r="AD30" s="239">
        <f t="shared" si="18"/>
        <v>0</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1</v>
      </c>
      <c r="D33" s="171">
        <f>SUM(D21:D32)</f>
        <v>0</v>
      </c>
      <c r="E33" s="188">
        <v>0</v>
      </c>
      <c r="F33" s="182">
        <f>SUM(F21:F32)</f>
        <v>0</v>
      </c>
      <c r="G33" s="187">
        <v>0</v>
      </c>
      <c r="H33" s="186">
        <f t="shared" si="1"/>
        <v>1</v>
      </c>
      <c r="I33" s="171">
        <f t="shared" ref="I33:X33" si="19">SUM(I21:I32)</f>
        <v>0</v>
      </c>
      <c r="J33" s="27">
        <f t="shared" si="19"/>
        <v>0</v>
      </c>
      <c r="K33" s="185">
        <f t="shared" si="19"/>
        <v>0</v>
      </c>
      <c r="L33" s="171">
        <f t="shared" si="19"/>
        <v>0</v>
      </c>
      <c r="M33" s="27">
        <f t="shared" si="19"/>
        <v>0</v>
      </c>
      <c r="N33" s="172">
        <f t="shared" si="19"/>
        <v>0</v>
      </c>
      <c r="O33" s="171">
        <f t="shared" si="19"/>
        <v>770.04166666666663</v>
      </c>
      <c r="P33" s="27">
        <f t="shared" si="19"/>
        <v>989.5949999999998</v>
      </c>
      <c r="Q33" s="172">
        <f t="shared" si="19"/>
        <v>-219.55333333333331</v>
      </c>
      <c r="R33" s="171">
        <f t="shared" si="19"/>
        <v>0</v>
      </c>
      <c r="S33" s="27">
        <f t="shared" si="19"/>
        <v>0</v>
      </c>
      <c r="T33" s="172">
        <f t="shared" si="19"/>
        <v>0</v>
      </c>
      <c r="U33" s="171">
        <f t="shared" si="19"/>
        <v>0</v>
      </c>
      <c r="V33" s="27">
        <f t="shared" si="19"/>
        <v>0</v>
      </c>
      <c r="W33" s="172">
        <f t="shared" si="19"/>
        <v>0</v>
      </c>
      <c r="X33" s="29">
        <f t="shared" si="19"/>
        <v>770.04166666666663</v>
      </c>
      <c r="Y33" s="184">
        <v>0</v>
      </c>
      <c r="Z33" s="183">
        <f t="shared" si="7"/>
        <v>0</v>
      </c>
      <c r="AA33" s="182">
        <f>SUM(AA21:AA32)</f>
        <v>989.5949999999998</v>
      </c>
      <c r="AB33" s="181">
        <v>0</v>
      </c>
      <c r="AC33" s="180">
        <f t="shared" si="8"/>
        <v>0</v>
      </c>
      <c r="AD33" s="179">
        <f>SUM(AD21:AD32)</f>
        <v>-219.55333333333331</v>
      </c>
    </row>
    <row r="34" spans="1:30" ht="15">
      <c r="A34" s="377"/>
      <c r="B34" s="158" t="s">
        <v>87</v>
      </c>
      <c r="C34" s="169">
        <f t="shared" si="0"/>
        <v>1</v>
      </c>
      <c r="D34" s="151">
        <f>SUM(D24:D30)</f>
        <v>0</v>
      </c>
      <c r="E34" s="168">
        <v>0</v>
      </c>
      <c r="F34" s="162">
        <f>SUM(F24:F30)</f>
        <v>0</v>
      </c>
      <c r="G34" s="167">
        <v>0</v>
      </c>
      <c r="H34" s="166">
        <f t="shared" si="1"/>
        <v>1</v>
      </c>
      <c r="I34" s="151">
        <f t="shared" ref="I34:X34" si="20">SUM(I24:I30)</f>
        <v>0</v>
      </c>
      <c r="J34" s="16">
        <f t="shared" si="20"/>
        <v>0</v>
      </c>
      <c r="K34" s="165">
        <f t="shared" si="20"/>
        <v>0</v>
      </c>
      <c r="L34" s="151">
        <f t="shared" si="20"/>
        <v>0</v>
      </c>
      <c r="M34" s="16">
        <f t="shared" si="20"/>
        <v>0</v>
      </c>
      <c r="N34" s="152">
        <f t="shared" si="20"/>
        <v>0</v>
      </c>
      <c r="O34" s="151">
        <f t="shared" si="20"/>
        <v>770.04166666666663</v>
      </c>
      <c r="P34" s="16">
        <f t="shared" si="20"/>
        <v>989.5949999999998</v>
      </c>
      <c r="Q34" s="152">
        <f t="shared" si="20"/>
        <v>-219.55333333333331</v>
      </c>
      <c r="R34" s="151">
        <f t="shared" si="20"/>
        <v>0</v>
      </c>
      <c r="S34" s="16">
        <f t="shared" si="20"/>
        <v>0</v>
      </c>
      <c r="T34" s="152">
        <f t="shared" si="20"/>
        <v>0</v>
      </c>
      <c r="U34" s="151">
        <f t="shared" si="20"/>
        <v>0</v>
      </c>
      <c r="V34" s="16">
        <f t="shared" si="20"/>
        <v>0</v>
      </c>
      <c r="W34" s="152">
        <f t="shared" si="20"/>
        <v>0</v>
      </c>
      <c r="X34" s="18">
        <f t="shared" si="20"/>
        <v>770.04166666666663</v>
      </c>
      <c r="Y34" s="164">
        <v>0</v>
      </c>
      <c r="Z34" s="163">
        <f t="shared" si="7"/>
        <v>0</v>
      </c>
      <c r="AA34" s="162">
        <f>SUM(AA24:AA30)</f>
        <v>989.5949999999998</v>
      </c>
      <c r="AB34" s="161">
        <v>0</v>
      </c>
      <c r="AC34" s="160">
        <f t="shared" si="8"/>
        <v>0</v>
      </c>
      <c r="AD34" s="159">
        <f>SUM(AD24:AD30)</f>
        <v>-219.55333333333331</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1</v>
      </c>
      <c r="D39" s="211">
        <v>0</v>
      </c>
      <c r="E39" s="228">
        <v>0</v>
      </c>
      <c r="F39" s="222">
        <v>0</v>
      </c>
      <c r="G39" s="227">
        <v>0</v>
      </c>
      <c r="H39" s="226">
        <f t="shared" si="1"/>
        <v>1</v>
      </c>
      <c r="I39" s="211">
        <v>0</v>
      </c>
      <c r="J39" s="49">
        <v>0</v>
      </c>
      <c r="K39" s="225">
        <f t="shared" si="22"/>
        <v>0</v>
      </c>
      <c r="L39" s="211">
        <v>0</v>
      </c>
      <c r="M39" s="49">
        <v>0</v>
      </c>
      <c r="N39" s="212">
        <f t="shared" si="23"/>
        <v>0</v>
      </c>
      <c r="O39" s="211">
        <v>0</v>
      </c>
      <c r="P39" s="49">
        <v>0</v>
      </c>
      <c r="Q39" s="212">
        <f t="shared" si="24"/>
        <v>0</v>
      </c>
      <c r="R39" s="211">
        <v>0</v>
      </c>
      <c r="S39" s="49">
        <v>0</v>
      </c>
      <c r="T39" s="212">
        <f t="shared" si="25"/>
        <v>0</v>
      </c>
      <c r="U39" s="211">
        <v>0</v>
      </c>
      <c r="V39" s="49">
        <v>0</v>
      </c>
      <c r="W39" s="212">
        <f t="shared" si="26"/>
        <v>0</v>
      </c>
      <c r="X39" s="51">
        <v>0</v>
      </c>
      <c r="Y39" s="224">
        <v>0</v>
      </c>
      <c r="Z39" s="223">
        <f t="shared" si="7"/>
        <v>1</v>
      </c>
      <c r="AA39" s="222">
        <v>0</v>
      </c>
      <c r="AB39" s="221">
        <v>0</v>
      </c>
      <c r="AC39" s="220">
        <f t="shared" si="8"/>
        <v>1</v>
      </c>
      <c r="AD39" s="219">
        <f t="shared" si="27"/>
        <v>0</v>
      </c>
    </row>
    <row r="40" spans="1:30" ht="15">
      <c r="A40" s="377"/>
      <c r="B40" s="270" t="s">
        <v>22</v>
      </c>
      <c r="C40" s="269">
        <f t="shared" si="0"/>
        <v>1</v>
      </c>
      <c r="D40" s="251">
        <v>0</v>
      </c>
      <c r="E40" s="268">
        <v>0</v>
      </c>
      <c r="F40" s="262">
        <v>0</v>
      </c>
      <c r="G40" s="267">
        <v>0</v>
      </c>
      <c r="H40" s="266">
        <f t="shared" si="1"/>
        <v>1</v>
      </c>
      <c r="I40" s="251">
        <v>0</v>
      </c>
      <c r="J40" s="61">
        <v>0</v>
      </c>
      <c r="K40" s="265">
        <f t="shared" si="22"/>
        <v>0</v>
      </c>
      <c r="L40" s="251">
        <v>0</v>
      </c>
      <c r="M40" s="61">
        <v>0</v>
      </c>
      <c r="N40" s="252">
        <f t="shared" si="23"/>
        <v>0</v>
      </c>
      <c r="O40" s="251">
        <v>115.85</v>
      </c>
      <c r="P40" s="61">
        <v>115.09</v>
      </c>
      <c r="Q40" s="252">
        <f t="shared" si="24"/>
        <v>0.75999999999999091</v>
      </c>
      <c r="R40" s="251">
        <v>0</v>
      </c>
      <c r="S40" s="61">
        <v>0</v>
      </c>
      <c r="T40" s="252">
        <f t="shared" si="25"/>
        <v>0</v>
      </c>
      <c r="U40" s="251">
        <v>0</v>
      </c>
      <c r="V40" s="61">
        <v>0</v>
      </c>
      <c r="W40" s="252">
        <f t="shared" si="26"/>
        <v>0</v>
      </c>
      <c r="X40" s="63">
        <v>115.85</v>
      </c>
      <c r="Y40" s="264">
        <v>0</v>
      </c>
      <c r="Z40" s="263">
        <f t="shared" si="7"/>
        <v>0</v>
      </c>
      <c r="AA40" s="262">
        <v>115.09</v>
      </c>
      <c r="AB40" s="261">
        <v>0</v>
      </c>
      <c r="AC40" s="260">
        <f t="shared" si="8"/>
        <v>0</v>
      </c>
      <c r="AD40" s="259">
        <f t="shared" si="27"/>
        <v>0.75999999999999091</v>
      </c>
    </row>
    <row r="41" spans="1:30" ht="15">
      <c r="A41" s="377"/>
      <c r="B41" s="270" t="s">
        <v>21</v>
      </c>
      <c r="C41" s="269">
        <f t="shared" si="0"/>
        <v>1</v>
      </c>
      <c r="D41" s="251">
        <v>0</v>
      </c>
      <c r="E41" s="268">
        <v>0</v>
      </c>
      <c r="F41" s="262">
        <v>0</v>
      </c>
      <c r="G41" s="267">
        <v>0</v>
      </c>
      <c r="H41" s="266">
        <f t="shared" si="1"/>
        <v>1</v>
      </c>
      <c r="I41" s="251">
        <v>0</v>
      </c>
      <c r="J41" s="61">
        <v>0</v>
      </c>
      <c r="K41" s="265">
        <f t="shared" si="22"/>
        <v>0</v>
      </c>
      <c r="L41" s="251">
        <v>0</v>
      </c>
      <c r="M41" s="61">
        <v>0</v>
      </c>
      <c r="N41" s="252">
        <f t="shared" si="23"/>
        <v>0</v>
      </c>
      <c r="O41" s="251">
        <v>96.99</v>
      </c>
      <c r="P41" s="61">
        <v>186.13249999999999</v>
      </c>
      <c r="Q41" s="252">
        <f t="shared" si="24"/>
        <v>-89.142499999999998</v>
      </c>
      <c r="R41" s="251">
        <v>0</v>
      </c>
      <c r="S41" s="61">
        <v>0</v>
      </c>
      <c r="T41" s="252">
        <f t="shared" si="25"/>
        <v>0</v>
      </c>
      <c r="U41" s="251">
        <v>0</v>
      </c>
      <c r="V41" s="61">
        <v>0</v>
      </c>
      <c r="W41" s="252">
        <f t="shared" si="26"/>
        <v>0</v>
      </c>
      <c r="X41" s="63">
        <v>96.99</v>
      </c>
      <c r="Y41" s="264">
        <v>0</v>
      </c>
      <c r="Z41" s="263">
        <f t="shared" si="7"/>
        <v>0</v>
      </c>
      <c r="AA41" s="262">
        <v>186.13249999999999</v>
      </c>
      <c r="AB41" s="261">
        <v>0</v>
      </c>
      <c r="AC41" s="260">
        <f t="shared" si="8"/>
        <v>0</v>
      </c>
      <c r="AD41" s="259">
        <f t="shared" si="27"/>
        <v>-89.142499999999998</v>
      </c>
    </row>
    <row r="42" spans="1:30" ht="15">
      <c r="A42" s="377"/>
      <c r="B42" s="270" t="s">
        <v>20</v>
      </c>
      <c r="C42" s="269">
        <f t="shared" si="0"/>
        <v>1</v>
      </c>
      <c r="D42" s="251">
        <v>0</v>
      </c>
      <c r="E42" s="268">
        <v>0</v>
      </c>
      <c r="F42" s="262">
        <v>0</v>
      </c>
      <c r="G42" s="267">
        <v>0</v>
      </c>
      <c r="H42" s="266">
        <f t="shared" si="1"/>
        <v>1</v>
      </c>
      <c r="I42" s="251">
        <v>0</v>
      </c>
      <c r="J42" s="61">
        <v>0</v>
      </c>
      <c r="K42" s="265">
        <f t="shared" si="22"/>
        <v>0</v>
      </c>
      <c r="L42" s="251">
        <v>0</v>
      </c>
      <c r="M42" s="61">
        <v>0</v>
      </c>
      <c r="N42" s="252">
        <f t="shared" si="23"/>
        <v>0</v>
      </c>
      <c r="O42" s="251">
        <v>308.50750000000005</v>
      </c>
      <c r="P42" s="61">
        <v>299.33249999999998</v>
      </c>
      <c r="Q42" s="252">
        <f t="shared" si="24"/>
        <v>9.1750000000000682</v>
      </c>
      <c r="R42" s="251">
        <v>0</v>
      </c>
      <c r="S42" s="61">
        <v>0</v>
      </c>
      <c r="T42" s="252">
        <f t="shared" si="25"/>
        <v>0</v>
      </c>
      <c r="U42" s="251">
        <v>0</v>
      </c>
      <c r="V42" s="61">
        <v>0</v>
      </c>
      <c r="W42" s="252">
        <f t="shared" si="26"/>
        <v>0</v>
      </c>
      <c r="X42" s="63">
        <v>308.50750000000005</v>
      </c>
      <c r="Y42" s="264">
        <v>0</v>
      </c>
      <c r="Z42" s="263">
        <f t="shared" si="7"/>
        <v>0</v>
      </c>
      <c r="AA42" s="262">
        <v>299.33249999999998</v>
      </c>
      <c r="AB42" s="261">
        <v>0</v>
      </c>
      <c r="AC42" s="260">
        <f t="shared" si="8"/>
        <v>0</v>
      </c>
      <c r="AD42" s="259">
        <f t="shared" si="27"/>
        <v>9.1750000000000682</v>
      </c>
    </row>
    <row r="43" spans="1:30" ht="15">
      <c r="A43" s="377"/>
      <c r="B43" s="270" t="s">
        <v>19</v>
      </c>
      <c r="C43" s="269">
        <f t="shared" si="0"/>
        <v>1</v>
      </c>
      <c r="D43" s="251">
        <v>0</v>
      </c>
      <c r="E43" s="268">
        <v>0</v>
      </c>
      <c r="F43" s="262">
        <v>0</v>
      </c>
      <c r="G43" s="267">
        <v>0</v>
      </c>
      <c r="H43" s="266">
        <f t="shared" si="1"/>
        <v>1</v>
      </c>
      <c r="I43" s="251">
        <v>0</v>
      </c>
      <c r="J43" s="61">
        <v>0</v>
      </c>
      <c r="K43" s="265">
        <f t="shared" si="22"/>
        <v>0</v>
      </c>
      <c r="L43" s="251">
        <v>0</v>
      </c>
      <c r="M43" s="61">
        <v>0</v>
      </c>
      <c r="N43" s="252">
        <f t="shared" si="23"/>
        <v>0</v>
      </c>
      <c r="O43" s="251">
        <v>397.96500000000003</v>
      </c>
      <c r="P43" s="61">
        <v>308.77999999999997</v>
      </c>
      <c r="Q43" s="252">
        <f t="shared" si="24"/>
        <v>89.185000000000059</v>
      </c>
      <c r="R43" s="251">
        <v>0</v>
      </c>
      <c r="S43" s="61">
        <v>0</v>
      </c>
      <c r="T43" s="252">
        <f t="shared" si="25"/>
        <v>0</v>
      </c>
      <c r="U43" s="251">
        <v>0</v>
      </c>
      <c r="V43" s="61">
        <v>0</v>
      </c>
      <c r="W43" s="252">
        <f t="shared" si="26"/>
        <v>0</v>
      </c>
      <c r="X43" s="63">
        <v>397.96500000000003</v>
      </c>
      <c r="Y43" s="264">
        <v>0</v>
      </c>
      <c r="Z43" s="263">
        <f t="shared" si="7"/>
        <v>0</v>
      </c>
      <c r="AA43" s="262">
        <v>308.77999999999997</v>
      </c>
      <c r="AB43" s="261">
        <v>0</v>
      </c>
      <c r="AC43" s="260">
        <f t="shared" si="8"/>
        <v>0</v>
      </c>
      <c r="AD43" s="259">
        <f t="shared" si="27"/>
        <v>89.185000000000059</v>
      </c>
    </row>
    <row r="44" spans="1:30" ht="15">
      <c r="A44" s="377"/>
      <c r="B44" s="258" t="s">
        <v>18</v>
      </c>
      <c r="C44" s="269">
        <f t="shared" si="0"/>
        <v>1</v>
      </c>
      <c r="D44" s="251">
        <v>0</v>
      </c>
      <c r="E44" s="268">
        <v>0</v>
      </c>
      <c r="F44" s="262">
        <v>0</v>
      </c>
      <c r="G44" s="267">
        <v>0</v>
      </c>
      <c r="H44" s="266">
        <f t="shared" si="1"/>
        <v>1</v>
      </c>
      <c r="I44" s="251">
        <v>0</v>
      </c>
      <c r="J44" s="61">
        <v>0</v>
      </c>
      <c r="K44" s="265">
        <f t="shared" si="22"/>
        <v>0</v>
      </c>
      <c r="L44" s="251">
        <v>0</v>
      </c>
      <c r="M44" s="61">
        <v>0</v>
      </c>
      <c r="N44" s="252">
        <f t="shared" si="23"/>
        <v>0</v>
      </c>
      <c r="O44" s="251">
        <v>0</v>
      </c>
      <c r="P44" s="61">
        <v>116.08749999999999</v>
      </c>
      <c r="Q44" s="252">
        <f t="shared" si="24"/>
        <v>-116.08749999999999</v>
      </c>
      <c r="R44" s="251">
        <v>0</v>
      </c>
      <c r="S44" s="61">
        <v>0</v>
      </c>
      <c r="T44" s="252">
        <f t="shared" si="25"/>
        <v>0</v>
      </c>
      <c r="U44" s="251">
        <v>0</v>
      </c>
      <c r="V44" s="61">
        <v>0</v>
      </c>
      <c r="W44" s="252">
        <f t="shared" si="26"/>
        <v>0</v>
      </c>
      <c r="X44" s="63">
        <v>0</v>
      </c>
      <c r="Y44" s="264">
        <v>0</v>
      </c>
      <c r="Z44" s="263">
        <f t="shared" si="7"/>
        <v>1</v>
      </c>
      <c r="AA44" s="262">
        <v>116.08749999999999</v>
      </c>
      <c r="AB44" s="261">
        <v>0</v>
      </c>
      <c r="AC44" s="260">
        <f t="shared" si="8"/>
        <v>0</v>
      </c>
      <c r="AD44" s="259">
        <f t="shared" si="27"/>
        <v>-116.08749999999999</v>
      </c>
    </row>
    <row r="45" spans="1:30" ht="15">
      <c r="A45" s="377"/>
      <c r="B45" s="238" t="s">
        <v>17</v>
      </c>
      <c r="C45" s="249">
        <f t="shared" si="0"/>
        <v>1</v>
      </c>
      <c r="D45" s="231">
        <v>0</v>
      </c>
      <c r="E45" s="248">
        <v>0</v>
      </c>
      <c r="F45" s="242">
        <v>0</v>
      </c>
      <c r="G45" s="247">
        <v>0</v>
      </c>
      <c r="H45" s="246">
        <f t="shared" si="1"/>
        <v>1</v>
      </c>
      <c r="I45" s="231">
        <v>0</v>
      </c>
      <c r="J45" s="72">
        <v>0</v>
      </c>
      <c r="K45" s="245">
        <f t="shared" si="22"/>
        <v>0</v>
      </c>
      <c r="L45" s="231">
        <v>0</v>
      </c>
      <c r="M45" s="72">
        <v>0</v>
      </c>
      <c r="N45" s="232">
        <f t="shared" si="23"/>
        <v>0</v>
      </c>
      <c r="O45" s="231">
        <v>0</v>
      </c>
      <c r="P45" s="72">
        <v>0</v>
      </c>
      <c r="Q45" s="232">
        <f t="shared" si="24"/>
        <v>0</v>
      </c>
      <c r="R45" s="231">
        <v>0</v>
      </c>
      <c r="S45" s="72">
        <v>0</v>
      </c>
      <c r="T45" s="232">
        <f t="shared" si="25"/>
        <v>0</v>
      </c>
      <c r="U45" s="231">
        <v>0</v>
      </c>
      <c r="V45" s="72">
        <v>0</v>
      </c>
      <c r="W45" s="232">
        <f t="shared" si="26"/>
        <v>0</v>
      </c>
      <c r="X45" s="74">
        <v>0</v>
      </c>
      <c r="Y45" s="244">
        <v>0</v>
      </c>
      <c r="Z45" s="243">
        <f t="shared" si="7"/>
        <v>1</v>
      </c>
      <c r="AA45" s="242">
        <v>0</v>
      </c>
      <c r="AB45" s="241">
        <v>0</v>
      </c>
      <c r="AC45" s="240">
        <f t="shared" si="8"/>
        <v>1</v>
      </c>
      <c r="AD45" s="239">
        <f t="shared" si="27"/>
        <v>0</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1</v>
      </c>
      <c r="D48" s="171">
        <f>SUM(D36:D47)</f>
        <v>0</v>
      </c>
      <c r="E48" s="188">
        <v>0</v>
      </c>
      <c r="F48" s="182">
        <f>SUM(F36:F47)</f>
        <v>0</v>
      </c>
      <c r="G48" s="187">
        <v>0</v>
      </c>
      <c r="H48" s="186">
        <f t="shared" si="1"/>
        <v>1</v>
      </c>
      <c r="I48" s="171">
        <f t="shared" ref="I48:X48" si="28">SUM(I36:I47)</f>
        <v>0</v>
      </c>
      <c r="J48" s="27">
        <f t="shared" si="28"/>
        <v>0</v>
      </c>
      <c r="K48" s="185">
        <f t="shared" si="28"/>
        <v>0</v>
      </c>
      <c r="L48" s="171">
        <f t="shared" si="28"/>
        <v>0</v>
      </c>
      <c r="M48" s="27">
        <f t="shared" si="28"/>
        <v>0</v>
      </c>
      <c r="N48" s="172">
        <f t="shared" si="28"/>
        <v>0</v>
      </c>
      <c r="O48" s="171">
        <f t="shared" si="28"/>
        <v>919.31250000000011</v>
      </c>
      <c r="P48" s="27">
        <f t="shared" si="28"/>
        <v>1025.4224999999999</v>
      </c>
      <c r="Q48" s="172">
        <f t="shared" si="28"/>
        <v>-106.10999999999987</v>
      </c>
      <c r="R48" s="171">
        <f t="shared" si="28"/>
        <v>0</v>
      </c>
      <c r="S48" s="27">
        <f t="shared" si="28"/>
        <v>0</v>
      </c>
      <c r="T48" s="172">
        <f t="shared" si="28"/>
        <v>0</v>
      </c>
      <c r="U48" s="171">
        <f t="shared" si="28"/>
        <v>0</v>
      </c>
      <c r="V48" s="27">
        <f t="shared" si="28"/>
        <v>0</v>
      </c>
      <c r="W48" s="172">
        <f t="shared" si="28"/>
        <v>0</v>
      </c>
      <c r="X48" s="29">
        <f t="shared" si="28"/>
        <v>919.31250000000011</v>
      </c>
      <c r="Y48" s="184">
        <v>0</v>
      </c>
      <c r="Z48" s="183">
        <f t="shared" si="7"/>
        <v>0</v>
      </c>
      <c r="AA48" s="182">
        <f>SUM(AA36:AA47)</f>
        <v>1025.4224999999999</v>
      </c>
      <c r="AB48" s="181">
        <v>0</v>
      </c>
      <c r="AC48" s="180">
        <f t="shared" si="8"/>
        <v>0</v>
      </c>
      <c r="AD48" s="179">
        <f>SUM(AD36:AD47)</f>
        <v>-106.10999999999987</v>
      </c>
    </row>
    <row r="49" spans="1:30" ht="15">
      <c r="A49" s="377"/>
      <c r="B49" s="158" t="s">
        <v>87</v>
      </c>
      <c r="C49" s="169">
        <f t="shared" si="0"/>
        <v>1</v>
      </c>
      <c r="D49" s="151">
        <f>SUM(D39:D45)</f>
        <v>0</v>
      </c>
      <c r="E49" s="168">
        <v>0</v>
      </c>
      <c r="F49" s="162">
        <f>SUM(F39:F45)</f>
        <v>0</v>
      </c>
      <c r="G49" s="167">
        <v>0</v>
      </c>
      <c r="H49" s="166">
        <f t="shared" si="1"/>
        <v>1</v>
      </c>
      <c r="I49" s="151">
        <f t="shared" ref="I49:X49" si="29">SUM(I39:I45)</f>
        <v>0</v>
      </c>
      <c r="J49" s="16">
        <f t="shared" si="29"/>
        <v>0</v>
      </c>
      <c r="K49" s="165">
        <f t="shared" si="29"/>
        <v>0</v>
      </c>
      <c r="L49" s="151">
        <f t="shared" si="29"/>
        <v>0</v>
      </c>
      <c r="M49" s="16">
        <f t="shared" si="29"/>
        <v>0</v>
      </c>
      <c r="N49" s="152">
        <f t="shared" si="29"/>
        <v>0</v>
      </c>
      <c r="O49" s="151">
        <f t="shared" si="29"/>
        <v>919.31250000000011</v>
      </c>
      <c r="P49" s="16">
        <f t="shared" si="29"/>
        <v>1025.4224999999999</v>
      </c>
      <c r="Q49" s="152">
        <f t="shared" si="29"/>
        <v>-106.10999999999987</v>
      </c>
      <c r="R49" s="151">
        <f t="shared" si="29"/>
        <v>0</v>
      </c>
      <c r="S49" s="16">
        <f t="shared" si="29"/>
        <v>0</v>
      </c>
      <c r="T49" s="152">
        <f t="shared" si="29"/>
        <v>0</v>
      </c>
      <c r="U49" s="151">
        <f t="shared" si="29"/>
        <v>0</v>
      </c>
      <c r="V49" s="16">
        <f t="shared" si="29"/>
        <v>0</v>
      </c>
      <c r="W49" s="152">
        <f t="shared" si="29"/>
        <v>0</v>
      </c>
      <c r="X49" s="18">
        <f t="shared" si="29"/>
        <v>919.31250000000011</v>
      </c>
      <c r="Y49" s="164">
        <v>0</v>
      </c>
      <c r="Z49" s="163">
        <f t="shared" si="7"/>
        <v>0</v>
      </c>
      <c r="AA49" s="162">
        <f>SUM(AA39:AA45)</f>
        <v>1025.4224999999999</v>
      </c>
      <c r="AB49" s="161">
        <v>0</v>
      </c>
      <c r="AC49" s="160">
        <f t="shared" si="8"/>
        <v>0</v>
      </c>
      <c r="AD49" s="159">
        <f>SUM(AD39:AD45)</f>
        <v>-106.10999999999987</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6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Dublin!A1</f>
        <v>FIIP DIVERSION: Dublin Ditch</v>
      </c>
      <c r="C1" s="124"/>
      <c r="D1" s="124"/>
      <c r="E1" s="124"/>
      <c r="F1" s="124"/>
      <c r="G1" s="124"/>
      <c r="H1" s="124"/>
      <c r="I1" s="124"/>
      <c r="J1" s="124"/>
      <c r="K1" s="124"/>
      <c r="L1" s="124"/>
      <c r="M1" s="124"/>
      <c r="N1" s="124"/>
      <c r="O1" s="124"/>
    </row>
    <row r="2" spans="2:15" ht="23.25">
      <c r="B2" s="125" t="str">
        <f>Dublin!A2</f>
        <v>0 Acres</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67.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42578125" bestFit="1" customWidth="1"/>
    <col min="29" max="29" width="9.140625" bestFit="1" customWidth="1"/>
    <col min="30" max="30" width="8.85546875" bestFit="1" customWidth="1"/>
    <col min="31" max="31" width="6.42578125" bestFit="1" customWidth="1"/>
    <col min="32" max="32" width="12.7109375" bestFit="1" customWidth="1"/>
    <col min="33" max="33" width="13.42578125" bestFit="1" customWidth="1"/>
    <col min="34" max="34" width="1.7109375" bestFit="1" customWidth="1"/>
  </cols>
  <sheetData>
    <row r="1" spans="1:34" ht="18.75">
      <c r="A1" s="345" t="s">
        <v>143</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200</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128</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273">
        <v>0</v>
      </c>
      <c r="Y6" s="83">
        <v>0</v>
      </c>
      <c r="Z6" s="274">
        <f t="shared" ref="Z6:Z17" si="7">X6-Y6</f>
        <v>0</v>
      </c>
      <c r="AA6" s="85">
        <v>0</v>
      </c>
      <c r="AB6" s="286">
        <v>0</v>
      </c>
      <c r="AC6" s="285">
        <f t="shared" ref="AC6:AC50" si="8">IFERROR(D6/AA6,1)</f>
        <v>1</v>
      </c>
      <c r="AD6" s="284">
        <v>0</v>
      </c>
      <c r="AE6" s="283">
        <v>0</v>
      </c>
      <c r="AF6" s="282">
        <f t="shared" ref="AF6:AF50" si="9">IFERROR(F6/AD6,1)</f>
        <v>1</v>
      </c>
      <c r="AG6" s="281">
        <f t="shared" ref="AG6:AG17" si="10">AA6-AD6</f>
        <v>0</v>
      </c>
    </row>
    <row r="7" spans="1:34"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251">
        <v>0</v>
      </c>
      <c r="Y7" s="61">
        <v>0</v>
      </c>
      <c r="Z7" s="252">
        <f t="shared" si="7"/>
        <v>0</v>
      </c>
      <c r="AA7" s="63">
        <v>0</v>
      </c>
      <c r="AB7" s="264">
        <v>0</v>
      </c>
      <c r="AC7" s="263">
        <f t="shared" si="8"/>
        <v>1</v>
      </c>
      <c r="AD7" s="262">
        <v>0</v>
      </c>
      <c r="AE7" s="261">
        <v>0</v>
      </c>
      <c r="AF7" s="260">
        <f t="shared" si="9"/>
        <v>1</v>
      </c>
      <c r="AG7" s="259">
        <f t="shared" si="10"/>
        <v>0</v>
      </c>
    </row>
    <row r="8" spans="1:34"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231">
        <v>0</v>
      </c>
      <c r="Y8" s="72">
        <v>0</v>
      </c>
      <c r="Z8" s="232">
        <f t="shared" si="7"/>
        <v>0</v>
      </c>
      <c r="AA8" s="74">
        <v>0</v>
      </c>
      <c r="AB8" s="244">
        <v>0</v>
      </c>
      <c r="AC8" s="243">
        <f t="shared" si="8"/>
        <v>1</v>
      </c>
      <c r="AD8" s="242">
        <v>0</v>
      </c>
      <c r="AE8" s="241">
        <v>0</v>
      </c>
      <c r="AF8" s="240">
        <f t="shared" si="9"/>
        <v>1</v>
      </c>
      <c r="AG8" s="239">
        <f t="shared" si="10"/>
        <v>0</v>
      </c>
    </row>
    <row r="9" spans="1:34" ht="15">
      <c r="A9" s="377"/>
      <c r="B9" s="218" t="s">
        <v>23</v>
      </c>
      <c r="C9" s="229">
        <f t="shared" si="0"/>
        <v>1</v>
      </c>
      <c r="D9" s="211">
        <v>0</v>
      </c>
      <c r="E9" s="228">
        <v>0</v>
      </c>
      <c r="F9" s="222">
        <v>2.8747075</v>
      </c>
      <c r="G9" s="227">
        <v>9.646350568084338E-3</v>
      </c>
      <c r="H9" s="226">
        <f t="shared" si="1"/>
        <v>1</v>
      </c>
      <c r="I9" s="211">
        <v>0</v>
      </c>
      <c r="J9" s="49">
        <v>5.7494149999999999</v>
      </c>
      <c r="K9" s="225">
        <f t="shared" si="2"/>
        <v>-5.7494149999999999</v>
      </c>
      <c r="L9" s="211">
        <v>0</v>
      </c>
      <c r="M9" s="49">
        <v>0</v>
      </c>
      <c r="N9" s="212">
        <f t="shared" si="3"/>
        <v>0</v>
      </c>
      <c r="O9" s="211">
        <v>0</v>
      </c>
      <c r="P9" s="49">
        <v>2.7556263109870009</v>
      </c>
      <c r="Q9" s="212">
        <f t="shared" si="4"/>
        <v>-2.7556263109870009</v>
      </c>
      <c r="R9" s="211">
        <v>0</v>
      </c>
      <c r="S9" s="49">
        <v>2.3750006269808652E-3</v>
      </c>
      <c r="T9" s="212">
        <f t="shared" si="5"/>
        <v>-2.3750006269808652E-3</v>
      </c>
      <c r="U9" s="211">
        <v>0</v>
      </c>
      <c r="V9" s="49">
        <v>4.1074999999999999</v>
      </c>
      <c r="W9" s="212">
        <f t="shared" si="6"/>
        <v>-4.1074999999999999</v>
      </c>
      <c r="X9" s="211">
        <v>0</v>
      </c>
      <c r="Y9" s="49">
        <v>2.5969986883860186</v>
      </c>
      <c r="Z9" s="212">
        <f t="shared" si="7"/>
        <v>-2.5969986883860186</v>
      </c>
      <c r="AA9" s="51">
        <v>0</v>
      </c>
      <c r="AB9" s="224">
        <v>0</v>
      </c>
      <c r="AC9" s="223">
        <f t="shared" si="8"/>
        <v>1</v>
      </c>
      <c r="AD9" s="222">
        <v>9.4625000000000004</v>
      </c>
      <c r="AE9" s="221">
        <v>3.1752306017394136E-2</v>
      </c>
      <c r="AF9" s="220">
        <f t="shared" si="9"/>
        <v>0.30379999999999996</v>
      </c>
      <c r="AG9" s="219">
        <f t="shared" si="10"/>
        <v>-9.4625000000000004</v>
      </c>
    </row>
    <row r="10" spans="1:34" ht="15">
      <c r="A10" s="377"/>
      <c r="B10" s="270" t="s">
        <v>22</v>
      </c>
      <c r="C10" s="269">
        <f t="shared" si="0"/>
        <v>0.53</v>
      </c>
      <c r="D10" s="251">
        <v>3.6265319999999996</v>
      </c>
      <c r="E10" s="268">
        <v>1.2169168173936309E-2</v>
      </c>
      <c r="F10" s="262">
        <v>20.021040000000003</v>
      </c>
      <c r="G10" s="267">
        <v>6.7182477026841617E-2</v>
      </c>
      <c r="H10" s="266">
        <f t="shared" si="1"/>
        <v>-4.5207123499806432</v>
      </c>
      <c r="I10" s="251">
        <v>6.8425132075471691</v>
      </c>
      <c r="J10" s="61">
        <v>37.775547169811325</v>
      </c>
      <c r="K10" s="265">
        <f t="shared" si="2"/>
        <v>-30.933033962264155</v>
      </c>
      <c r="L10" s="251">
        <v>0</v>
      </c>
      <c r="M10" s="61">
        <v>0</v>
      </c>
      <c r="N10" s="252">
        <f t="shared" si="3"/>
        <v>0</v>
      </c>
      <c r="O10" s="251">
        <v>1.3068759721290069</v>
      </c>
      <c r="P10" s="61">
        <v>46.565500001105349</v>
      </c>
      <c r="Q10" s="252">
        <f t="shared" si="4"/>
        <v>-45.258624028976342</v>
      </c>
      <c r="R10" s="251">
        <v>9.7631240278709921</v>
      </c>
      <c r="S10" s="61">
        <v>15.525000000000002</v>
      </c>
      <c r="T10" s="252">
        <f t="shared" si="5"/>
        <v>-5.76187597212901</v>
      </c>
      <c r="U10" s="251">
        <v>0</v>
      </c>
      <c r="V10" s="61">
        <v>0</v>
      </c>
      <c r="W10" s="252">
        <f t="shared" si="6"/>
        <v>0</v>
      </c>
      <c r="X10" s="251">
        <v>0</v>
      </c>
      <c r="Y10" s="61">
        <v>9.499998894659422E-3</v>
      </c>
      <c r="Z10" s="252">
        <f t="shared" si="7"/>
        <v>-9.499998894659422E-3</v>
      </c>
      <c r="AA10" s="63">
        <v>11.069999999999999</v>
      </c>
      <c r="AB10" s="264">
        <v>3.7146422997363579E-2</v>
      </c>
      <c r="AC10" s="263">
        <f t="shared" si="8"/>
        <v>0.3276</v>
      </c>
      <c r="AD10" s="262">
        <v>62.100000000000016</v>
      </c>
      <c r="AE10" s="261">
        <v>0.20838237291203976</v>
      </c>
      <c r="AF10" s="260">
        <f t="shared" si="9"/>
        <v>0.32239999999999996</v>
      </c>
      <c r="AG10" s="259">
        <f t="shared" si="10"/>
        <v>-51.030000000000015</v>
      </c>
    </row>
    <row r="11" spans="1:34" ht="15">
      <c r="A11" s="377"/>
      <c r="B11" s="270" t="s">
        <v>21</v>
      </c>
      <c r="C11" s="269">
        <f t="shared" si="0"/>
        <v>0.57999999999999996</v>
      </c>
      <c r="D11" s="251">
        <v>23.291225999999998</v>
      </c>
      <c r="E11" s="268">
        <v>7.8155892784389572E-2</v>
      </c>
      <c r="F11" s="262">
        <v>34.696812000000001</v>
      </c>
      <c r="G11" s="267">
        <v>0.11642840607154484</v>
      </c>
      <c r="H11" s="266">
        <f t="shared" si="1"/>
        <v>-0.48969453132265361</v>
      </c>
      <c r="I11" s="251">
        <v>40.157286206896551</v>
      </c>
      <c r="J11" s="61">
        <v>59.822089655172419</v>
      </c>
      <c r="K11" s="265">
        <f t="shared" si="2"/>
        <v>-19.664803448275869</v>
      </c>
      <c r="L11" s="251">
        <v>0</v>
      </c>
      <c r="M11" s="61">
        <v>0</v>
      </c>
      <c r="N11" s="252">
        <f t="shared" si="3"/>
        <v>0</v>
      </c>
      <c r="O11" s="251">
        <v>0</v>
      </c>
      <c r="P11" s="61">
        <v>49.09</v>
      </c>
      <c r="Q11" s="252">
        <f t="shared" si="4"/>
        <v>-49.09</v>
      </c>
      <c r="R11" s="251">
        <v>232.07</v>
      </c>
      <c r="S11" s="61">
        <v>49.09</v>
      </c>
      <c r="T11" s="252">
        <f t="shared" si="5"/>
        <v>182.98</v>
      </c>
      <c r="U11" s="251">
        <v>0</v>
      </c>
      <c r="V11" s="61">
        <v>0</v>
      </c>
      <c r="W11" s="252">
        <f t="shared" si="6"/>
        <v>0</v>
      </c>
      <c r="X11" s="251">
        <v>0</v>
      </c>
      <c r="Y11" s="61">
        <v>0</v>
      </c>
      <c r="Z11" s="252">
        <f t="shared" si="7"/>
        <v>0</v>
      </c>
      <c r="AA11" s="63">
        <v>232.07</v>
      </c>
      <c r="AB11" s="264">
        <v>0.77873264543795551</v>
      </c>
      <c r="AC11" s="263">
        <f t="shared" si="8"/>
        <v>0.1003629335976214</v>
      </c>
      <c r="AD11" s="262">
        <v>98.18</v>
      </c>
      <c r="AE11" s="261">
        <v>0.32945219601455811</v>
      </c>
      <c r="AF11" s="260">
        <f t="shared" si="9"/>
        <v>0.35339999999999999</v>
      </c>
      <c r="AG11" s="259">
        <f t="shared" si="10"/>
        <v>133.88999999999999</v>
      </c>
    </row>
    <row r="12" spans="1:34" ht="15">
      <c r="A12" s="377"/>
      <c r="B12" s="270" t="s">
        <v>20</v>
      </c>
      <c r="C12" s="269">
        <f t="shared" si="0"/>
        <v>0.57999999999999996</v>
      </c>
      <c r="D12" s="251">
        <v>68.889743999999993</v>
      </c>
      <c r="E12" s="268">
        <v>0.23116599555592501</v>
      </c>
      <c r="F12" s="262">
        <v>58.511753999999989</v>
      </c>
      <c r="G12" s="267">
        <v>0.1963416770010552</v>
      </c>
      <c r="H12" s="266">
        <f t="shared" si="1"/>
        <v>0.15064637197664729</v>
      </c>
      <c r="I12" s="251">
        <v>118.77542068965516</v>
      </c>
      <c r="J12" s="61">
        <v>100.88233448275861</v>
      </c>
      <c r="K12" s="265">
        <f t="shared" si="2"/>
        <v>17.893086206896555</v>
      </c>
      <c r="L12" s="251">
        <v>0</v>
      </c>
      <c r="M12" s="61">
        <v>0</v>
      </c>
      <c r="N12" s="252">
        <f t="shared" si="3"/>
        <v>0</v>
      </c>
      <c r="O12" s="251">
        <v>0</v>
      </c>
      <c r="P12" s="61">
        <v>40.734999999999999</v>
      </c>
      <c r="Q12" s="252">
        <f t="shared" si="4"/>
        <v>-40.734999999999999</v>
      </c>
      <c r="R12" s="251">
        <v>688.04</v>
      </c>
      <c r="S12" s="61">
        <v>122.205</v>
      </c>
      <c r="T12" s="252">
        <f t="shared" si="5"/>
        <v>565.83499999999992</v>
      </c>
      <c r="U12" s="251">
        <v>0</v>
      </c>
      <c r="V12" s="61">
        <v>0</v>
      </c>
      <c r="W12" s="252">
        <f t="shared" si="6"/>
        <v>0</v>
      </c>
      <c r="X12" s="251">
        <v>0</v>
      </c>
      <c r="Y12" s="61">
        <v>0</v>
      </c>
      <c r="Z12" s="252">
        <f t="shared" si="7"/>
        <v>0</v>
      </c>
      <c r="AA12" s="63">
        <v>688.04</v>
      </c>
      <c r="AB12" s="264">
        <v>2.3087827352399315</v>
      </c>
      <c r="AC12" s="263">
        <f t="shared" si="8"/>
        <v>0.10012462066158943</v>
      </c>
      <c r="AD12" s="262">
        <v>162.94</v>
      </c>
      <c r="AE12" s="261">
        <v>0.54676044834601856</v>
      </c>
      <c r="AF12" s="260">
        <f t="shared" si="9"/>
        <v>0.35909999999999992</v>
      </c>
      <c r="AG12" s="259">
        <f t="shared" si="10"/>
        <v>525.09999999999991</v>
      </c>
    </row>
    <row r="13" spans="1:34" ht="15">
      <c r="A13" s="377"/>
      <c r="B13" s="270" t="s">
        <v>19</v>
      </c>
      <c r="C13" s="269">
        <f t="shared" si="0"/>
        <v>0.63</v>
      </c>
      <c r="D13" s="251">
        <v>59.562594000000011</v>
      </c>
      <c r="E13" s="268">
        <v>0.19986786915485372</v>
      </c>
      <c r="F13" s="262">
        <v>43.712046000000001</v>
      </c>
      <c r="G13" s="267">
        <v>0.14667986908728234</v>
      </c>
      <c r="H13" s="266">
        <f t="shared" si="1"/>
        <v>0.26611581087284425</v>
      </c>
      <c r="I13" s="251">
        <v>94.543800000000019</v>
      </c>
      <c r="J13" s="61">
        <v>69.384200000000007</v>
      </c>
      <c r="K13" s="265">
        <f t="shared" si="2"/>
        <v>25.159600000000012</v>
      </c>
      <c r="L13" s="251">
        <v>0</v>
      </c>
      <c r="M13" s="61">
        <v>0</v>
      </c>
      <c r="N13" s="252">
        <f t="shared" si="3"/>
        <v>0</v>
      </c>
      <c r="O13" s="251">
        <v>66.179911374905046</v>
      </c>
      <c r="P13" s="61">
        <v>111.90762500022845</v>
      </c>
      <c r="Q13" s="252">
        <f t="shared" si="4"/>
        <v>-45.727713625323403</v>
      </c>
      <c r="R13" s="251">
        <v>481.06008862509498</v>
      </c>
      <c r="S13" s="61">
        <v>0</v>
      </c>
      <c r="T13" s="252">
        <f t="shared" si="5"/>
        <v>481.06008862509498</v>
      </c>
      <c r="U13" s="251">
        <v>0</v>
      </c>
      <c r="V13" s="61">
        <v>0</v>
      </c>
      <c r="W13" s="252">
        <f t="shared" si="6"/>
        <v>0</v>
      </c>
      <c r="X13" s="251">
        <v>0</v>
      </c>
      <c r="Y13" s="61">
        <v>2.3749997715302906E-3</v>
      </c>
      <c r="Z13" s="252">
        <f t="shared" si="7"/>
        <v>-2.3749997715302906E-3</v>
      </c>
      <c r="AA13" s="63">
        <v>547.24</v>
      </c>
      <c r="AB13" s="264">
        <v>1.8363151328886405</v>
      </c>
      <c r="AC13" s="263">
        <f t="shared" si="8"/>
        <v>0.1088418134639281</v>
      </c>
      <c r="AD13" s="262">
        <v>111.90999999999998</v>
      </c>
      <c r="AE13" s="261">
        <v>0.37552449843134234</v>
      </c>
      <c r="AF13" s="260">
        <f t="shared" si="9"/>
        <v>0.39060000000000006</v>
      </c>
      <c r="AG13" s="259">
        <f t="shared" si="10"/>
        <v>435.33000000000004</v>
      </c>
    </row>
    <row r="14" spans="1:34" ht="15">
      <c r="A14" s="377"/>
      <c r="B14" s="258" t="s">
        <v>18</v>
      </c>
      <c r="C14" s="269">
        <f t="shared" si="0"/>
        <v>0.63000000000000012</v>
      </c>
      <c r="D14" s="251">
        <v>41.326456500000006</v>
      </c>
      <c r="E14" s="268">
        <v>0.1386747998311785</v>
      </c>
      <c r="F14" s="262">
        <v>31.611258000000003</v>
      </c>
      <c r="G14" s="267">
        <v>0.1060745403023301</v>
      </c>
      <c r="H14" s="266">
        <f t="shared" si="1"/>
        <v>0.23508423713995419</v>
      </c>
      <c r="I14" s="251">
        <v>65.597549999999998</v>
      </c>
      <c r="J14" s="61">
        <v>50.176600000000008</v>
      </c>
      <c r="K14" s="265">
        <f t="shared" si="2"/>
        <v>15.420949999999991</v>
      </c>
      <c r="L14" s="251">
        <v>0</v>
      </c>
      <c r="M14" s="61">
        <v>0</v>
      </c>
      <c r="N14" s="252">
        <f t="shared" si="3"/>
        <v>0</v>
      </c>
      <c r="O14" s="251">
        <v>0</v>
      </c>
      <c r="P14" s="61">
        <v>80.92525000125795</v>
      </c>
      <c r="Q14" s="252">
        <f t="shared" si="4"/>
        <v>-80.92525000125795</v>
      </c>
      <c r="R14" s="251">
        <v>213.37824287337676</v>
      </c>
      <c r="S14" s="61">
        <v>2.0250463983970233E-14</v>
      </c>
      <c r="T14" s="252">
        <f t="shared" si="5"/>
        <v>213.37824287337673</v>
      </c>
      <c r="U14" s="251">
        <v>0</v>
      </c>
      <c r="V14" s="61">
        <v>0</v>
      </c>
      <c r="W14" s="252">
        <f t="shared" si="6"/>
        <v>0</v>
      </c>
      <c r="X14" s="251">
        <v>183.40425712662329</v>
      </c>
      <c r="Y14" s="61">
        <v>4.7499987420293998E-3</v>
      </c>
      <c r="Z14" s="252">
        <f t="shared" si="7"/>
        <v>183.39950712788126</v>
      </c>
      <c r="AA14" s="63">
        <v>396.78250000000003</v>
      </c>
      <c r="AB14" s="264">
        <v>1.3314408837354488</v>
      </c>
      <c r="AC14" s="263">
        <f t="shared" si="8"/>
        <v>0.10415392941977028</v>
      </c>
      <c r="AD14" s="262">
        <v>80.929999999999993</v>
      </c>
      <c r="AE14" s="261">
        <v>0.27156820353899153</v>
      </c>
      <c r="AF14" s="260">
        <f t="shared" si="9"/>
        <v>0.39060000000000006</v>
      </c>
      <c r="AG14" s="259">
        <f t="shared" si="10"/>
        <v>315.85250000000002</v>
      </c>
    </row>
    <row r="15" spans="1:34" ht="15">
      <c r="A15" s="377"/>
      <c r="B15" s="238" t="s">
        <v>17</v>
      </c>
      <c r="C15" s="249">
        <f t="shared" si="0"/>
        <v>1</v>
      </c>
      <c r="D15" s="231">
        <v>0</v>
      </c>
      <c r="E15" s="248">
        <v>0</v>
      </c>
      <c r="F15" s="242">
        <v>2.3521049999999994</v>
      </c>
      <c r="G15" s="247">
        <v>7.8927088766227536E-3</v>
      </c>
      <c r="H15" s="246">
        <f t="shared" si="1"/>
        <v>1</v>
      </c>
      <c r="I15" s="231">
        <v>0</v>
      </c>
      <c r="J15" s="72">
        <v>4.055353448275862</v>
      </c>
      <c r="K15" s="245">
        <f t="shared" si="2"/>
        <v>-4.055353448275862</v>
      </c>
      <c r="L15" s="231">
        <v>0</v>
      </c>
      <c r="M15" s="72">
        <v>0</v>
      </c>
      <c r="N15" s="232">
        <f t="shared" si="3"/>
        <v>0</v>
      </c>
      <c r="O15" s="231">
        <v>0</v>
      </c>
      <c r="P15" s="72">
        <v>4.1276250011152653</v>
      </c>
      <c r="Q15" s="232">
        <f t="shared" si="4"/>
        <v>-4.1276250011152653</v>
      </c>
      <c r="R15" s="231">
        <v>0</v>
      </c>
      <c r="S15" s="72">
        <v>8.4376910249647914E-15</v>
      </c>
      <c r="T15" s="232">
        <f t="shared" si="5"/>
        <v>-8.4376910249647914E-15</v>
      </c>
      <c r="U15" s="231">
        <v>0</v>
      </c>
      <c r="V15" s="72">
        <v>2.42</v>
      </c>
      <c r="W15" s="232">
        <f t="shared" si="6"/>
        <v>-2.42</v>
      </c>
      <c r="X15" s="231">
        <v>0</v>
      </c>
      <c r="Y15" s="72">
        <v>2.3749988847263279E-3</v>
      </c>
      <c r="Z15" s="232">
        <f t="shared" si="7"/>
        <v>-2.3749988847263279E-3</v>
      </c>
      <c r="AA15" s="74">
        <v>0</v>
      </c>
      <c r="AB15" s="244">
        <v>0</v>
      </c>
      <c r="AC15" s="243">
        <f t="shared" si="8"/>
        <v>1</v>
      </c>
      <c r="AD15" s="242">
        <v>6.55</v>
      </c>
      <c r="AE15" s="241">
        <v>2.1979139171881806E-2</v>
      </c>
      <c r="AF15" s="240">
        <f t="shared" si="9"/>
        <v>0.35909999999999992</v>
      </c>
      <c r="AG15" s="239">
        <f t="shared" si="10"/>
        <v>-6.55</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211">
        <v>0</v>
      </c>
      <c r="Y16" s="49">
        <v>0</v>
      </c>
      <c r="Z16" s="212">
        <f t="shared" si="7"/>
        <v>0</v>
      </c>
      <c r="AA16" s="51">
        <v>0</v>
      </c>
      <c r="AB16" s="224">
        <v>0</v>
      </c>
      <c r="AC16" s="223">
        <f t="shared" si="8"/>
        <v>1</v>
      </c>
      <c r="AD16" s="222">
        <v>0</v>
      </c>
      <c r="AE16" s="221">
        <v>0</v>
      </c>
      <c r="AF16" s="220">
        <f t="shared" si="9"/>
        <v>1</v>
      </c>
      <c r="AG16" s="219">
        <f t="shared" si="10"/>
        <v>0</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191">
        <v>0</v>
      </c>
      <c r="Y17" s="38">
        <v>0</v>
      </c>
      <c r="Z17" s="192">
        <f t="shared" si="7"/>
        <v>0</v>
      </c>
      <c r="AA17" s="40">
        <v>0</v>
      </c>
      <c r="AB17" s="204">
        <v>0</v>
      </c>
      <c r="AC17" s="203">
        <f t="shared" si="8"/>
        <v>1</v>
      </c>
      <c r="AD17" s="202">
        <v>0</v>
      </c>
      <c r="AE17" s="201">
        <v>0</v>
      </c>
      <c r="AF17" s="200">
        <f t="shared" si="9"/>
        <v>1</v>
      </c>
      <c r="AG17" s="199">
        <f t="shared" si="10"/>
        <v>0</v>
      </c>
    </row>
    <row r="18" spans="1:33" ht="15">
      <c r="A18" s="377"/>
      <c r="B18" s="178" t="s">
        <v>14</v>
      </c>
      <c r="C18" s="189">
        <f t="shared" si="0"/>
        <v>0.60351811028563063</v>
      </c>
      <c r="D18" s="171">
        <f>SUM(D6:D17)</f>
        <v>196.69655250000002</v>
      </c>
      <c r="E18" s="188">
        <v>0.66003372550028316</v>
      </c>
      <c r="F18" s="182">
        <f>SUM(F6:F17)</f>
        <v>193.77972249999996</v>
      </c>
      <c r="G18" s="187">
        <v>0.65024602893376104</v>
      </c>
      <c r="H18" s="186">
        <f t="shared" si="1"/>
        <v>1.482908552756694E-2</v>
      </c>
      <c r="I18" s="171">
        <f t="shared" ref="I18:AA18" si="11">SUM(I6:I17)</f>
        <v>325.91657010409892</v>
      </c>
      <c r="J18" s="27">
        <f t="shared" si="11"/>
        <v>327.84553975601824</v>
      </c>
      <c r="K18" s="185">
        <f t="shared" si="11"/>
        <v>-1.9289696519193269</v>
      </c>
      <c r="L18" s="171">
        <f t="shared" si="11"/>
        <v>0</v>
      </c>
      <c r="M18" s="27">
        <f t="shared" si="11"/>
        <v>0</v>
      </c>
      <c r="N18" s="172">
        <f t="shared" si="11"/>
        <v>0</v>
      </c>
      <c r="O18" s="171">
        <f t="shared" si="11"/>
        <v>67.486787347034053</v>
      </c>
      <c r="P18" s="27">
        <f t="shared" si="11"/>
        <v>336.10662631469404</v>
      </c>
      <c r="Q18" s="172">
        <f t="shared" si="11"/>
        <v>-268.61983896765997</v>
      </c>
      <c r="R18" s="171">
        <f t="shared" si="11"/>
        <v>1624.3114555263428</v>
      </c>
      <c r="S18" s="27">
        <f t="shared" si="11"/>
        <v>186.82237500062703</v>
      </c>
      <c r="T18" s="172">
        <f t="shared" si="11"/>
        <v>1437.4890805257155</v>
      </c>
      <c r="U18" s="171">
        <f t="shared" si="11"/>
        <v>0</v>
      </c>
      <c r="V18" s="27">
        <f t="shared" si="11"/>
        <v>6.5274999999999999</v>
      </c>
      <c r="W18" s="172">
        <f t="shared" si="11"/>
        <v>-6.5274999999999999</v>
      </c>
      <c r="X18" s="171">
        <f t="shared" si="11"/>
        <v>183.40425712662329</v>
      </c>
      <c r="Y18" s="27">
        <f t="shared" si="11"/>
        <v>2.6159986846789636</v>
      </c>
      <c r="Z18" s="172">
        <f t="shared" si="11"/>
        <v>180.78825844194432</v>
      </c>
      <c r="AA18" s="29">
        <f t="shared" si="11"/>
        <v>1875.2025000000001</v>
      </c>
      <c r="AB18" s="184">
        <v>6.2924178202993399</v>
      </c>
      <c r="AC18" s="183">
        <f t="shared" si="8"/>
        <v>0.10489349950205379</v>
      </c>
      <c r="AD18" s="182">
        <f>SUM(AD6:AD17)</f>
        <v>532.07249999999988</v>
      </c>
      <c r="AE18" s="181">
        <v>1.7854191644322257</v>
      </c>
      <c r="AF18" s="180">
        <f t="shared" si="9"/>
        <v>0.3641979664425431</v>
      </c>
      <c r="AG18" s="179">
        <f>SUM(AG6:AG17)</f>
        <v>1343.1299999999999</v>
      </c>
    </row>
    <row r="19" spans="1:33" ht="15">
      <c r="A19" s="377"/>
      <c r="B19" s="158" t="s">
        <v>87</v>
      </c>
      <c r="C19" s="169">
        <f t="shared" si="0"/>
        <v>0.60351811028563063</v>
      </c>
      <c r="D19" s="151">
        <f>SUM(D9:D15)</f>
        <v>196.69655250000002</v>
      </c>
      <c r="E19" s="168">
        <v>0.66003372550028316</v>
      </c>
      <c r="F19" s="162">
        <f>SUM(F9:F15)</f>
        <v>193.77972249999996</v>
      </c>
      <c r="G19" s="167">
        <v>0.65024602893376104</v>
      </c>
      <c r="H19" s="166">
        <f t="shared" si="1"/>
        <v>1.482908552756694E-2</v>
      </c>
      <c r="I19" s="151">
        <f t="shared" ref="I19:AA19" si="12">SUM(I9:I15)</f>
        <v>325.91657010409892</v>
      </c>
      <c r="J19" s="16">
        <f t="shared" si="12"/>
        <v>327.84553975601824</v>
      </c>
      <c r="K19" s="165">
        <f t="shared" si="12"/>
        <v>-1.9289696519193269</v>
      </c>
      <c r="L19" s="151">
        <f t="shared" si="12"/>
        <v>0</v>
      </c>
      <c r="M19" s="16">
        <f t="shared" si="12"/>
        <v>0</v>
      </c>
      <c r="N19" s="152">
        <f t="shared" si="12"/>
        <v>0</v>
      </c>
      <c r="O19" s="151">
        <f t="shared" si="12"/>
        <v>67.486787347034053</v>
      </c>
      <c r="P19" s="16">
        <f t="shared" si="12"/>
        <v>336.10662631469404</v>
      </c>
      <c r="Q19" s="152">
        <f t="shared" si="12"/>
        <v>-268.61983896765997</v>
      </c>
      <c r="R19" s="151">
        <f t="shared" si="12"/>
        <v>1624.3114555263428</v>
      </c>
      <c r="S19" s="16">
        <f t="shared" si="12"/>
        <v>186.82237500062703</v>
      </c>
      <c r="T19" s="152">
        <f t="shared" si="12"/>
        <v>1437.4890805257155</v>
      </c>
      <c r="U19" s="151">
        <f t="shared" si="12"/>
        <v>0</v>
      </c>
      <c r="V19" s="16">
        <f t="shared" si="12"/>
        <v>6.5274999999999999</v>
      </c>
      <c r="W19" s="152">
        <f t="shared" si="12"/>
        <v>-6.5274999999999999</v>
      </c>
      <c r="X19" s="151">
        <f t="shared" si="12"/>
        <v>183.40425712662329</v>
      </c>
      <c r="Y19" s="16">
        <f t="shared" si="12"/>
        <v>2.6159986846789636</v>
      </c>
      <c r="Z19" s="152">
        <f t="shared" si="12"/>
        <v>180.78825844194432</v>
      </c>
      <c r="AA19" s="18">
        <f t="shared" si="12"/>
        <v>1875.2025000000001</v>
      </c>
      <c r="AB19" s="164">
        <v>6.2924178202993399</v>
      </c>
      <c r="AC19" s="163">
        <f t="shared" si="8"/>
        <v>0.10489349950205379</v>
      </c>
      <c r="AD19" s="162">
        <f>SUM(AD9:AD15)</f>
        <v>532.07249999999988</v>
      </c>
      <c r="AE19" s="161">
        <v>1.7854191644322257</v>
      </c>
      <c r="AF19" s="160">
        <f t="shared" si="9"/>
        <v>0.3641979664425431</v>
      </c>
      <c r="AG19" s="159">
        <f>SUM(AG9:AG15)</f>
        <v>1343.1299999999999</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0</v>
      </c>
      <c r="M20" s="293">
        <f t="shared" si="13"/>
        <v>0</v>
      </c>
      <c r="N20" s="295">
        <f t="shared" si="13"/>
        <v>0</v>
      </c>
      <c r="O20" s="294">
        <f t="shared" si="13"/>
        <v>0</v>
      </c>
      <c r="P20" s="293">
        <f t="shared" si="13"/>
        <v>0</v>
      </c>
      <c r="Q20" s="295">
        <f t="shared" si="13"/>
        <v>0</v>
      </c>
      <c r="R20" s="294">
        <f t="shared" si="13"/>
        <v>0</v>
      </c>
      <c r="S20" s="293">
        <f t="shared" si="13"/>
        <v>0</v>
      </c>
      <c r="T20" s="295">
        <f t="shared" si="13"/>
        <v>0</v>
      </c>
      <c r="U20" s="294">
        <f t="shared" si="13"/>
        <v>0</v>
      </c>
      <c r="V20" s="293">
        <f t="shared" si="13"/>
        <v>0</v>
      </c>
      <c r="W20" s="295">
        <f t="shared" si="13"/>
        <v>0</v>
      </c>
      <c r="X20" s="294">
        <f t="shared" si="13"/>
        <v>0</v>
      </c>
      <c r="Y20" s="293">
        <f t="shared" si="13"/>
        <v>0</v>
      </c>
      <c r="Z20" s="295">
        <f t="shared" si="13"/>
        <v>0</v>
      </c>
      <c r="AA20" s="308">
        <f t="shared" si="13"/>
        <v>0</v>
      </c>
      <c r="AB20" s="307">
        <v>0</v>
      </c>
      <c r="AC20" s="306">
        <f t="shared" si="8"/>
        <v>1</v>
      </c>
      <c r="AD20" s="305">
        <f>SUM(AD6:AD8,AD16:AD17)</f>
        <v>0</v>
      </c>
      <c r="AE20" s="304">
        <v>0</v>
      </c>
      <c r="AF20" s="303">
        <f t="shared" si="9"/>
        <v>1</v>
      </c>
      <c r="AG20" s="302">
        <f>SUM(AG6:AG8,AG16:AG17)</f>
        <v>0</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0</v>
      </c>
      <c r="M21" s="83">
        <v>0</v>
      </c>
      <c r="N21" s="274">
        <f t="shared" ref="N21:N32" si="15">L21-M21</f>
        <v>0</v>
      </c>
      <c r="O21" s="273">
        <v>0</v>
      </c>
      <c r="P21" s="83">
        <v>0</v>
      </c>
      <c r="Q21" s="274">
        <f t="shared" ref="Q21:Q32" si="16">O21-P21</f>
        <v>0</v>
      </c>
      <c r="R21" s="273">
        <v>0</v>
      </c>
      <c r="S21" s="83">
        <v>0</v>
      </c>
      <c r="T21" s="274">
        <f t="shared" ref="T21:T32" si="17">R21-S21</f>
        <v>0</v>
      </c>
      <c r="U21" s="273">
        <v>0</v>
      </c>
      <c r="V21" s="83">
        <v>0</v>
      </c>
      <c r="W21" s="274">
        <f t="shared" ref="W21:W32" si="18">U21-V21</f>
        <v>0</v>
      </c>
      <c r="X21" s="273">
        <v>0</v>
      </c>
      <c r="Y21" s="83">
        <v>0</v>
      </c>
      <c r="Z21" s="274">
        <f t="shared" ref="Z21:Z32" si="19">X21-Y21</f>
        <v>0</v>
      </c>
      <c r="AA21" s="85">
        <v>0</v>
      </c>
      <c r="AB21" s="286">
        <v>0</v>
      </c>
      <c r="AC21" s="285">
        <f t="shared" si="8"/>
        <v>1</v>
      </c>
      <c r="AD21" s="284">
        <v>0</v>
      </c>
      <c r="AE21" s="283">
        <v>0</v>
      </c>
      <c r="AF21" s="282">
        <f t="shared" si="9"/>
        <v>1</v>
      </c>
      <c r="AG21" s="281">
        <f t="shared" ref="AG21:AG32" si="20">AA21-AD21</f>
        <v>0</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0</v>
      </c>
      <c r="M22" s="61">
        <v>0</v>
      </c>
      <c r="N22" s="252">
        <f t="shared" si="15"/>
        <v>0</v>
      </c>
      <c r="O22" s="251">
        <v>0</v>
      </c>
      <c r="P22" s="61">
        <v>0</v>
      </c>
      <c r="Q22" s="252">
        <f t="shared" si="16"/>
        <v>0</v>
      </c>
      <c r="R22" s="251">
        <v>0</v>
      </c>
      <c r="S22" s="61">
        <v>0</v>
      </c>
      <c r="T22" s="252">
        <f t="shared" si="17"/>
        <v>0</v>
      </c>
      <c r="U22" s="251">
        <v>0</v>
      </c>
      <c r="V22" s="61">
        <v>0</v>
      </c>
      <c r="W22" s="252">
        <f t="shared" si="18"/>
        <v>0</v>
      </c>
      <c r="X22" s="251">
        <v>0</v>
      </c>
      <c r="Y22" s="61">
        <v>0</v>
      </c>
      <c r="Z22" s="252">
        <f t="shared" si="19"/>
        <v>0</v>
      </c>
      <c r="AA22" s="63">
        <v>0</v>
      </c>
      <c r="AB22" s="264">
        <v>0</v>
      </c>
      <c r="AC22" s="263">
        <f t="shared" si="8"/>
        <v>1</v>
      </c>
      <c r="AD22" s="262">
        <v>0</v>
      </c>
      <c r="AE22" s="261">
        <v>0</v>
      </c>
      <c r="AF22" s="260">
        <f t="shared" si="9"/>
        <v>1</v>
      </c>
      <c r="AG22" s="259">
        <f t="shared" si="20"/>
        <v>0</v>
      </c>
    </row>
    <row r="23" spans="1:33" ht="15">
      <c r="A23" s="377"/>
      <c r="B23" s="271" t="s">
        <v>24</v>
      </c>
      <c r="C23" s="249">
        <f t="shared" si="0"/>
        <v>1</v>
      </c>
      <c r="D23" s="231">
        <v>0</v>
      </c>
      <c r="E23" s="248">
        <v>0</v>
      </c>
      <c r="F23" s="242">
        <v>0</v>
      </c>
      <c r="G23" s="247">
        <v>0</v>
      </c>
      <c r="H23" s="246">
        <f t="shared" si="1"/>
        <v>1</v>
      </c>
      <c r="I23" s="231">
        <v>0</v>
      </c>
      <c r="J23" s="72">
        <v>0</v>
      </c>
      <c r="K23" s="245">
        <f t="shared" si="14"/>
        <v>0</v>
      </c>
      <c r="L23" s="231">
        <v>0</v>
      </c>
      <c r="M23" s="72">
        <v>0</v>
      </c>
      <c r="N23" s="232">
        <f t="shared" si="15"/>
        <v>0</v>
      </c>
      <c r="O23" s="231">
        <v>0</v>
      </c>
      <c r="P23" s="72">
        <v>0</v>
      </c>
      <c r="Q23" s="232">
        <f t="shared" si="16"/>
        <v>0</v>
      </c>
      <c r="R23" s="231">
        <v>0</v>
      </c>
      <c r="S23" s="72">
        <v>0</v>
      </c>
      <c r="T23" s="232">
        <f t="shared" si="17"/>
        <v>0</v>
      </c>
      <c r="U23" s="231">
        <v>0</v>
      </c>
      <c r="V23" s="72">
        <v>0</v>
      </c>
      <c r="W23" s="232">
        <f t="shared" si="18"/>
        <v>0</v>
      </c>
      <c r="X23" s="231">
        <v>0</v>
      </c>
      <c r="Y23" s="72">
        <v>0</v>
      </c>
      <c r="Z23" s="232">
        <f t="shared" si="19"/>
        <v>0</v>
      </c>
      <c r="AA23" s="74">
        <v>0</v>
      </c>
      <c r="AB23" s="244">
        <v>0</v>
      </c>
      <c r="AC23" s="243">
        <f t="shared" si="8"/>
        <v>1</v>
      </c>
      <c r="AD23" s="242">
        <v>0</v>
      </c>
      <c r="AE23" s="241">
        <v>0</v>
      </c>
      <c r="AF23" s="240">
        <f t="shared" si="9"/>
        <v>1</v>
      </c>
      <c r="AG23" s="239">
        <f t="shared" si="20"/>
        <v>0</v>
      </c>
    </row>
    <row r="24" spans="1:33" ht="15">
      <c r="A24" s="377"/>
      <c r="B24" s="218" t="s">
        <v>23</v>
      </c>
      <c r="C24" s="229">
        <f t="shared" si="0"/>
        <v>1</v>
      </c>
      <c r="D24" s="211">
        <v>0</v>
      </c>
      <c r="E24" s="228">
        <v>0</v>
      </c>
      <c r="F24" s="222">
        <v>5.0501686666666661</v>
      </c>
      <c r="G24" s="227">
        <v>1.6946314498647853E-2</v>
      </c>
      <c r="H24" s="226">
        <f t="shared" si="1"/>
        <v>1</v>
      </c>
      <c r="I24" s="211">
        <v>0</v>
      </c>
      <c r="J24" s="49">
        <v>10.100337333333332</v>
      </c>
      <c r="K24" s="225">
        <f t="shared" si="14"/>
        <v>-10.100337333333332</v>
      </c>
      <c r="L24" s="211">
        <v>0</v>
      </c>
      <c r="M24" s="49">
        <v>0</v>
      </c>
      <c r="N24" s="212">
        <f t="shared" si="15"/>
        <v>0</v>
      </c>
      <c r="O24" s="211">
        <v>0</v>
      </c>
      <c r="P24" s="49">
        <v>7.5649193826565435</v>
      </c>
      <c r="Q24" s="212">
        <f t="shared" si="16"/>
        <v>-7.5649193826565435</v>
      </c>
      <c r="R24" s="211">
        <v>0</v>
      </c>
      <c r="S24" s="49">
        <v>0.13583333333333333</v>
      </c>
      <c r="T24" s="212">
        <f t="shared" si="17"/>
        <v>-0.13583333333333333</v>
      </c>
      <c r="U24" s="211">
        <v>0</v>
      </c>
      <c r="V24" s="49">
        <v>3.0849999999999995</v>
      </c>
      <c r="W24" s="212">
        <f t="shared" si="18"/>
        <v>-3.0849999999999995</v>
      </c>
      <c r="X24" s="211">
        <v>0</v>
      </c>
      <c r="Y24" s="49">
        <v>5.8375806173434555</v>
      </c>
      <c r="Z24" s="212">
        <f t="shared" si="19"/>
        <v>-5.8375806173434555</v>
      </c>
      <c r="AA24" s="51">
        <v>0</v>
      </c>
      <c r="AB24" s="224">
        <v>0</v>
      </c>
      <c r="AC24" s="223">
        <f t="shared" si="8"/>
        <v>1</v>
      </c>
      <c r="AD24" s="222">
        <v>16.623333333333331</v>
      </c>
      <c r="AE24" s="221">
        <v>5.5781153715101554E-2</v>
      </c>
      <c r="AF24" s="220">
        <f t="shared" si="9"/>
        <v>0.30380000000000001</v>
      </c>
      <c r="AG24" s="219">
        <f t="shared" si="20"/>
        <v>-16.623333333333331</v>
      </c>
    </row>
    <row r="25" spans="1:33" ht="15">
      <c r="A25" s="377"/>
      <c r="B25" s="270" t="s">
        <v>22</v>
      </c>
      <c r="C25" s="269">
        <f t="shared" si="0"/>
        <v>0.52999999999999992</v>
      </c>
      <c r="D25" s="251">
        <v>3.6265319999999992</v>
      </c>
      <c r="E25" s="268">
        <v>1.2169168173936307E-2</v>
      </c>
      <c r="F25" s="262">
        <v>21.686773333333338</v>
      </c>
      <c r="G25" s="267">
        <v>7.2772001417158547E-2</v>
      </c>
      <c r="H25" s="266">
        <f t="shared" si="1"/>
        <v>-4.9800308761465057</v>
      </c>
      <c r="I25" s="251">
        <v>6.84251320754717</v>
      </c>
      <c r="J25" s="61">
        <v>40.918440251572328</v>
      </c>
      <c r="K25" s="265">
        <f t="shared" si="14"/>
        <v>-34.075927044025157</v>
      </c>
      <c r="L25" s="251">
        <v>0</v>
      </c>
      <c r="M25" s="61">
        <v>0</v>
      </c>
      <c r="N25" s="252">
        <f t="shared" si="15"/>
        <v>0</v>
      </c>
      <c r="O25" s="251">
        <v>4.5095832794205908</v>
      </c>
      <c r="P25" s="61">
        <v>33.81920833306831</v>
      </c>
      <c r="Q25" s="252">
        <f t="shared" si="16"/>
        <v>-29.309625053647721</v>
      </c>
      <c r="R25" s="251">
        <v>5.637916720579403</v>
      </c>
      <c r="S25" s="61">
        <v>30.26464352745295</v>
      </c>
      <c r="T25" s="252">
        <f t="shared" si="17"/>
        <v>-24.626726806873549</v>
      </c>
      <c r="U25" s="251">
        <v>0.92249999999999988</v>
      </c>
      <c r="V25" s="61">
        <v>3.1820231392137135</v>
      </c>
      <c r="W25" s="252">
        <f t="shared" si="18"/>
        <v>-2.2595231392137136</v>
      </c>
      <c r="X25" s="251">
        <v>4.5001012586063286E-15</v>
      </c>
      <c r="Y25" s="61">
        <v>7.9166693168535886E-4</v>
      </c>
      <c r="Z25" s="252">
        <f t="shared" si="19"/>
        <v>-7.9166693168085877E-4</v>
      </c>
      <c r="AA25" s="63">
        <v>11.069999999999999</v>
      </c>
      <c r="AB25" s="264">
        <v>3.7146422997363579E-2</v>
      </c>
      <c r="AC25" s="263">
        <f t="shared" si="8"/>
        <v>0.32759999999999995</v>
      </c>
      <c r="AD25" s="262">
        <v>67.266666666666666</v>
      </c>
      <c r="AE25" s="261">
        <v>0.22571960737332053</v>
      </c>
      <c r="AF25" s="260">
        <f t="shared" si="9"/>
        <v>0.32240000000000008</v>
      </c>
      <c r="AG25" s="259">
        <f t="shared" si="20"/>
        <v>-56.196666666666665</v>
      </c>
    </row>
    <row r="26" spans="1:33" ht="15">
      <c r="A26" s="377"/>
      <c r="B26" s="270" t="s">
        <v>21</v>
      </c>
      <c r="C26" s="269">
        <f t="shared" si="0"/>
        <v>0.57999999999999985</v>
      </c>
      <c r="D26" s="251">
        <v>23.291225999999998</v>
      </c>
      <c r="E26" s="268">
        <v>7.8155892784389572E-2</v>
      </c>
      <c r="F26" s="262">
        <v>33.855720000000005</v>
      </c>
      <c r="G26" s="267">
        <v>0.11360604299912402</v>
      </c>
      <c r="H26" s="266">
        <f t="shared" si="1"/>
        <v>-0.45358256366582023</v>
      </c>
      <c r="I26" s="251">
        <v>40.157286206896558</v>
      </c>
      <c r="J26" s="61">
        <v>58.371931034482749</v>
      </c>
      <c r="K26" s="265">
        <f t="shared" si="14"/>
        <v>-18.214644827586191</v>
      </c>
      <c r="L26" s="251">
        <v>0</v>
      </c>
      <c r="M26" s="61">
        <v>0</v>
      </c>
      <c r="N26" s="252">
        <f t="shared" si="15"/>
        <v>0</v>
      </c>
      <c r="O26" s="251">
        <v>94.344583336156134</v>
      </c>
      <c r="P26" s="61">
        <v>71.849999999999895</v>
      </c>
      <c r="Q26" s="252">
        <f t="shared" si="16"/>
        <v>22.494583336156239</v>
      </c>
      <c r="R26" s="251">
        <v>137.72541666384384</v>
      </c>
      <c r="S26" s="61">
        <v>23.950000000000014</v>
      </c>
      <c r="T26" s="252">
        <f t="shared" si="17"/>
        <v>113.77541666384383</v>
      </c>
      <c r="U26" s="251">
        <v>0</v>
      </c>
      <c r="V26" s="61">
        <v>0</v>
      </c>
      <c r="W26" s="252">
        <f t="shared" si="18"/>
        <v>0</v>
      </c>
      <c r="X26" s="251">
        <v>4.5001022561040924E-15</v>
      </c>
      <c r="Y26" s="61">
        <v>9.4502169451686604E-14</v>
      </c>
      <c r="Z26" s="252">
        <f t="shared" si="19"/>
        <v>-9.0002067195582507E-14</v>
      </c>
      <c r="AA26" s="63">
        <v>232.07</v>
      </c>
      <c r="AB26" s="264">
        <v>0.77873264543795551</v>
      </c>
      <c r="AC26" s="263">
        <f t="shared" si="8"/>
        <v>0.1003629335976214</v>
      </c>
      <c r="AD26" s="262">
        <v>95.800000000000011</v>
      </c>
      <c r="AE26" s="261">
        <v>0.32146588284981331</v>
      </c>
      <c r="AF26" s="260">
        <f t="shared" si="9"/>
        <v>0.35339999999999999</v>
      </c>
      <c r="AG26" s="259">
        <f t="shared" si="20"/>
        <v>136.26999999999998</v>
      </c>
    </row>
    <row r="27" spans="1:33" ht="15">
      <c r="A27" s="377"/>
      <c r="B27" s="270" t="s">
        <v>20</v>
      </c>
      <c r="C27" s="269">
        <f t="shared" si="0"/>
        <v>0.57999999999999974</v>
      </c>
      <c r="D27" s="251">
        <v>67.784613749999977</v>
      </c>
      <c r="E27" s="268">
        <v>0.22745762737763389</v>
      </c>
      <c r="F27" s="262">
        <v>54.75915899999999</v>
      </c>
      <c r="G27" s="267">
        <v>0.18374949261010745</v>
      </c>
      <c r="H27" s="266">
        <f t="shared" si="1"/>
        <v>0.19215945963843442</v>
      </c>
      <c r="I27" s="251">
        <v>116.87002370689657</v>
      </c>
      <c r="J27" s="61">
        <v>94.412343103448279</v>
      </c>
      <c r="K27" s="265">
        <f t="shared" si="14"/>
        <v>22.457680603448296</v>
      </c>
      <c r="L27" s="251">
        <v>0</v>
      </c>
      <c r="M27" s="61">
        <v>0</v>
      </c>
      <c r="N27" s="252">
        <f t="shared" si="15"/>
        <v>0</v>
      </c>
      <c r="O27" s="251">
        <v>56.849791588115643</v>
      </c>
      <c r="P27" s="61">
        <v>139.78170833324188</v>
      </c>
      <c r="Q27" s="252">
        <f t="shared" si="16"/>
        <v>-82.931916745126244</v>
      </c>
      <c r="R27" s="251">
        <v>628.11270841188423</v>
      </c>
      <c r="S27" s="61">
        <v>12.708291666758079</v>
      </c>
      <c r="T27" s="252">
        <f t="shared" si="17"/>
        <v>615.40441674512613</v>
      </c>
      <c r="U27" s="251">
        <v>0</v>
      </c>
      <c r="V27" s="61">
        <v>0</v>
      </c>
      <c r="W27" s="252">
        <f t="shared" si="18"/>
        <v>0</v>
      </c>
      <c r="X27" s="251">
        <v>0</v>
      </c>
      <c r="Y27" s="61">
        <v>4.5001045201636677E-14</v>
      </c>
      <c r="Z27" s="252">
        <f t="shared" si="19"/>
        <v>-4.5001045201636677E-14</v>
      </c>
      <c r="AA27" s="63">
        <v>684.96249999999986</v>
      </c>
      <c r="AB27" s="264">
        <v>2.2984558954229133</v>
      </c>
      <c r="AC27" s="263">
        <f t="shared" si="8"/>
        <v>9.8961058087121551E-2</v>
      </c>
      <c r="AD27" s="262">
        <v>152.49</v>
      </c>
      <c r="AE27" s="261">
        <v>0.51169449348400864</v>
      </c>
      <c r="AF27" s="260">
        <f t="shared" si="9"/>
        <v>0.35909999999999992</v>
      </c>
      <c r="AG27" s="259">
        <f t="shared" si="20"/>
        <v>532.47249999999985</v>
      </c>
    </row>
    <row r="28" spans="1:33" ht="15">
      <c r="A28" s="377"/>
      <c r="B28" s="270" t="s">
        <v>19</v>
      </c>
      <c r="C28" s="269">
        <f t="shared" si="0"/>
        <v>0.62999999999999989</v>
      </c>
      <c r="D28" s="251">
        <v>59.562593999999997</v>
      </c>
      <c r="E28" s="268">
        <v>0.19986786915485369</v>
      </c>
      <c r="F28" s="262">
        <v>40.587246</v>
      </c>
      <c r="G28" s="267">
        <v>0.13619430968509971</v>
      </c>
      <c r="H28" s="266">
        <f t="shared" si="1"/>
        <v>0.31857826742737227</v>
      </c>
      <c r="I28" s="251">
        <v>94.543800000000019</v>
      </c>
      <c r="J28" s="61">
        <v>64.424200000000013</v>
      </c>
      <c r="K28" s="265">
        <f t="shared" si="14"/>
        <v>30.119600000000005</v>
      </c>
      <c r="L28" s="251">
        <v>0</v>
      </c>
      <c r="M28" s="61">
        <v>0</v>
      </c>
      <c r="N28" s="252">
        <f t="shared" si="15"/>
        <v>0</v>
      </c>
      <c r="O28" s="251">
        <v>0</v>
      </c>
      <c r="P28" s="61">
        <v>103.90841666666661</v>
      </c>
      <c r="Q28" s="252">
        <f t="shared" si="16"/>
        <v>-103.90841666666661</v>
      </c>
      <c r="R28" s="251">
        <v>547.2399999999999</v>
      </c>
      <c r="S28" s="61">
        <v>1.8000413517303942E-14</v>
      </c>
      <c r="T28" s="252">
        <f t="shared" si="17"/>
        <v>547.2399999999999</v>
      </c>
      <c r="U28" s="251">
        <v>0</v>
      </c>
      <c r="V28" s="61">
        <v>0</v>
      </c>
      <c r="W28" s="252">
        <f t="shared" si="18"/>
        <v>0</v>
      </c>
      <c r="X28" s="251">
        <v>0</v>
      </c>
      <c r="Y28" s="61">
        <v>1.5833333333588942E-3</v>
      </c>
      <c r="Z28" s="252">
        <f t="shared" si="19"/>
        <v>-1.5833333333588942E-3</v>
      </c>
      <c r="AA28" s="63">
        <v>547.2399999999999</v>
      </c>
      <c r="AB28" s="264">
        <v>1.83631513288864</v>
      </c>
      <c r="AC28" s="263">
        <f t="shared" si="8"/>
        <v>0.10884181346392809</v>
      </c>
      <c r="AD28" s="262">
        <v>103.90999999999998</v>
      </c>
      <c r="AE28" s="261">
        <v>0.34867974829774623</v>
      </c>
      <c r="AF28" s="260">
        <f t="shared" si="9"/>
        <v>0.39060000000000006</v>
      </c>
      <c r="AG28" s="259">
        <f t="shared" si="20"/>
        <v>443.32999999999993</v>
      </c>
    </row>
    <row r="29" spans="1:33" ht="15">
      <c r="A29" s="377"/>
      <c r="B29" s="258" t="s">
        <v>18</v>
      </c>
      <c r="C29" s="269">
        <f t="shared" si="0"/>
        <v>0.63000000000000012</v>
      </c>
      <c r="D29" s="251">
        <v>37.563351000000011</v>
      </c>
      <c r="E29" s="268">
        <v>0.12604734647194588</v>
      </c>
      <c r="F29" s="262">
        <v>21.850489500000005</v>
      </c>
      <c r="G29" s="267">
        <v>7.3321366365533158E-2</v>
      </c>
      <c r="H29" s="266">
        <f t="shared" si="1"/>
        <v>0.4183029756849968</v>
      </c>
      <c r="I29" s="251">
        <v>59.624366666666674</v>
      </c>
      <c r="J29" s="61">
        <v>34.683316666666677</v>
      </c>
      <c r="K29" s="265">
        <f t="shared" si="14"/>
        <v>24.941049999999997</v>
      </c>
      <c r="L29" s="251">
        <v>0</v>
      </c>
      <c r="M29" s="61">
        <v>0</v>
      </c>
      <c r="N29" s="252">
        <f t="shared" si="15"/>
        <v>0</v>
      </c>
      <c r="O29" s="251">
        <v>98.126181080979293</v>
      </c>
      <c r="P29" s="61">
        <v>55.94004166616844</v>
      </c>
      <c r="Q29" s="252">
        <f t="shared" si="16"/>
        <v>42.186139414810853</v>
      </c>
      <c r="R29" s="251">
        <v>258.65855591436144</v>
      </c>
      <c r="S29" s="61">
        <v>1.3500316832047235E-14</v>
      </c>
      <c r="T29" s="252">
        <f t="shared" si="17"/>
        <v>258.65855591436144</v>
      </c>
      <c r="U29" s="251">
        <v>0</v>
      </c>
      <c r="V29" s="61">
        <v>0</v>
      </c>
      <c r="W29" s="252">
        <f t="shared" si="18"/>
        <v>0</v>
      </c>
      <c r="X29" s="251">
        <v>30.363596337992636</v>
      </c>
      <c r="Y29" s="61">
        <v>7.9166716489569716E-4</v>
      </c>
      <c r="Z29" s="252">
        <f t="shared" si="19"/>
        <v>30.362804670827739</v>
      </c>
      <c r="AA29" s="63">
        <v>387.14833333333337</v>
      </c>
      <c r="AB29" s="264">
        <v>1.299112534121438</v>
      </c>
      <c r="AC29" s="263">
        <f t="shared" si="8"/>
        <v>9.702573346133482E-2</v>
      </c>
      <c r="AD29" s="262">
        <v>55.940833333333352</v>
      </c>
      <c r="AE29" s="261">
        <v>0.18771471163730968</v>
      </c>
      <c r="AF29" s="260">
        <f t="shared" si="9"/>
        <v>0.39059999999999995</v>
      </c>
      <c r="AG29" s="259">
        <f t="shared" si="20"/>
        <v>331.20750000000004</v>
      </c>
    </row>
    <row r="30" spans="1:33" ht="15">
      <c r="A30" s="377"/>
      <c r="B30" s="238" t="s">
        <v>17</v>
      </c>
      <c r="C30" s="249">
        <f t="shared" si="0"/>
        <v>1</v>
      </c>
      <c r="D30" s="231">
        <v>0</v>
      </c>
      <c r="E30" s="248">
        <v>0</v>
      </c>
      <c r="F30" s="242">
        <v>3.5948902499999988</v>
      </c>
      <c r="G30" s="247">
        <v>1.2062991314868847E-2</v>
      </c>
      <c r="H30" s="246">
        <f t="shared" si="1"/>
        <v>1</v>
      </c>
      <c r="I30" s="231">
        <v>0</v>
      </c>
      <c r="J30" s="72">
        <v>6.1980866379310333</v>
      </c>
      <c r="K30" s="245">
        <f t="shared" si="14"/>
        <v>-6.1980866379310333</v>
      </c>
      <c r="L30" s="231">
        <v>0</v>
      </c>
      <c r="M30" s="72">
        <v>0</v>
      </c>
      <c r="N30" s="232">
        <f t="shared" si="15"/>
        <v>0</v>
      </c>
      <c r="O30" s="231">
        <v>0</v>
      </c>
      <c r="P30" s="72">
        <v>10.009250000050443</v>
      </c>
      <c r="Q30" s="232">
        <f t="shared" si="16"/>
        <v>-10.009250000050443</v>
      </c>
      <c r="R30" s="231">
        <v>0</v>
      </c>
      <c r="S30" s="72">
        <v>1.1742454205739181E-14</v>
      </c>
      <c r="T30" s="232">
        <f t="shared" si="17"/>
        <v>-1.1742454205739181E-14</v>
      </c>
      <c r="U30" s="231">
        <v>0</v>
      </c>
      <c r="V30" s="72">
        <v>0</v>
      </c>
      <c r="W30" s="232">
        <f t="shared" si="18"/>
        <v>0</v>
      </c>
      <c r="X30" s="231">
        <v>0</v>
      </c>
      <c r="Y30" s="72">
        <v>1.5833332828773361E-3</v>
      </c>
      <c r="Z30" s="232">
        <f t="shared" si="19"/>
        <v>-1.5833332828773361E-3</v>
      </c>
      <c r="AA30" s="74">
        <v>0</v>
      </c>
      <c r="AB30" s="244">
        <v>0</v>
      </c>
      <c r="AC30" s="243">
        <f t="shared" si="8"/>
        <v>1</v>
      </c>
      <c r="AD30" s="242">
        <v>10.010833333333332</v>
      </c>
      <c r="AE30" s="241">
        <v>3.3592289932801028E-2</v>
      </c>
      <c r="AF30" s="240">
        <f t="shared" si="9"/>
        <v>0.35909999999999992</v>
      </c>
      <c r="AG30" s="239">
        <f t="shared" si="20"/>
        <v>-10.010833333333332</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0</v>
      </c>
      <c r="M31" s="49">
        <v>0</v>
      </c>
      <c r="N31" s="212">
        <f t="shared" si="15"/>
        <v>0</v>
      </c>
      <c r="O31" s="211">
        <v>0</v>
      </c>
      <c r="P31" s="49">
        <v>0</v>
      </c>
      <c r="Q31" s="212">
        <f t="shared" si="16"/>
        <v>0</v>
      </c>
      <c r="R31" s="211">
        <v>0</v>
      </c>
      <c r="S31" s="49">
        <v>0</v>
      </c>
      <c r="T31" s="212">
        <f t="shared" si="17"/>
        <v>0</v>
      </c>
      <c r="U31" s="211">
        <v>0</v>
      </c>
      <c r="V31" s="49">
        <v>0</v>
      </c>
      <c r="W31" s="212">
        <f t="shared" si="18"/>
        <v>0</v>
      </c>
      <c r="X31" s="211">
        <v>0</v>
      </c>
      <c r="Y31" s="49">
        <v>0</v>
      </c>
      <c r="Z31" s="212">
        <f t="shared" si="19"/>
        <v>0</v>
      </c>
      <c r="AA31" s="51">
        <v>0</v>
      </c>
      <c r="AB31" s="224">
        <v>0</v>
      </c>
      <c r="AC31" s="223">
        <f t="shared" si="8"/>
        <v>1</v>
      </c>
      <c r="AD31" s="222">
        <v>0</v>
      </c>
      <c r="AE31" s="221">
        <v>0</v>
      </c>
      <c r="AF31" s="220">
        <f t="shared" si="9"/>
        <v>1</v>
      </c>
      <c r="AG31" s="219">
        <f t="shared" si="20"/>
        <v>0</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0</v>
      </c>
      <c r="M32" s="38">
        <v>0</v>
      </c>
      <c r="N32" s="192">
        <f t="shared" si="15"/>
        <v>0</v>
      </c>
      <c r="O32" s="191">
        <v>0</v>
      </c>
      <c r="P32" s="38">
        <v>0</v>
      </c>
      <c r="Q32" s="192">
        <f t="shared" si="16"/>
        <v>0</v>
      </c>
      <c r="R32" s="191">
        <v>0</v>
      </c>
      <c r="S32" s="38">
        <v>0</v>
      </c>
      <c r="T32" s="192">
        <f t="shared" si="17"/>
        <v>0</v>
      </c>
      <c r="U32" s="191">
        <v>0</v>
      </c>
      <c r="V32" s="38">
        <v>0</v>
      </c>
      <c r="W32" s="192">
        <f t="shared" si="18"/>
        <v>0</v>
      </c>
      <c r="X32" s="191">
        <v>0</v>
      </c>
      <c r="Y32" s="38">
        <v>0</v>
      </c>
      <c r="Z32" s="192">
        <f t="shared" si="19"/>
        <v>0</v>
      </c>
      <c r="AA32" s="40">
        <v>0</v>
      </c>
      <c r="AB32" s="204">
        <v>0</v>
      </c>
      <c r="AC32" s="203">
        <f t="shared" si="8"/>
        <v>1</v>
      </c>
      <c r="AD32" s="202">
        <v>0</v>
      </c>
      <c r="AE32" s="201">
        <v>0</v>
      </c>
      <c r="AF32" s="200">
        <f t="shared" si="9"/>
        <v>1</v>
      </c>
      <c r="AG32" s="199">
        <f t="shared" si="20"/>
        <v>0</v>
      </c>
    </row>
    <row r="33" spans="1:33" ht="15">
      <c r="A33" s="377"/>
      <c r="B33" s="178" t="s">
        <v>14</v>
      </c>
      <c r="C33" s="189">
        <f t="shared" si="0"/>
        <v>0.60316164392142591</v>
      </c>
      <c r="D33" s="171">
        <f>SUM(D21:D32)</f>
        <v>191.82831674999997</v>
      </c>
      <c r="E33" s="188">
        <v>0.64369790396275928</v>
      </c>
      <c r="F33" s="182">
        <f>SUM(F21:F32)</f>
        <v>181.38444675</v>
      </c>
      <c r="G33" s="187">
        <v>0.60865251889053962</v>
      </c>
      <c r="H33" s="186">
        <f t="shared" si="1"/>
        <v>5.4443839037648115E-2</v>
      </c>
      <c r="I33" s="171">
        <f t="shared" ref="I33:AA33" si="21">SUM(I21:I32)</f>
        <v>318.037989788007</v>
      </c>
      <c r="J33" s="27">
        <f t="shared" si="21"/>
        <v>309.10865502743445</v>
      </c>
      <c r="K33" s="185">
        <f t="shared" si="21"/>
        <v>8.9293347605725799</v>
      </c>
      <c r="L33" s="171">
        <f t="shared" si="21"/>
        <v>0</v>
      </c>
      <c r="M33" s="27">
        <f t="shared" si="21"/>
        <v>0</v>
      </c>
      <c r="N33" s="172">
        <f t="shared" si="21"/>
        <v>0</v>
      </c>
      <c r="O33" s="171">
        <f t="shared" si="21"/>
        <v>253.83013928467165</v>
      </c>
      <c r="P33" s="27">
        <f t="shared" si="21"/>
        <v>422.87354438185213</v>
      </c>
      <c r="Q33" s="172">
        <f t="shared" si="21"/>
        <v>-169.04340509718048</v>
      </c>
      <c r="R33" s="171">
        <f t="shared" si="21"/>
        <v>1577.3745977106687</v>
      </c>
      <c r="S33" s="27">
        <f t="shared" si="21"/>
        <v>67.058768527544416</v>
      </c>
      <c r="T33" s="172">
        <f t="shared" si="21"/>
        <v>1510.3158291831244</v>
      </c>
      <c r="U33" s="171">
        <f t="shared" si="21"/>
        <v>0.92249999999999988</v>
      </c>
      <c r="V33" s="27">
        <f t="shared" si="21"/>
        <v>6.2670231392137126</v>
      </c>
      <c r="W33" s="172">
        <f t="shared" si="21"/>
        <v>-5.3445231392137131</v>
      </c>
      <c r="X33" s="171">
        <f t="shared" si="21"/>
        <v>30.363596337992647</v>
      </c>
      <c r="Y33" s="27">
        <f t="shared" si="21"/>
        <v>5.8423306180564119</v>
      </c>
      <c r="Z33" s="172">
        <f t="shared" si="21"/>
        <v>24.521265719936231</v>
      </c>
      <c r="AA33" s="29">
        <f t="shared" si="21"/>
        <v>1862.4908333333331</v>
      </c>
      <c r="AB33" s="184">
        <v>6.2497626308683101</v>
      </c>
      <c r="AC33" s="183">
        <f t="shared" si="8"/>
        <v>0.10299557630932411</v>
      </c>
      <c r="AD33" s="182">
        <f>SUM(AD21:AD32)</f>
        <v>502.04166666666663</v>
      </c>
      <c r="AE33" s="181">
        <v>1.6846478872901007</v>
      </c>
      <c r="AF33" s="180">
        <f t="shared" si="9"/>
        <v>0.36129361125404602</v>
      </c>
      <c r="AG33" s="179">
        <f>SUM(AG21:AG32)</f>
        <v>1360.4491666666665</v>
      </c>
    </row>
    <row r="34" spans="1:33" ht="15">
      <c r="A34" s="377"/>
      <c r="B34" s="158" t="s">
        <v>87</v>
      </c>
      <c r="C34" s="169">
        <f t="shared" si="0"/>
        <v>0.60316164392142591</v>
      </c>
      <c r="D34" s="151">
        <f>SUM(D24:D30)</f>
        <v>191.82831674999997</v>
      </c>
      <c r="E34" s="168">
        <v>0.64369790396275928</v>
      </c>
      <c r="F34" s="162">
        <f>SUM(F24:F30)</f>
        <v>181.38444675</v>
      </c>
      <c r="G34" s="167">
        <v>0.60865251889053962</v>
      </c>
      <c r="H34" s="166">
        <f t="shared" si="1"/>
        <v>5.4443839037648115E-2</v>
      </c>
      <c r="I34" s="151">
        <f t="shared" ref="I34:AA34" si="22">SUM(I24:I30)</f>
        <v>318.037989788007</v>
      </c>
      <c r="J34" s="16">
        <f t="shared" si="22"/>
        <v>309.10865502743445</v>
      </c>
      <c r="K34" s="165">
        <f t="shared" si="22"/>
        <v>8.9293347605725799</v>
      </c>
      <c r="L34" s="151">
        <f t="shared" si="22"/>
        <v>0</v>
      </c>
      <c r="M34" s="16">
        <f t="shared" si="22"/>
        <v>0</v>
      </c>
      <c r="N34" s="152">
        <f t="shared" si="22"/>
        <v>0</v>
      </c>
      <c r="O34" s="151">
        <f t="shared" si="22"/>
        <v>253.83013928467165</v>
      </c>
      <c r="P34" s="16">
        <f t="shared" si="22"/>
        <v>422.87354438185213</v>
      </c>
      <c r="Q34" s="152">
        <f t="shared" si="22"/>
        <v>-169.04340509718048</v>
      </c>
      <c r="R34" s="151">
        <f t="shared" si="22"/>
        <v>1577.3745977106687</v>
      </c>
      <c r="S34" s="16">
        <f t="shared" si="22"/>
        <v>67.058768527544416</v>
      </c>
      <c r="T34" s="152">
        <f t="shared" si="22"/>
        <v>1510.3158291831244</v>
      </c>
      <c r="U34" s="151">
        <f t="shared" si="22"/>
        <v>0.92249999999999988</v>
      </c>
      <c r="V34" s="16">
        <f t="shared" si="22"/>
        <v>6.2670231392137126</v>
      </c>
      <c r="W34" s="152">
        <f t="shared" si="22"/>
        <v>-5.3445231392137131</v>
      </c>
      <c r="X34" s="151">
        <f t="shared" si="22"/>
        <v>30.363596337992647</v>
      </c>
      <c r="Y34" s="16">
        <f t="shared" si="22"/>
        <v>5.8423306180564119</v>
      </c>
      <c r="Z34" s="152">
        <f t="shared" si="22"/>
        <v>24.521265719936231</v>
      </c>
      <c r="AA34" s="18">
        <f t="shared" si="22"/>
        <v>1862.4908333333331</v>
      </c>
      <c r="AB34" s="164">
        <v>6.2497626308683101</v>
      </c>
      <c r="AC34" s="163">
        <f t="shared" si="8"/>
        <v>0.10299557630932411</v>
      </c>
      <c r="AD34" s="162">
        <f>SUM(AD24:AD30)</f>
        <v>502.04166666666663</v>
      </c>
      <c r="AE34" s="161">
        <v>1.6846478872901007</v>
      </c>
      <c r="AF34" s="160">
        <f t="shared" si="9"/>
        <v>0.36129361125404602</v>
      </c>
      <c r="AG34" s="159">
        <f>SUM(AG24:AG30)</f>
        <v>1360.4491666666665</v>
      </c>
    </row>
    <row r="35" spans="1:33" ht="15.75" thickBot="1">
      <c r="A35" s="379"/>
      <c r="B35" s="301" t="s">
        <v>86</v>
      </c>
      <c r="C35" s="313">
        <f t="shared" si="0"/>
        <v>1</v>
      </c>
      <c r="D35" s="294">
        <f>SUM(D21:D23,D31:D32)</f>
        <v>0</v>
      </c>
      <c r="E35" s="312">
        <v>0</v>
      </c>
      <c r="F35" s="305">
        <f>SUM(F21:F23,F31:F32)</f>
        <v>0</v>
      </c>
      <c r="G35" s="311">
        <v>0</v>
      </c>
      <c r="H35" s="310">
        <f t="shared" si="1"/>
        <v>1</v>
      </c>
      <c r="I35" s="294">
        <f t="shared" ref="I35:AA35" si="23">SUM(I21:I23,I31:I32)</f>
        <v>0</v>
      </c>
      <c r="J35" s="293">
        <f t="shared" si="23"/>
        <v>0</v>
      </c>
      <c r="K35" s="309">
        <f t="shared" si="23"/>
        <v>0</v>
      </c>
      <c r="L35" s="294">
        <f t="shared" si="23"/>
        <v>0</v>
      </c>
      <c r="M35" s="293">
        <f t="shared" si="23"/>
        <v>0</v>
      </c>
      <c r="N35" s="295">
        <f t="shared" si="23"/>
        <v>0</v>
      </c>
      <c r="O35" s="294">
        <f t="shared" si="23"/>
        <v>0</v>
      </c>
      <c r="P35" s="293">
        <f t="shared" si="23"/>
        <v>0</v>
      </c>
      <c r="Q35" s="295">
        <f t="shared" si="23"/>
        <v>0</v>
      </c>
      <c r="R35" s="294">
        <f t="shared" si="23"/>
        <v>0</v>
      </c>
      <c r="S35" s="293">
        <f t="shared" si="23"/>
        <v>0</v>
      </c>
      <c r="T35" s="295">
        <f t="shared" si="23"/>
        <v>0</v>
      </c>
      <c r="U35" s="294">
        <f t="shared" si="23"/>
        <v>0</v>
      </c>
      <c r="V35" s="293">
        <f t="shared" si="23"/>
        <v>0</v>
      </c>
      <c r="W35" s="295">
        <f t="shared" si="23"/>
        <v>0</v>
      </c>
      <c r="X35" s="294">
        <f t="shared" si="23"/>
        <v>0</v>
      </c>
      <c r="Y35" s="293">
        <f t="shared" si="23"/>
        <v>0</v>
      </c>
      <c r="Z35" s="295">
        <f t="shared" si="23"/>
        <v>0</v>
      </c>
      <c r="AA35" s="308">
        <f t="shared" si="23"/>
        <v>0</v>
      </c>
      <c r="AB35" s="307">
        <v>0</v>
      </c>
      <c r="AC35" s="306">
        <f t="shared" si="8"/>
        <v>1</v>
      </c>
      <c r="AD35" s="305">
        <f>SUM(AD21:AD23,AD31:AD32)</f>
        <v>0</v>
      </c>
      <c r="AE35" s="304">
        <v>0</v>
      </c>
      <c r="AF35" s="303">
        <f t="shared" si="9"/>
        <v>1</v>
      </c>
      <c r="AG35" s="302">
        <f>SUM(AG21:AG23,AG31:AG32)</f>
        <v>0</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0</v>
      </c>
      <c r="M36" s="83">
        <v>0</v>
      </c>
      <c r="N36" s="274">
        <f t="shared" ref="N36:N47" si="25">L36-M36</f>
        <v>0</v>
      </c>
      <c r="O36" s="273">
        <v>0</v>
      </c>
      <c r="P36" s="83">
        <v>0</v>
      </c>
      <c r="Q36" s="274">
        <f t="shared" ref="Q36:Q47" si="26">O36-P36</f>
        <v>0</v>
      </c>
      <c r="R36" s="273">
        <v>0</v>
      </c>
      <c r="S36" s="83">
        <v>0</v>
      </c>
      <c r="T36" s="274">
        <f t="shared" ref="T36:T47" si="27">R36-S36</f>
        <v>0</v>
      </c>
      <c r="U36" s="273">
        <v>0</v>
      </c>
      <c r="V36" s="83">
        <v>0</v>
      </c>
      <c r="W36" s="274">
        <f t="shared" ref="W36:W47" si="28">U36-V36</f>
        <v>0</v>
      </c>
      <c r="X36" s="273">
        <v>0</v>
      </c>
      <c r="Y36" s="83">
        <v>0</v>
      </c>
      <c r="Z36" s="274">
        <f t="shared" ref="Z36:Z47" si="29">X36-Y36</f>
        <v>0</v>
      </c>
      <c r="AA36" s="85">
        <v>0</v>
      </c>
      <c r="AB36" s="286">
        <v>0</v>
      </c>
      <c r="AC36" s="285">
        <f t="shared" si="8"/>
        <v>1</v>
      </c>
      <c r="AD36" s="284">
        <v>0</v>
      </c>
      <c r="AE36" s="283">
        <v>0</v>
      </c>
      <c r="AF36" s="282">
        <f t="shared" si="9"/>
        <v>1</v>
      </c>
      <c r="AG36" s="281">
        <f t="shared" ref="AG36:AG47" si="30">AA36-AD36</f>
        <v>0</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0</v>
      </c>
      <c r="M37" s="61">
        <v>0</v>
      </c>
      <c r="N37" s="252">
        <f t="shared" si="25"/>
        <v>0</v>
      </c>
      <c r="O37" s="251">
        <v>0</v>
      </c>
      <c r="P37" s="61">
        <v>0</v>
      </c>
      <c r="Q37" s="252">
        <f t="shared" si="26"/>
        <v>0</v>
      </c>
      <c r="R37" s="251">
        <v>0</v>
      </c>
      <c r="S37" s="61">
        <v>0</v>
      </c>
      <c r="T37" s="252">
        <f t="shared" si="27"/>
        <v>0</v>
      </c>
      <c r="U37" s="251">
        <v>0</v>
      </c>
      <c r="V37" s="61">
        <v>0</v>
      </c>
      <c r="W37" s="252">
        <f t="shared" si="28"/>
        <v>0</v>
      </c>
      <c r="X37" s="251">
        <v>0</v>
      </c>
      <c r="Y37" s="61">
        <v>0</v>
      </c>
      <c r="Z37" s="252">
        <f t="shared" si="29"/>
        <v>0</v>
      </c>
      <c r="AA37" s="63">
        <v>0</v>
      </c>
      <c r="AB37" s="264">
        <v>0</v>
      </c>
      <c r="AC37" s="263">
        <f t="shared" si="8"/>
        <v>1</v>
      </c>
      <c r="AD37" s="262">
        <v>0</v>
      </c>
      <c r="AE37" s="261">
        <v>0</v>
      </c>
      <c r="AF37" s="260">
        <f t="shared" si="9"/>
        <v>1</v>
      </c>
      <c r="AG37" s="259">
        <f t="shared" si="30"/>
        <v>0</v>
      </c>
    </row>
    <row r="38" spans="1:33" ht="15">
      <c r="A38" s="377"/>
      <c r="B38" s="271" t="s">
        <v>24</v>
      </c>
      <c r="C38" s="249">
        <f t="shared" si="0"/>
        <v>1</v>
      </c>
      <c r="D38" s="231">
        <v>0</v>
      </c>
      <c r="E38" s="248">
        <v>0</v>
      </c>
      <c r="F38" s="242">
        <v>0</v>
      </c>
      <c r="G38" s="247">
        <v>0</v>
      </c>
      <c r="H38" s="246">
        <f t="shared" si="1"/>
        <v>1</v>
      </c>
      <c r="I38" s="231">
        <v>0</v>
      </c>
      <c r="J38" s="72">
        <v>0</v>
      </c>
      <c r="K38" s="245">
        <f t="shared" si="24"/>
        <v>0</v>
      </c>
      <c r="L38" s="231">
        <v>0</v>
      </c>
      <c r="M38" s="72">
        <v>0</v>
      </c>
      <c r="N38" s="232">
        <f t="shared" si="25"/>
        <v>0</v>
      </c>
      <c r="O38" s="231">
        <v>0</v>
      </c>
      <c r="P38" s="72">
        <v>0</v>
      </c>
      <c r="Q38" s="232">
        <f t="shared" si="26"/>
        <v>0</v>
      </c>
      <c r="R38" s="231">
        <v>0</v>
      </c>
      <c r="S38" s="72">
        <v>0</v>
      </c>
      <c r="T38" s="232">
        <f t="shared" si="27"/>
        <v>0</v>
      </c>
      <c r="U38" s="231">
        <v>0</v>
      </c>
      <c r="V38" s="72">
        <v>0</v>
      </c>
      <c r="W38" s="232">
        <f t="shared" si="28"/>
        <v>0</v>
      </c>
      <c r="X38" s="231">
        <v>0</v>
      </c>
      <c r="Y38" s="72">
        <v>0</v>
      </c>
      <c r="Z38" s="232">
        <f t="shared" si="29"/>
        <v>0</v>
      </c>
      <c r="AA38" s="74">
        <v>0</v>
      </c>
      <c r="AB38" s="244">
        <v>0</v>
      </c>
      <c r="AC38" s="243">
        <f t="shared" si="8"/>
        <v>1</v>
      </c>
      <c r="AD38" s="242">
        <v>0</v>
      </c>
      <c r="AE38" s="241">
        <v>0</v>
      </c>
      <c r="AF38" s="240">
        <f t="shared" si="9"/>
        <v>1</v>
      </c>
      <c r="AG38" s="239">
        <f t="shared" si="30"/>
        <v>0</v>
      </c>
    </row>
    <row r="39" spans="1:33" ht="15">
      <c r="A39" s="377"/>
      <c r="B39" s="218" t="s">
        <v>23</v>
      </c>
      <c r="C39" s="229">
        <f t="shared" si="0"/>
        <v>1</v>
      </c>
      <c r="D39" s="211">
        <v>0</v>
      </c>
      <c r="E39" s="228">
        <v>0</v>
      </c>
      <c r="F39" s="222">
        <v>3.7276259999999999</v>
      </c>
      <c r="G39" s="227">
        <v>1.2508398570187035E-2</v>
      </c>
      <c r="H39" s="226">
        <f t="shared" si="1"/>
        <v>1</v>
      </c>
      <c r="I39" s="211">
        <v>0</v>
      </c>
      <c r="J39" s="49">
        <v>7.4552519999999998</v>
      </c>
      <c r="K39" s="225">
        <f t="shared" si="24"/>
        <v>-7.4552519999999998</v>
      </c>
      <c r="L39" s="211">
        <v>0</v>
      </c>
      <c r="M39" s="49">
        <v>0</v>
      </c>
      <c r="N39" s="212">
        <f t="shared" si="25"/>
        <v>0</v>
      </c>
      <c r="O39" s="211">
        <v>0</v>
      </c>
      <c r="P39" s="49">
        <v>7.8004995263638532</v>
      </c>
      <c r="Q39" s="212">
        <f t="shared" si="26"/>
        <v>-7.8004995263638532</v>
      </c>
      <c r="R39" s="211">
        <v>0</v>
      </c>
      <c r="S39" s="49">
        <v>1.1875004715285997</v>
      </c>
      <c r="T39" s="212">
        <f t="shared" si="27"/>
        <v>-1.1875004715285997</v>
      </c>
      <c r="U39" s="211">
        <v>0</v>
      </c>
      <c r="V39" s="49">
        <v>3.2725</v>
      </c>
      <c r="W39" s="212">
        <f t="shared" si="28"/>
        <v>-3.2725</v>
      </c>
      <c r="X39" s="211">
        <v>0</v>
      </c>
      <c r="Y39" s="49">
        <v>9.5000021075469631E-3</v>
      </c>
      <c r="Z39" s="212">
        <f t="shared" si="29"/>
        <v>-9.5000021075469631E-3</v>
      </c>
      <c r="AA39" s="51">
        <v>0</v>
      </c>
      <c r="AB39" s="224">
        <v>0</v>
      </c>
      <c r="AC39" s="223">
        <f t="shared" si="8"/>
        <v>1</v>
      </c>
      <c r="AD39" s="222">
        <v>12.27</v>
      </c>
      <c r="AE39" s="221">
        <v>4.1173135517403016E-2</v>
      </c>
      <c r="AF39" s="220">
        <f t="shared" si="9"/>
        <v>0.30380000000000001</v>
      </c>
      <c r="AG39" s="219">
        <f t="shared" si="30"/>
        <v>-12.27</v>
      </c>
    </row>
    <row r="40" spans="1:33" ht="15">
      <c r="A40" s="377"/>
      <c r="B40" s="270" t="s">
        <v>22</v>
      </c>
      <c r="C40" s="269">
        <f t="shared" si="0"/>
        <v>0.53</v>
      </c>
      <c r="D40" s="251">
        <v>3.6265319999999996</v>
      </c>
      <c r="E40" s="268">
        <v>1.2169168173936309E-2</v>
      </c>
      <c r="F40" s="262">
        <v>20.220928000000001</v>
      </c>
      <c r="G40" s="267">
        <v>6.7853219953679642E-2</v>
      </c>
      <c r="H40" s="266">
        <f t="shared" si="1"/>
        <v>-4.5758305731205464</v>
      </c>
      <c r="I40" s="251">
        <v>6.8425132075471691</v>
      </c>
      <c r="J40" s="61">
        <v>38.152694339622641</v>
      </c>
      <c r="K40" s="265">
        <f t="shared" si="24"/>
        <v>-31.310181132075471</v>
      </c>
      <c r="L40" s="251">
        <v>0</v>
      </c>
      <c r="M40" s="61">
        <v>0</v>
      </c>
      <c r="N40" s="252">
        <f t="shared" si="25"/>
        <v>0</v>
      </c>
      <c r="O40" s="251">
        <v>2.7674999999999863</v>
      </c>
      <c r="P40" s="61">
        <v>31.36</v>
      </c>
      <c r="Q40" s="252">
        <f t="shared" si="26"/>
        <v>-28.592500000000012</v>
      </c>
      <c r="R40" s="251">
        <v>8.3024999999999984</v>
      </c>
      <c r="S40" s="61">
        <v>31.36</v>
      </c>
      <c r="T40" s="252">
        <f t="shared" si="27"/>
        <v>-23.057500000000001</v>
      </c>
      <c r="U40" s="251">
        <v>0</v>
      </c>
      <c r="V40" s="61">
        <v>0</v>
      </c>
      <c r="W40" s="252">
        <f t="shared" si="28"/>
        <v>0</v>
      </c>
      <c r="X40" s="251">
        <v>1.3500319156085488E-14</v>
      </c>
      <c r="Y40" s="61">
        <v>0</v>
      </c>
      <c r="Z40" s="252">
        <f t="shared" si="29"/>
        <v>1.3500319156085488E-14</v>
      </c>
      <c r="AA40" s="63">
        <v>11.069999999999999</v>
      </c>
      <c r="AB40" s="264">
        <v>3.7146422997363579E-2</v>
      </c>
      <c r="AC40" s="263">
        <f t="shared" si="8"/>
        <v>0.3276</v>
      </c>
      <c r="AD40" s="262">
        <v>62.72</v>
      </c>
      <c r="AE40" s="261">
        <v>0.21046284104739341</v>
      </c>
      <c r="AF40" s="260">
        <f t="shared" si="9"/>
        <v>0.32240000000000002</v>
      </c>
      <c r="AG40" s="259">
        <f t="shared" si="30"/>
        <v>-51.65</v>
      </c>
    </row>
    <row r="41" spans="1:33" ht="15">
      <c r="A41" s="377"/>
      <c r="B41" s="270" t="s">
        <v>21</v>
      </c>
      <c r="C41" s="269">
        <f t="shared" si="0"/>
        <v>0.57999999999999996</v>
      </c>
      <c r="D41" s="251">
        <v>23.291225999999998</v>
      </c>
      <c r="E41" s="268">
        <v>7.8155892784389572E-2</v>
      </c>
      <c r="F41" s="262">
        <v>32.806122000000002</v>
      </c>
      <c r="G41" s="267">
        <v>0.11008401849278374</v>
      </c>
      <c r="H41" s="266">
        <f t="shared" si="1"/>
        <v>-0.40851846957304888</v>
      </c>
      <c r="I41" s="251">
        <v>40.157286206896551</v>
      </c>
      <c r="J41" s="61">
        <v>56.562279310344834</v>
      </c>
      <c r="K41" s="265">
        <f t="shared" si="24"/>
        <v>-16.404993103448284</v>
      </c>
      <c r="L41" s="251">
        <v>0</v>
      </c>
      <c r="M41" s="61">
        <v>0</v>
      </c>
      <c r="N41" s="252">
        <f t="shared" si="25"/>
        <v>0</v>
      </c>
      <c r="O41" s="251">
        <v>227.83062524007326</v>
      </c>
      <c r="P41" s="61">
        <v>92.827625000826771</v>
      </c>
      <c r="Q41" s="252">
        <f t="shared" si="26"/>
        <v>135.00300023924649</v>
      </c>
      <c r="R41" s="251">
        <v>4.2369997592991524</v>
      </c>
      <c r="S41" s="61">
        <v>0</v>
      </c>
      <c r="T41" s="252">
        <f t="shared" si="27"/>
        <v>4.2369997592991524</v>
      </c>
      <c r="U41" s="251">
        <v>0</v>
      </c>
      <c r="V41" s="61">
        <v>0</v>
      </c>
      <c r="W41" s="252">
        <f t="shared" si="28"/>
        <v>0</v>
      </c>
      <c r="X41" s="251">
        <v>2.3750006275939854E-3</v>
      </c>
      <c r="Y41" s="61">
        <v>2.3749991732387689E-3</v>
      </c>
      <c r="Z41" s="252">
        <f t="shared" si="29"/>
        <v>1.4543552165520446E-9</v>
      </c>
      <c r="AA41" s="63">
        <v>232.07</v>
      </c>
      <c r="AB41" s="264">
        <v>0.77873264543795551</v>
      </c>
      <c r="AC41" s="263">
        <f t="shared" si="8"/>
        <v>0.1003629335976214</v>
      </c>
      <c r="AD41" s="262">
        <v>92.830000000000013</v>
      </c>
      <c r="AE41" s="261">
        <v>0.31149976936271578</v>
      </c>
      <c r="AF41" s="260">
        <f t="shared" si="9"/>
        <v>0.35339999999999999</v>
      </c>
      <c r="AG41" s="259">
        <f t="shared" si="30"/>
        <v>139.23999999999998</v>
      </c>
    </row>
    <row r="42" spans="1:33" ht="15">
      <c r="A42" s="377"/>
      <c r="B42" s="270" t="s">
        <v>20</v>
      </c>
      <c r="C42" s="269">
        <f t="shared" si="0"/>
        <v>0.57999999999999996</v>
      </c>
      <c r="D42" s="251">
        <v>68.889743999999993</v>
      </c>
      <c r="E42" s="268">
        <v>0.23116599555592501</v>
      </c>
      <c r="F42" s="262">
        <v>46.808684999999997</v>
      </c>
      <c r="G42" s="267">
        <v>0.15707093161340094</v>
      </c>
      <c r="H42" s="266">
        <f t="shared" si="1"/>
        <v>0.3205275229357798</v>
      </c>
      <c r="I42" s="251">
        <v>118.77542068965516</v>
      </c>
      <c r="J42" s="61">
        <v>80.704629310344828</v>
      </c>
      <c r="K42" s="265">
        <f t="shared" si="24"/>
        <v>38.070791379310336</v>
      </c>
      <c r="L42" s="251">
        <v>0</v>
      </c>
      <c r="M42" s="61">
        <v>0</v>
      </c>
      <c r="N42" s="252">
        <f t="shared" si="25"/>
        <v>0</v>
      </c>
      <c r="O42" s="251">
        <v>0</v>
      </c>
      <c r="P42" s="61">
        <v>130.34762500114599</v>
      </c>
      <c r="Q42" s="252">
        <f t="shared" si="26"/>
        <v>-130.34762500114599</v>
      </c>
      <c r="R42" s="251">
        <v>688.04</v>
      </c>
      <c r="S42" s="61">
        <v>0</v>
      </c>
      <c r="T42" s="252">
        <f t="shared" si="27"/>
        <v>688.04</v>
      </c>
      <c r="U42" s="251">
        <v>0</v>
      </c>
      <c r="V42" s="61">
        <v>0</v>
      </c>
      <c r="W42" s="252">
        <f t="shared" si="28"/>
        <v>0</v>
      </c>
      <c r="X42" s="251">
        <v>0</v>
      </c>
      <c r="Y42" s="61">
        <v>2.3749988540394062E-3</v>
      </c>
      <c r="Z42" s="252">
        <f t="shared" si="29"/>
        <v>-2.3749988540394062E-3</v>
      </c>
      <c r="AA42" s="63">
        <v>688.04</v>
      </c>
      <c r="AB42" s="264">
        <v>2.3087827352399315</v>
      </c>
      <c r="AC42" s="263">
        <f t="shared" si="8"/>
        <v>0.10012462066158943</v>
      </c>
      <c r="AD42" s="262">
        <v>130.35000000000002</v>
      </c>
      <c r="AE42" s="261">
        <v>0.43740164748928151</v>
      </c>
      <c r="AF42" s="260">
        <f t="shared" si="9"/>
        <v>0.35909999999999992</v>
      </c>
      <c r="AG42" s="259">
        <f t="shared" si="30"/>
        <v>557.68999999999994</v>
      </c>
    </row>
    <row r="43" spans="1:33" ht="15">
      <c r="A43" s="377"/>
      <c r="B43" s="270" t="s">
        <v>19</v>
      </c>
      <c r="C43" s="269">
        <f t="shared" si="0"/>
        <v>0.63</v>
      </c>
      <c r="D43" s="251">
        <v>59.562594000000011</v>
      </c>
      <c r="E43" s="268">
        <v>0.19986786915485372</v>
      </c>
      <c r="F43" s="262">
        <v>36.505476000000002</v>
      </c>
      <c r="G43" s="267">
        <v>0.12249754771599865</v>
      </c>
      <c r="H43" s="266">
        <f t="shared" si="1"/>
        <v>0.3871073513017248</v>
      </c>
      <c r="I43" s="251">
        <v>94.543800000000019</v>
      </c>
      <c r="J43" s="61">
        <v>57.9452</v>
      </c>
      <c r="K43" s="265">
        <f t="shared" si="24"/>
        <v>36.598600000000019</v>
      </c>
      <c r="L43" s="251">
        <v>0</v>
      </c>
      <c r="M43" s="61">
        <v>0</v>
      </c>
      <c r="N43" s="252">
        <f t="shared" si="25"/>
        <v>0</v>
      </c>
      <c r="O43" s="251">
        <v>111.429056914131</v>
      </c>
      <c r="P43" s="61">
        <v>93.450500001865308</v>
      </c>
      <c r="Q43" s="252">
        <f t="shared" si="26"/>
        <v>17.978556912265688</v>
      </c>
      <c r="R43" s="251">
        <v>241.20507127590895</v>
      </c>
      <c r="S43" s="61">
        <v>0</v>
      </c>
      <c r="T43" s="252">
        <f t="shared" si="27"/>
        <v>241.20507127590895</v>
      </c>
      <c r="U43" s="251">
        <v>0</v>
      </c>
      <c r="V43" s="61">
        <v>0</v>
      </c>
      <c r="W43" s="252">
        <f t="shared" si="28"/>
        <v>0</v>
      </c>
      <c r="X43" s="251">
        <v>194.60587180996009</v>
      </c>
      <c r="Y43" s="61">
        <v>9.4999981346993133E-3</v>
      </c>
      <c r="Z43" s="252">
        <f t="shared" si="29"/>
        <v>194.59637181182541</v>
      </c>
      <c r="AA43" s="63">
        <v>547.24</v>
      </c>
      <c r="AB43" s="264">
        <v>1.8363151328886405</v>
      </c>
      <c r="AC43" s="263">
        <f t="shared" si="8"/>
        <v>0.1088418134639281</v>
      </c>
      <c r="AD43" s="262">
        <v>93.460000000000008</v>
      </c>
      <c r="AE43" s="261">
        <v>0.31361379343573642</v>
      </c>
      <c r="AF43" s="260">
        <f t="shared" si="9"/>
        <v>0.3906</v>
      </c>
      <c r="AG43" s="259">
        <f t="shared" si="30"/>
        <v>453.78</v>
      </c>
    </row>
    <row r="44" spans="1:33" ht="15">
      <c r="A44" s="377"/>
      <c r="B44" s="258" t="s">
        <v>18</v>
      </c>
      <c r="C44" s="269">
        <f t="shared" si="0"/>
        <v>0.63</v>
      </c>
      <c r="D44" s="251">
        <v>42.557822999999999</v>
      </c>
      <c r="E44" s="268">
        <v>0.14280676558310107</v>
      </c>
      <c r="F44" s="262">
        <v>21.15099</v>
      </c>
      <c r="G44" s="267">
        <v>7.0974130203523722E-2</v>
      </c>
      <c r="H44" s="266">
        <f t="shared" si="1"/>
        <v>0.50300582809416727</v>
      </c>
      <c r="I44" s="251">
        <v>67.552099999999996</v>
      </c>
      <c r="J44" s="61">
        <v>33.573</v>
      </c>
      <c r="K44" s="265">
        <f t="shared" si="24"/>
        <v>33.979099999999995</v>
      </c>
      <c r="L44" s="251">
        <v>0</v>
      </c>
      <c r="M44" s="61">
        <v>0</v>
      </c>
      <c r="N44" s="252">
        <f t="shared" si="25"/>
        <v>0</v>
      </c>
      <c r="O44" s="251">
        <v>152.72596015264929</v>
      </c>
      <c r="P44" s="61">
        <v>54.142874998275296</v>
      </c>
      <c r="Q44" s="252">
        <f t="shared" si="26"/>
        <v>98.583085154374004</v>
      </c>
      <c r="R44" s="251">
        <v>202.02000000000004</v>
      </c>
      <c r="S44" s="61">
        <v>2.3750013685163549E-3</v>
      </c>
      <c r="T44" s="252">
        <f t="shared" si="27"/>
        <v>202.01762499863153</v>
      </c>
      <c r="U44" s="251">
        <v>0</v>
      </c>
      <c r="V44" s="61">
        <v>0</v>
      </c>
      <c r="W44" s="252">
        <f t="shared" si="28"/>
        <v>0</v>
      </c>
      <c r="X44" s="251">
        <v>45.189039847350742</v>
      </c>
      <c r="Y44" s="61">
        <v>4.7500003561881648E-3</v>
      </c>
      <c r="Z44" s="252">
        <f t="shared" si="29"/>
        <v>45.184289846994552</v>
      </c>
      <c r="AA44" s="63">
        <v>399.93500000000006</v>
      </c>
      <c r="AB44" s="264">
        <v>1.3420193930849691</v>
      </c>
      <c r="AC44" s="263">
        <f t="shared" si="8"/>
        <v>0.10641184942553163</v>
      </c>
      <c r="AD44" s="262">
        <v>54.15</v>
      </c>
      <c r="AE44" s="261">
        <v>0.18170540246677858</v>
      </c>
      <c r="AF44" s="260">
        <f t="shared" si="9"/>
        <v>0.3906</v>
      </c>
      <c r="AG44" s="259">
        <f t="shared" si="30"/>
        <v>345.78500000000008</v>
      </c>
    </row>
    <row r="45" spans="1:33" ht="15">
      <c r="A45" s="377"/>
      <c r="B45" s="238" t="s">
        <v>17</v>
      </c>
      <c r="C45" s="249">
        <f t="shared" si="0"/>
        <v>1</v>
      </c>
      <c r="D45" s="231">
        <v>0</v>
      </c>
      <c r="E45" s="248">
        <v>0</v>
      </c>
      <c r="F45" s="242">
        <v>3.2301044999999995</v>
      </c>
      <c r="G45" s="247">
        <v>1.0838918525988043E-2</v>
      </c>
      <c r="H45" s="246">
        <f t="shared" si="1"/>
        <v>1</v>
      </c>
      <c r="I45" s="231">
        <v>0</v>
      </c>
      <c r="J45" s="72">
        <v>5.5691456896551719</v>
      </c>
      <c r="K45" s="245">
        <f t="shared" si="24"/>
        <v>-5.5691456896551719</v>
      </c>
      <c r="L45" s="231">
        <v>0</v>
      </c>
      <c r="M45" s="72">
        <v>0</v>
      </c>
      <c r="N45" s="232">
        <f t="shared" si="25"/>
        <v>0</v>
      </c>
      <c r="O45" s="231">
        <v>0</v>
      </c>
      <c r="P45" s="72">
        <v>6.2251249991865727</v>
      </c>
      <c r="Q45" s="232">
        <f t="shared" si="26"/>
        <v>-6.2251249991865727</v>
      </c>
      <c r="R45" s="231">
        <v>0</v>
      </c>
      <c r="S45" s="72">
        <v>0</v>
      </c>
      <c r="T45" s="232">
        <f t="shared" si="27"/>
        <v>0</v>
      </c>
      <c r="U45" s="231">
        <v>0</v>
      </c>
      <c r="V45" s="72">
        <v>0</v>
      </c>
      <c r="W45" s="232">
        <f t="shared" si="28"/>
        <v>0</v>
      </c>
      <c r="X45" s="231">
        <v>0</v>
      </c>
      <c r="Y45" s="72">
        <v>2.7698750008134279</v>
      </c>
      <c r="Z45" s="232">
        <f t="shared" si="29"/>
        <v>-2.7698750008134279</v>
      </c>
      <c r="AA45" s="74">
        <v>0</v>
      </c>
      <c r="AB45" s="244">
        <v>0</v>
      </c>
      <c r="AC45" s="243">
        <f t="shared" si="8"/>
        <v>1</v>
      </c>
      <c r="AD45" s="242">
        <v>8.995000000000001</v>
      </c>
      <c r="AE45" s="241">
        <v>3.0183565931462115E-2</v>
      </c>
      <c r="AF45" s="240">
        <f t="shared" si="9"/>
        <v>0.35909999999999992</v>
      </c>
      <c r="AG45" s="239">
        <f t="shared" si="30"/>
        <v>-8.995000000000001</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0</v>
      </c>
      <c r="M46" s="49">
        <v>0</v>
      </c>
      <c r="N46" s="212">
        <f t="shared" si="25"/>
        <v>0</v>
      </c>
      <c r="O46" s="211">
        <v>0</v>
      </c>
      <c r="P46" s="49">
        <v>0</v>
      </c>
      <c r="Q46" s="212">
        <f t="shared" si="26"/>
        <v>0</v>
      </c>
      <c r="R46" s="211">
        <v>0</v>
      </c>
      <c r="S46" s="49">
        <v>0</v>
      </c>
      <c r="T46" s="212">
        <f t="shared" si="27"/>
        <v>0</v>
      </c>
      <c r="U46" s="211">
        <v>0</v>
      </c>
      <c r="V46" s="49">
        <v>0</v>
      </c>
      <c r="W46" s="212">
        <f t="shared" si="28"/>
        <v>0</v>
      </c>
      <c r="X46" s="211">
        <v>0</v>
      </c>
      <c r="Y46" s="49">
        <v>0</v>
      </c>
      <c r="Z46" s="212">
        <f t="shared" si="29"/>
        <v>0</v>
      </c>
      <c r="AA46" s="51">
        <v>0</v>
      </c>
      <c r="AB46" s="224">
        <v>0</v>
      </c>
      <c r="AC46" s="223">
        <f t="shared" si="8"/>
        <v>1</v>
      </c>
      <c r="AD46" s="222">
        <v>0</v>
      </c>
      <c r="AE46" s="221">
        <v>0</v>
      </c>
      <c r="AF46" s="220">
        <f t="shared" si="9"/>
        <v>1</v>
      </c>
      <c r="AG46" s="219">
        <f t="shared" si="30"/>
        <v>0</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0</v>
      </c>
      <c r="M47" s="38">
        <v>0</v>
      </c>
      <c r="N47" s="192">
        <f t="shared" si="25"/>
        <v>0</v>
      </c>
      <c r="O47" s="191">
        <v>0</v>
      </c>
      <c r="P47" s="38">
        <v>0</v>
      </c>
      <c r="Q47" s="192">
        <f t="shared" si="26"/>
        <v>0</v>
      </c>
      <c r="R47" s="191">
        <v>0</v>
      </c>
      <c r="S47" s="38">
        <v>0</v>
      </c>
      <c r="T47" s="192">
        <f t="shared" si="27"/>
        <v>0</v>
      </c>
      <c r="U47" s="191">
        <v>0</v>
      </c>
      <c r="V47" s="38">
        <v>0</v>
      </c>
      <c r="W47" s="192">
        <f t="shared" si="28"/>
        <v>0</v>
      </c>
      <c r="X47" s="191">
        <v>0</v>
      </c>
      <c r="Y47" s="38">
        <v>0</v>
      </c>
      <c r="Z47" s="192">
        <f t="shared" si="29"/>
        <v>0</v>
      </c>
      <c r="AA47" s="40">
        <v>0</v>
      </c>
      <c r="AB47" s="204">
        <v>0</v>
      </c>
      <c r="AC47" s="203">
        <f t="shared" si="8"/>
        <v>1</v>
      </c>
      <c r="AD47" s="202">
        <v>0</v>
      </c>
      <c r="AE47" s="201">
        <v>0</v>
      </c>
      <c r="AF47" s="200">
        <f t="shared" si="9"/>
        <v>1</v>
      </c>
      <c r="AG47" s="199">
        <f t="shared" si="30"/>
        <v>0</v>
      </c>
    </row>
    <row r="48" spans="1:33" ht="15">
      <c r="A48" s="377"/>
      <c r="B48" s="178" t="s">
        <v>14</v>
      </c>
      <c r="C48" s="189">
        <f t="shared" si="0"/>
        <v>0.60367597773526993</v>
      </c>
      <c r="D48" s="171">
        <f>SUM(D36:D47)</f>
        <v>197.92791900000003</v>
      </c>
      <c r="E48" s="188">
        <v>0.66416569125220581</v>
      </c>
      <c r="F48" s="182">
        <f>SUM(F36:F47)</f>
        <v>164.44993150000002</v>
      </c>
      <c r="G48" s="187">
        <v>0.55182716507556184</v>
      </c>
      <c r="H48" s="186">
        <f t="shared" si="1"/>
        <v>0.16914232044242331</v>
      </c>
      <c r="I48" s="171">
        <f t="shared" ref="I48:AA48" si="31">SUM(I36:I47)</f>
        <v>327.87112010409891</v>
      </c>
      <c r="J48" s="27">
        <f t="shared" si="31"/>
        <v>279.96220064996743</v>
      </c>
      <c r="K48" s="185">
        <f t="shared" si="31"/>
        <v>47.908919454131421</v>
      </c>
      <c r="L48" s="171">
        <f t="shared" si="31"/>
        <v>0</v>
      </c>
      <c r="M48" s="27">
        <f t="shared" si="31"/>
        <v>0</v>
      </c>
      <c r="N48" s="172">
        <f t="shared" si="31"/>
        <v>0</v>
      </c>
      <c r="O48" s="171">
        <f t="shared" si="31"/>
        <v>494.75314230685353</v>
      </c>
      <c r="P48" s="27">
        <f t="shared" si="31"/>
        <v>416.15424952766375</v>
      </c>
      <c r="Q48" s="172">
        <f t="shared" si="31"/>
        <v>78.598892779189754</v>
      </c>
      <c r="R48" s="171">
        <f t="shared" si="31"/>
        <v>1143.804571035208</v>
      </c>
      <c r="S48" s="27">
        <f t="shared" si="31"/>
        <v>32.549875472897114</v>
      </c>
      <c r="T48" s="172">
        <f t="shared" si="31"/>
        <v>1111.2546955623111</v>
      </c>
      <c r="U48" s="171">
        <f t="shared" si="31"/>
        <v>0</v>
      </c>
      <c r="V48" s="27">
        <f t="shared" si="31"/>
        <v>3.2725</v>
      </c>
      <c r="W48" s="172">
        <f t="shared" si="31"/>
        <v>-3.2725</v>
      </c>
      <c r="X48" s="171">
        <f t="shared" si="31"/>
        <v>239.79728665793846</v>
      </c>
      <c r="Y48" s="27">
        <f t="shared" si="31"/>
        <v>2.7983749994391403</v>
      </c>
      <c r="Z48" s="172">
        <f t="shared" si="31"/>
        <v>236.99891165849931</v>
      </c>
      <c r="AA48" s="29">
        <f t="shared" si="31"/>
        <v>1878.355</v>
      </c>
      <c r="AB48" s="184">
        <v>6.3029963296488596</v>
      </c>
      <c r="AC48" s="183">
        <f t="shared" si="8"/>
        <v>0.1053730093619151</v>
      </c>
      <c r="AD48" s="182">
        <f>SUM(AD36:AD47)</f>
        <v>454.77499999999998</v>
      </c>
      <c r="AE48" s="181">
        <v>1.5260401552507705</v>
      </c>
      <c r="AF48" s="180">
        <f t="shared" si="9"/>
        <v>0.36160723764498937</v>
      </c>
      <c r="AG48" s="179">
        <f>SUM(AG36:AG47)</f>
        <v>1423.5800000000002</v>
      </c>
    </row>
    <row r="49" spans="1:33" ht="15">
      <c r="A49" s="377"/>
      <c r="B49" s="158" t="s">
        <v>87</v>
      </c>
      <c r="C49" s="169">
        <f t="shared" si="0"/>
        <v>0.60367597773526993</v>
      </c>
      <c r="D49" s="151">
        <f>SUM(D39:D45)</f>
        <v>197.92791900000003</v>
      </c>
      <c r="E49" s="168">
        <v>0.66416569125220581</v>
      </c>
      <c r="F49" s="162">
        <f>SUM(F39:F45)</f>
        <v>164.44993150000002</v>
      </c>
      <c r="G49" s="167">
        <v>0.55182716507556184</v>
      </c>
      <c r="H49" s="166">
        <f t="shared" si="1"/>
        <v>0.16914232044242331</v>
      </c>
      <c r="I49" s="151">
        <f t="shared" ref="I49:AA49" si="32">SUM(I39:I45)</f>
        <v>327.87112010409891</v>
      </c>
      <c r="J49" s="16">
        <f t="shared" si="32"/>
        <v>279.96220064996743</v>
      </c>
      <c r="K49" s="165">
        <f t="shared" si="32"/>
        <v>47.908919454131421</v>
      </c>
      <c r="L49" s="151">
        <f t="shared" si="32"/>
        <v>0</v>
      </c>
      <c r="M49" s="16">
        <f t="shared" si="32"/>
        <v>0</v>
      </c>
      <c r="N49" s="152">
        <f t="shared" si="32"/>
        <v>0</v>
      </c>
      <c r="O49" s="151">
        <f t="shared" si="32"/>
        <v>494.75314230685353</v>
      </c>
      <c r="P49" s="16">
        <f t="shared" si="32"/>
        <v>416.15424952766375</v>
      </c>
      <c r="Q49" s="152">
        <f t="shared" si="32"/>
        <v>78.598892779189754</v>
      </c>
      <c r="R49" s="151">
        <f t="shared" si="32"/>
        <v>1143.804571035208</v>
      </c>
      <c r="S49" s="16">
        <f t="shared" si="32"/>
        <v>32.549875472897114</v>
      </c>
      <c r="T49" s="152">
        <f t="shared" si="32"/>
        <v>1111.2546955623111</v>
      </c>
      <c r="U49" s="151">
        <f t="shared" si="32"/>
        <v>0</v>
      </c>
      <c r="V49" s="16">
        <f t="shared" si="32"/>
        <v>3.2725</v>
      </c>
      <c r="W49" s="152">
        <f t="shared" si="32"/>
        <v>-3.2725</v>
      </c>
      <c r="X49" s="151">
        <f t="shared" si="32"/>
        <v>239.79728665793846</v>
      </c>
      <c r="Y49" s="16">
        <f t="shared" si="32"/>
        <v>2.7983749994391403</v>
      </c>
      <c r="Z49" s="152">
        <f t="shared" si="32"/>
        <v>236.99891165849931</v>
      </c>
      <c r="AA49" s="18">
        <f t="shared" si="32"/>
        <v>1878.355</v>
      </c>
      <c r="AB49" s="164">
        <v>6.3029963296488596</v>
      </c>
      <c r="AC49" s="163">
        <f t="shared" si="8"/>
        <v>0.1053730093619151</v>
      </c>
      <c r="AD49" s="162">
        <f>SUM(AD39:AD45)</f>
        <v>454.77499999999998</v>
      </c>
      <c r="AE49" s="161">
        <v>1.5260401552507705</v>
      </c>
      <c r="AF49" s="160">
        <f t="shared" si="9"/>
        <v>0.36160723764498937</v>
      </c>
      <c r="AG49" s="159">
        <f>SUM(AG39:AG45)</f>
        <v>1423.5800000000002</v>
      </c>
    </row>
    <row r="50" spans="1:33" ht="15.75" thickBot="1">
      <c r="A50" s="378"/>
      <c r="B50" s="138" t="s">
        <v>86</v>
      </c>
      <c r="C50" s="149">
        <f t="shared" si="0"/>
        <v>1</v>
      </c>
      <c r="D50" s="131">
        <f>SUM(D36:D38,D46:D47)</f>
        <v>0</v>
      </c>
      <c r="E50" s="148">
        <v>0</v>
      </c>
      <c r="F50" s="142">
        <f>SUM(F36:F38,F46:F47)</f>
        <v>0</v>
      </c>
      <c r="G50" s="147">
        <v>0</v>
      </c>
      <c r="H50" s="146">
        <f t="shared" si="1"/>
        <v>1</v>
      </c>
      <c r="I50" s="131">
        <f t="shared" ref="I50:AA50" si="33">SUM(I36:I38,I46:I47)</f>
        <v>0</v>
      </c>
      <c r="J50" s="5">
        <f t="shared" si="33"/>
        <v>0</v>
      </c>
      <c r="K50" s="145">
        <f t="shared" si="33"/>
        <v>0</v>
      </c>
      <c r="L50" s="131">
        <f t="shared" si="33"/>
        <v>0</v>
      </c>
      <c r="M50" s="5">
        <f t="shared" si="33"/>
        <v>0</v>
      </c>
      <c r="N50" s="132">
        <f t="shared" si="33"/>
        <v>0</v>
      </c>
      <c r="O50" s="131">
        <f t="shared" si="33"/>
        <v>0</v>
      </c>
      <c r="P50" s="5">
        <f t="shared" si="33"/>
        <v>0</v>
      </c>
      <c r="Q50" s="132">
        <f t="shared" si="33"/>
        <v>0</v>
      </c>
      <c r="R50" s="131">
        <f t="shared" si="33"/>
        <v>0</v>
      </c>
      <c r="S50" s="5">
        <f t="shared" si="33"/>
        <v>0</v>
      </c>
      <c r="T50" s="132">
        <f t="shared" si="33"/>
        <v>0</v>
      </c>
      <c r="U50" s="131">
        <f t="shared" si="33"/>
        <v>0</v>
      </c>
      <c r="V50" s="5">
        <f t="shared" si="33"/>
        <v>0</v>
      </c>
      <c r="W50" s="132">
        <f t="shared" si="33"/>
        <v>0</v>
      </c>
      <c r="X50" s="131">
        <f t="shared" si="33"/>
        <v>0</v>
      </c>
      <c r="Y50" s="5">
        <f t="shared" si="33"/>
        <v>0</v>
      </c>
      <c r="Z50" s="132">
        <f t="shared" si="33"/>
        <v>0</v>
      </c>
      <c r="AA50" s="7">
        <f t="shared" si="33"/>
        <v>0</v>
      </c>
      <c r="AB50" s="144">
        <v>0</v>
      </c>
      <c r="AC50" s="143">
        <f t="shared" si="8"/>
        <v>1</v>
      </c>
      <c r="AD50" s="142">
        <f>SUM(AD36:AD38,AD46:AD47)</f>
        <v>0</v>
      </c>
      <c r="AE50" s="141">
        <v>0</v>
      </c>
      <c r="AF50" s="140">
        <f t="shared" si="9"/>
        <v>1</v>
      </c>
      <c r="AG50" s="139">
        <f>SUM(AG36:AG38,AG46:AG47)</f>
        <v>0</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A55:AG55"/>
    <mergeCell ref="A65:AG65"/>
    <mergeCell ref="A56:AG56"/>
    <mergeCell ref="A57:AG57"/>
    <mergeCell ref="A58:AG58"/>
    <mergeCell ref="A60:AG60"/>
    <mergeCell ref="A61:AG61"/>
    <mergeCell ref="A62:AG62"/>
    <mergeCell ref="A63:AG63"/>
    <mergeCell ref="A64:AG64"/>
    <mergeCell ref="A59:AG59"/>
    <mergeCell ref="A66:AG66"/>
    <mergeCell ref="A67:AG67"/>
    <mergeCell ref="A68:AG68"/>
    <mergeCell ref="A69:AG69"/>
    <mergeCell ref="A70:AG70"/>
    <mergeCell ref="A6:A20"/>
    <mergeCell ref="A21:A35"/>
    <mergeCell ref="A36:A50"/>
    <mergeCell ref="A3:A5"/>
    <mergeCell ref="B3:B5"/>
    <mergeCell ref="F4:G4"/>
    <mergeCell ref="AC3:AC4"/>
    <mergeCell ref="B52:AG52"/>
    <mergeCell ref="B53:AG53"/>
    <mergeCell ref="C3:C4"/>
    <mergeCell ref="AF3:AF4"/>
    <mergeCell ref="AG3:AG4"/>
    <mergeCell ref="AD3:AE4"/>
    <mergeCell ref="AA3:AB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6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MissionH!A1</f>
        <v>FIIP DIVERSION: Mission H Canal</v>
      </c>
      <c r="C1" s="124"/>
      <c r="D1" s="124"/>
      <c r="E1" s="124"/>
      <c r="F1" s="124"/>
      <c r="G1" s="124"/>
      <c r="H1" s="124"/>
      <c r="I1" s="124"/>
      <c r="J1" s="124"/>
      <c r="K1" s="124"/>
      <c r="L1" s="124"/>
      <c r="M1" s="124"/>
      <c r="N1" s="124"/>
      <c r="O1" s="124"/>
    </row>
    <row r="2" spans="2:15" ht="23.25">
      <c r="B2" s="125" t="str">
        <f>MissionH!A2</f>
        <v>298 Acres (59% Sprinkler / 41%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6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144</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201</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0.75</v>
      </c>
      <c r="D9" s="211">
        <v>0.34192499999999998</v>
      </c>
      <c r="E9" s="228">
        <v>5.460971190009792E-3</v>
      </c>
      <c r="F9" s="222">
        <v>0.95848124999999995</v>
      </c>
      <c r="G9" s="227">
        <v>1.5308147963484895E-2</v>
      </c>
      <c r="H9" s="226">
        <f t="shared" si="1"/>
        <v>-1.803191489361702</v>
      </c>
      <c r="I9" s="211">
        <v>0.45589999999999997</v>
      </c>
      <c r="J9" s="49">
        <v>1.2779749999999999</v>
      </c>
      <c r="K9" s="225">
        <f t="shared" si="2"/>
        <v>-0.82207499999999989</v>
      </c>
      <c r="L9" s="211">
        <v>0</v>
      </c>
      <c r="M9" s="49">
        <v>0</v>
      </c>
      <c r="N9" s="212">
        <f t="shared" si="3"/>
        <v>0</v>
      </c>
      <c r="O9" s="211">
        <v>0.47</v>
      </c>
      <c r="P9" s="49">
        <v>1.3174999999999999</v>
      </c>
      <c r="Q9" s="212">
        <f t="shared" si="4"/>
        <v>-0.84749999999999992</v>
      </c>
      <c r="R9" s="211">
        <v>0</v>
      </c>
      <c r="S9" s="49">
        <v>0</v>
      </c>
      <c r="T9" s="212">
        <f t="shared" si="5"/>
        <v>0</v>
      </c>
      <c r="U9" s="211">
        <v>0</v>
      </c>
      <c r="V9" s="49">
        <v>0</v>
      </c>
      <c r="W9" s="212">
        <f t="shared" si="6"/>
        <v>0</v>
      </c>
      <c r="X9" s="51">
        <v>0.47</v>
      </c>
      <c r="Y9" s="224">
        <v>7.5064896082608816E-3</v>
      </c>
      <c r="Z9" s="223">
        <f t="shared" si="7"/>
        <v>0.72750000000000004</v>
      </c>
      <c r="AA9" s="222">
        <v>1.3174999999999999</v>
      </c>
      <c r="AB9" s="221">
        <v>2.104212778485896E-2</v>
      </c>
      <c r="AC9" s="220">
        <f t="shared" si="8"/>
        <v>0.72750000000000004</v>
      </c>
      <c r="AD9" s="219">
        <f t="shared" si="9"/>
        <v>-0.84749999999999992</v>
      </c>
    </row>
    <row r="10" spans="1:31" ht="15">
      <c r="A10" s="377"/>
      <c r="B10" s="270" t="s">
        <v>22</v>
      </c>
      <c r="C10" s="269">
        <f t="shared" si="0"/>
        <v>0.75000000000000011</v>
      </c>
      <c r="D10" s="251">
        <v>3.2155500000000004</v>
      </c>
      <c r="E10" s="268">
        <v>5.1356367361368685E-2</v>
      </c>
      <c r="F10" s="262">
        <v>4.0158000000000005</v>
      </c>
      <c r="G10" s="267">
        <v>6.4137363763519264E-2</v>
      </c>
      <c r="H10" s="266">
        <f t="shared" si="1"/>
        <v>-0.24886877828054299</v>
      </c>
      <c r="I10" s="251">
        <v>4.2873999999999999</v>
      </c>
      <c r="J10" s="61">
        <v>5.3544</v>
      </c>
      <c r="K10" s="265">
        <f t="shared" si="2"/>
        <v>-1.0670000000000002</v>
      </c>
      <c r="L10" s="251">
        <v>0</v>
      </c>
      <c r="M10" s="61">
        <v>0</v>
      </c>
      <c r="N10" s="252">
        <f t="shared" si="3"/>
        <v>0</v>
      </c>
      <c r="O10" s="251">
        <v>4.42</v>
      </c>
      <c r="P10" s="61">
        <v>5.52</v>
      </c>
      <c r="Q10" s="252">
        <f t="shared" si="4"/>
        <v>-1.0999999999999996</v>
      </c>
      <c r="R10" s="251">
        <v>0</v>
      </c>
      <c r="S10" s="61">
        <v>0</v>
      </c>
      <c r="T10" s="252">
        <f t="shared" si="5"/>
        <v>0</v>
      </c>
      <c r="U10" s="251">
        <v>0</v>
      </c>
      <c r="V10" s="61">
        <v>0</v>
      </c>
      <c r="W10" s="252">
        <f t="shared" si="6"/>
        <v>0</v>
      </c>
      <c r="X10" s="63">
        <v>4.42</v>
      </c>
      <c r="Y10" s="264">
        <v>7.0592944826623621E-2</v>
      </c>
      <c r="Z10" s="263">
        <f t="shared" si="7"/>
        <v>0.72750000000000015</v>
      </c>
      <c r="AA10" s="262">
        <v>5.52</v>
      </c>
      <c r="AB10" s="261">
        <v>8.8161324760851201E-2</v>
      </c>
      <c r="AC10" s="260">
        <f t="shared" si="8"/>
        <v>0.72750000000000015</v>
      </c>
      <c r="AD10" s="259">
        <f t="shared" si="9"/>
        <v>-1.0999999999999996</v>
      </c>
    </row>
    <row r="11" spans="1:31" ht="15">
      <c r="A11" s="377"/>
      <c r="B11" s="270" t="s">
        <v>21</v>
      </c>
      <c r="C11" s="269">
        <f t="shared" si="0"/>
        <v>0.75</v>
      </c>
      <c r="D11" s="251">
        <v>9.9212812499999998</v>
      </c>
      <c r="E11" s="268">
        <v>0.15845530766757135</v>
      </c>
      <c r="F11" s="262">
        <v>9.2938125000000014</v>
      </c>
      <c r="G11" s="267">
        <v>0.1484338445795215</v>
      </c>
      <c r="H11" s="266">
        <f t="shared" si="1"/>
        <v>6.3244729605866024E-2</v>
      </c>
      <c r="I11" s="251">
        <v>13.228375</v>
      </c>
      <c r="J11" s="61">
        <v>12.39175</v>
      </c>
      <c r="K11" s="265">
        <f t="shared" si="2"/>
        <v>0.83662499999999973</v>
      </c>
      <c r="L11" s="251">
        <v>0</v>
      </c>
      <c r="M11" s="61">
        <v>0</v>
      </c>
      <c r="N11" s="252">
        <f t="shared" si="3"/>
        <v>0</v>
      </c>
      <c r="O11" s="251">
        <v>13.637499999999999</v>
      </c>
      <c r="P11" s="61">
        <v>12.775000000000002</v>
      </c>
      <c r="Q11" s="252">
        <f t="shared" si="4"/>
        <v>0.86249999999999716</v>
      </c>
      <c r="R11" s="251">
        <v>0</v>
      </c>
      <c r="S11" s="61">
        <v>0</v>
      </c>
      <c r="T11" s="252">
        <f t="shared" si="5"/>
        <v>0</v>
      </c>
      <c r="U11" s="251">
        <v>0</v>
      </c>
      <c r="V11" s="61">
        <v>0</v>
      </c>
      <c r="W11" s="252">
        <f t="shared" si="6"/>
        <v>0</v>
      </c>
      <c r="X11" s="63">
        <v>13.637499999999999</v>
      </c>
      <c r="Y11" s="264">
        <v>0.21780798304820803</v>
      </c>
      <c r="Z11" s="263">
        <f t="shared" si="7"/>
        <v>0.72750000000000004</v>
      </c>
      <c r="AA11" s="262">
        <v>12.775000000000002</v>
      </c>
      <c r="AB11" s="261">
        <v>0.20403277605432507</v>
      </c>
      <c r="AC11" s="260">
        <f t="shared" si="8"/>
        <v>0.72750000000000004</v>
      </c>
      <c r="AD11" s="259">
        <f t="shared" si="9"/>
        <v>0.86249999999999716</v>
      </c>
    </row>
    <row r="12" spans="1:31" ht="15">
      <c r="A12" s="377"/>
      <c r="B12" s="270" t="s">
        <v>20</v>
      </c>
      <c r="C12" s="269">
        <f t="shared" si="0"/>
        <v>0.75</v>
      </c>
      <c r="D12" s="251">
        <v>15.7249125</v>
      </c>
      <c r="E12" s="268">
        <v>0.25114657930225887</v>
      </c>
      <c r="F12" s="262">
        <v>16.865268749999998</v>
      </c>
      <c r="G12" s="267">
        <v>0.26935949917532337</v>
      </c>
      <c r="H12" s="266">
        <f t="shared" si="1"/>
        <v>-7.2519083969465534E-2</v>
      </c>
      <c r="I12" s="251">
        <v>20.966550000000002</v>
      </c>
      <c r="J12" s="61">
        <v>22.487024999999999</v>
      </c>
      <c r="K12" s="265">
        <f t="shared" si="2"/>
        <v>-1.5204749999999976</v>
      </c>
      <c r="L12" s="251">
        <v>0</v>
      </c>
      <c r="M12" s="61">
        <v>0</v>
      </c>
      <c r="N12" s="252">
        <f t="shared" si="3"/>
        <v>0</v>
      </c>
      <c r="O12" s="251">
        <v>21.615000000000002</v>
      </c>
      <c r="P12" s="61">
        <v>23.182500000000001</v>
      </c>
      <c r="Q12" s="252">
        <f t="shared" si="4"/>
        <v>-1.567499999999999</v>
      </c>
      <c r="R12" s="251">
        <v>0</v>
      </c>
      <c r="S12" s="61">
        <v>0</v>
      </c>
      <c r="T12" s="252">
        <f t="shared" si="5"/>
        <v>0</v>
      </c>
      <c r="U12" s="251">
        <v>0</v>
      </c>
      <c r="V12" s="61">
        <v>0</v>
      </c>
      <c r="W12" s="252">
        <f t="shared" si="6"/>
        <v>0</v>
      </c>
      <c r="X12" s="63">
        <v>21.615000000000002</v>
      </c>
      <c r="Y12" s="264">
        <v>0.34521866570757231</v>
      </c>
      <c r="Z12" s="263">
        <f t="shared" si="7"/>
        <v>0.72749999999999992</v>
      </c>
      <c r="AA12" s="262">
        <v>23.182500000000001</v>
      </c>
      <c r="AB12" s="261">
        <v>0.37025360711384664</v>
      </c>
      <c r="AC12" s="260">
        <f t="shared" si="8"/>
        <v>0.72749999999999992</v>
      </c>
      <c r="AD12" s="259">
        <f t="shared" si="9"/>
        <v>-1.567499999999999</v>
      </c>
    </row>
    <row r="13" spans="1:31" ht="15">
      <c r="A13" s="377"/>
      <c r="B13" s="270" t="s">
        <v>19</v>
      </c>
      <c r="C13" s="269">
        <f t="shared" si="0"/>
        <v>0.74999999999999989</v>
      </c>
      <c r="D13" s="251">
        <v>11.261699999999999</v>
      </c>
      <c r="E13" s="268">
        <v>0.17986347664117355</v>
      </c>
      <c r="F13" s="262">
        <v>13.98436875</v>
      </c>
      <c r="G13" s="267">
        <v>0.22334791212758132</v>
      </c>
      <c r="H13" s="266">
        <f t="shared" si="1"/>
        <v>-0.24176356589147291</v>
      </c>
      <c r="I13" s="251">
        <v>15.015600000000001</v>
      </c>
      <c r="J13" s="61">
        <v>18.645825000000002</v>
      </c>
      <c r="K13" s="265">
        <f t="shared" si="2"/>
        <v>-3.6302250000000011</v>
      </c>
      <c r="L13" s="251">
        <v>0</v>
      </c>
      <c r="M13" s="61">
        <v>0</v>
      </c>
      <c r="N13" s="252">
        <f t="shared" si="3"/>
        <v>0</v>
      </c>
      <c r="O13" s="251">
        <v>15.48</v>
      </c>
      <c r="P13" s="61">
        <v>19.2225</v>
      </c>
      <c r="Q13" s="252">
        <f t="shared" si="4"/>
        <v>-3.7424999999999997</v>
      </c>
      <c r="R13" s="251">
        <v>0</v>
      </c>
      <c r="S13" s="61">
        <v>0</v>
      </c>
      <c r="T13" s="252">
        <f t="shared" si="5"/>
        <v>0</v>
      </c>
      <c r="U13" s="251">
        <v>0</v>
      </c>
      <c r="V13" s="61">
        <v>0</v>
      </c>
      <c r="W13" s="252">
        <f t="shared" si="6"/>
        <v>0</v>
      </c>
      <c r="X13" s="63">
        <v>15.48</v>
      </c>
      <c r="Y13" s="264">
        <v>0.24723501943803927</v>
      </c>
      <c r="Z13" s="263">
        <f t="shared" si="7"/>
        <v>0.72749999999999992</v>
      </c>
      <c r="AA13" s="262">
        <v>19.2225</v>
      </c>
      <c r="AB13" s="261">
        <v>0.30700743935062724</v>
      </c>
      <c r="AC13" s="260">
        <f t="shared" si="8"/>
        <v>0.72750000000000004</v>
      </c>
      <c r="AD13" s="259">
        <f t="shared" si="9"/>
        <v>-3.7424999999999997</v>
      </c>
    </row>
    <row r="14" spans="1:31" ht="15">
      <c r="A14" s="377"/>
      <c r="B14" s="258" t="s">
        <v>18</v>
      </c>
      <c r="C14" s="269">
        <f t="shared" si="0"/>
        <v>0.74999999999999989</v>
      </c>
      <c r="D14" s="251">
        <v>7.7842500000000001</v>
      </c>
      <c r="E14" s="268">
        <v>0.12432423773001015</v>
      </c>
      <c r="F14" s="262">
        <v>6.3710812499999996</v>
      </c>
      <c r="G14" s="267">
        <v>0.10175415999257606</v>
      </c>
      <c r="H14" s="266">
        <f t="shared" si="1"/>
        <v>0.18154205607476642</v>
      </c>
      <c r="I14" s="251">
        <v>10.379000000000001</v>
      </c>
      <c r="J14" s="61">
        <v>8.4947750000000006</v>
      </c>
      <c r="K14" s="265">
        <f t="shared" si="2"/>
        <v>1.8842250000000007</v>
      </c>
      <c r="L14" s="251">
        <v>0</v>
      </c>
      <c r="M14" s="61">
        <v>0</v>
      </c>
      <c r="N14" s="252">
        <f t="shared" si="3"/>
        <v>0</v>
      </c>
      <c r="O14" s="251">
        <v>10.7</v>
      </c>
      <c r="P14" s="61">
        <v>8.7575000000000003</v>
      </c>
      <c r="Q14" s="252">
        <f t="shared" si="4"/>
        <v>1.942499999999999</v>
      </c>
      <c r="R14" s="251">
        <v>0</v>
      </c>
      <c r="S14" s="61">
        <v>0</v>
      </c>
      <c r="T14" s="252">
        <f t="shared" si="5"/>
        <v>0</v>
      </c>
      <c r="U14" s="251">
        <v>0</v>
      </c>
      <c r="V14" s="61">
        <v>0</v>
      </c>
      <c r="W14" s="252">
        <f t="shared" si="6"/>
        <v>0</v>
      </c>
      <c r="X14" s="63">
        <v>10.7</v>
      </c>
      <c r="Y14" s="264">
        <v>0.17089242299657753</v>
      </c>
      <c r="Z14" s="263">
        <f t="shared" si="7"/>
        <v>0.72750000000000004</v>
      </c>
      <c r="AA14" s="262">
        <v>8.7575000000000003</v>
      </c>
      <c r="AB14" s="261">
        <v>0.13986826115818016</v>
      </c>
      <c r="AC14" s="260">
        <f t="shared" si="8"/>
        <v>0.72749999999999992</v>
      </c>
      <c r="AD14" s="259">
        <f t="shared" si="9"/>
        <v>1.942499999999999</v>
      </c>
    </row>
    <row r="15" spans="1:31" ht="15">
      <c r="A15" s="377"/>
      <c r="B15" s="238" t="s">
        <v>17</v>
      </c>
      <c r="C15" s="249">
        <f t="shared" si="0"/>
        <v>0.75</v>
      </c>
      <c r="D15" s="231">
        <v>0.42013125000000001</v>
      </c>
      <c r="E15" s="248">
        <v>6.7100231111290529E-3</v>
      </c>
      <c r="F15" s="242">
        <v>0.42013125000000001</v>
      </c>
      <c r="G15" s="247">
        <v>6.7100231111290529E-3</v>
      </c>
      <c r="H15" s="246">
        <f t="shared" si="1"/>
        <v>0</v>
      </c>
      <c r="I15" s="231">
        <v>0.56017499999999998</v>
      </c>
      <c r="J15" s="72">
        <v>0.56017499999999998</v>
      </c>
      <c r="K15" s="245">
        <f t="shared" si="2"/>
        <v>0</v>
      </c>
      <c r="L15" s="231">
        <v>0</v>
      </c>
      <c r="M15" s="72">
        <v>0</v>
      </c>
      <c r="N15" s="232">
        <f t="shared" si="3"/>
        <v>0</v>
      </c>
      <c r="O15" s="231">
        <v>0.57750000000000001</v>
      </c>
      <c r="P15" s="72">
        <v>0.57750000000000001</v>
      </c>
      <c r="Q15" s="232">
        <f t="shared" si="4"/>
        <v>0</v>
      </c>
      <c r="R15" s="231">
        <v>0</v>
      </c>
      <c r="S15" s="72">
        <v>0</v>
      </c>
      <c r="T15" s="232">
        <f t="shared" si="5"/>
        <v>0</v>
      </c>
      <c r="U15" s="231">
        <v>0</v>
      </c>
      <c r="V15" s="72">
        <v>0</v>
      </c>
      <c r="W15" s="232">
        <f t="shared" si="6"/>
        <v>0</v>
      </c>
      <c r="X15" s="74">
        <v>0.57750000000000001</v>
      </c>
      <c r="Y15" s="244">
        <v>9.2233994654694878E-3</v>
      </c>
      <c r="Z15" s="243">
        <f t="shared" si="7"/>
        <v>0.72750000000000004</v>
      </c>
      <c r="AA15" s="242">
        <v>0.57750000000000001</v>
      </c>
      <c r="AB15" s="241">
        <v>9.2233994654694878E-3</v>
      </c>
      <c r="AC15" s="240">
        <f t="shared" si="8"/>
        <v>0.72750000000000004</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0.74999999999999989</v>
      </c>
      <c r="D18" s="171">
        <f>SUM(D6:D17)</f>
        <v>48.669749999999993</v>
      </c>
      <c r="E18" s="188">
        <v>0.77731696300352138</v>
      </c>
      <c r="F18" s="182">
        <f>SUM(F6:F17)</f>
        <v>51.908943749999992</v>
      </c>
      <c r="G18" s="187">
        <v>0.82905095071313539</v>
      </c>
      <c r="H18" s="186">
        <f t="shared" si="1"/>
        <v>-6.6554559043348255E-2</v>
      </c>
      <c r="I18" s="171">
        <f t="shared" ref="I18:X18" si="10">SUM(I6:I17)</f>
        <v>64.893000000000001</v>
      </c>
      <c r="J18" s="27">
        <f t="shared" si="10"/>
        <v>69.211925000000008</v>
      </c>
      <c r="K18" s="185">
        <f t="shared" si="10"/>
        <v>-4.3189249999999983</v>
      </c>
      <c r="L18" s="171">
        <f t="shared" si="10"/>
        <v>0</v>
      </c>
      <c r="M18" s="27">
        <f t="shared" si="10"/>
        <v>0</v>
      </c>
      <c r="N18" s="172">
        <f t="shared" si="10"/>
        <v>0</v>
      </c>
      <c r="O18" s="171">
        <f t="shared" si="10"/>
        <v>66.900000000000006</v>
      </c>
      <c r="P18" s="27">
        <f t="shared" si="10"/>
        <v>71.352500000000006</v>
      </c>
      <c r="Q18" s="172">
        <f t="shared" si="10"/>
        <v>-4.4525000000000023</v>
      </c>
      <c r="R18" s="171">
        <f t="shared" si="10"/>
        <v>0</v>
      </c>
      <c r="S18" s="27">
        <f t="shared" si="10"/>
        <v>0</v>
      </c>
      <c r="T18" s="172">
        <f t="shared" si="10"/>
        <v>0</v>
      </c>
      <c r="U18" s="171">
        <f t="shared" si="10"/>
        <v>0</v>
      </c>
      <c r="V18" s="27">
        <f t="shared" si="10"/>
        <v>0</v>
      </c>
      <c r="W18" s="172">
        <f t="shared" si="10"/>
        <v>0</v>
      </c>
      <c r="X18" s="29">
        <f t="shared" si="10"/>
        <v>66.900000000000006</v>
      </c>
      <c r="Y18" s="184">
        <v>1.0684769250907513</v>
      </c>
      <c r="Z18" s="183">
        <f t="shared" si="7"/>
        <v>0.72749999999999981</v>
      </c>
      <c r="AA18" s="182">
        <f>SUM(AA6:AA17)</f>
        <v>71.352500000000006</v>
      </c>
      <c r="AB18" s="181">
        <v>1.1395889356881588</v>
      </c>
      <c r="AC18" s="180">
        <f t="shared" si="8"/>
        <v>0.72749999999999981</v>
      </c>
      <c r="AD18" s="179">
        <f>SUM(AD6:AD17)</f>
        <v>-4.4525000000000023</v>
      </c>
    </row>
    <row r="19" spans="1:30" ht="15">
      <c r="A19" s="377"/>
      <c r="B19" s="158" t="s">
        <v>87</v>
      </c>
      <c r="C19" s="169">
        <f t="shared" si="0"/>
        <v>0.74999999999999989</v>
      </c>
      <c r="D19" s="151">
        <f>SUM(D9:D15)</f>
        <v>48.669749999999993</v>
      </c>
      <c r="E19" s="168">
        <v>0.77731696300352138</v>
      </c>
      <c r="F19" s="162">
        <f>SUM(F9:F15)</f>
        <v>51.908943749999992</v>
      </c>
      <c r="G19" s="167">
        <v>0.82905095071313539</v>
      </c>
      <c r="H19" s="166">
        <f t="shared" si="1"/>
        <v>-6.6554559043348255E-2</v>
      </c>
      <c r="I19" s="151">
        <f t="shared" ref="I19:X19" si="11">SUM(I9:I15)</f>
        <v>64.893000000000001</v>
      </c>
      <c r="J19" s="16">
        <f t="shared" si="11"/>
        <v>69.211925000000008</v>
      </c>
      <c r="K19" s="165">
        <f t="shared" si="11"/>
        <v>-4.3189249999999983</v>
      </c>
      <c r="L19" s="151">
        <f t="shared" si="11"/>
        <v>0</v>
      </c>
      <c r="M19" s="16">
        <f t="shared" si="11"/>
        <v>0</v>
      </c>
      <c r="N19" s="152">
        <f t="shared" si="11"/>
        <v>0</v>
      </c>
      <c r="O19" s="151">
        <f t="shared" si="11"/>
        <v>66.900000000000006</v>
      </c>
      <c r="P19" s="16">
        <f t="shared" si="11"/>
        <v>71.352500000000006</v>
      </c>
      <c r="Q19" s="152">
        <f t="shared" si="11"/>
        <v>-4.4525000000000023</v>
      </c>
      <c r="R19" s="151">
        <f t="shared" si="11"/>
        <v>0</v>
      </c>
      <c r="S19" s="16">
        <f t="shared" si="11"/>
        <v>0</v>
      </c>
      <c r="T19" s="152">
        <f t="shared" si="11"/>
        <v>0</v>
      </c>
      <c r="U19" s="151">
        <f t="shared" si="11"/>
        <v>0</v>
      </c>
      <c r="V19" s="16">
        <f t="shared" si="11"/>
        <v>0</v>
      </c>
      <c r="W19" s="152">
        <f t="shared" si="11"/>
        <v>0</v>
      </c>
      <c r="X19" s="18">
        <f t="shared" si="11"/>
        <v>66.900000000000006</v>
      </c>
      <c r="Y19" s="164">
        <v>1.0684769250907513</v>
      </c>
      <c r="Z19" s="163">
        <f t="shared" si="7"/>
        <v>0.72749999999999981</v>
      </c>
      <c r="AA19" s="162">
        <f>SUM(AA9:AA15)</f>
        <v>71.352500000000006</v>
      </c>
      <c r="AB19" s="161">
        <v>1.1395889356881588</v>
      </c>
      <c r="AC19" s="160">
        <f t="shared" si="8"/>
        <v>0.72749999999999981</v>
      </c>
      <c r="AD19" s="159">
        <f>SUM(AD9:AD15)</f>
        <v>-4.4525000000000023</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0.75</v>
      </c>
      <c r="D24" s="211">
        <v>3.9406249999999997E-2</v>
      </c>
      <c r="E24" s="228">
        <v>6.2936724707559656E-4</v>
      </c>
      <c r="F24" s="222">
        <v>1.6665812499999999</v>
      </c>
      <c r="G24" s="227">
        <v>2.6617393264781769E-2</v>
      </c>
      <c r="H24" s="226">
        <f t="shared" si="1"/>
        <v>-41.292307692307688</v>
      </c>
      <c r="I24" s="211">
        <v>5.254166666666666E-2</v>
      </c>
      <c r="J24" s="49">
        <v>2.2221083333333334</v>
      </c>
      <c r="K24" s="225">
        <f t="shared" si="13"/>
        <v>-2.1695666666666669</v>
      </c>
      <c r="L24" s="211">
        <v>0</v>
      </c>
      <c r="M24" s="49">
        <v>0</v>
      </c>
      <c r="N24" s="212">
        <f t="shared" si="14"/>
        <v>0</v>
      </c>
      <c r="O24" s="211">
        <v>5.4166666666666662E-2</v>
      </c>
      <c r="P24" s="49">
        <v>2.2908333333333331</v>
      </c>
      <c r="Q24" s="212">
        <f t="shared" si="15"/>
        <v>-2.2366666666666664</v>
      </c>
      <c r="R24" s="211">
        <v>0</v>
      </c>
      <c r="S24" s="49">
        <v>0</v>
      </c>
      <c r="T24" s="212">
        <f t="shared" si="16"/>
        <v>0</v>
      </c>
      <c r="U24" s="211">
        <v>0</v>
      </c>
      <c r="V24" s="49">
        <v>0</v>
      </c>
      <c r="W24" s="212">
        <f t="shared" si="17"/>
        <v>0</v>
      </c>
      <c r="X24" s="51">
        <v>5.4166666666666662E-2</v>
      </c>
      <c r="Y24" s="224">
        <v>8.6510961797332852E-4</v>
      </c>
      <c r="Z24" s="223">
        <f t="shared" si="7"/>
        <v>0.72750000000000004</v>
      </c>
      <c r="AA24" s="222">
        <v>2.2908333333333331</v>
      </c>
      <c r="AB24" s="221">
        <v>3.6587482150902774E-2</v>
      </c>
      <c r="AC24" s="220">
        <f t="shared" si="8"/>
        <v>0.72750000000000004</v>
      </c>
      <c r="AD24" s="219">
        <f t="shared" si="18"/>
        <v>-2.2366666666666664</v>
      </c>
    </row>
    <row r="25" spans="1:30" ht="15">
      <c r="A25" s="377"/>
      <c r="B25" s="270" t="s">
        <v>22</v>
      </c>
      <c r="C25" s="269">
        <f t="shared" si="0"/>
        <v>0.75000000000000011</v>
      </c>
      <c r="D25" s="251">
        <v>2.1612812500000005</v>
      </c>
      <c r="E25" s="268">
        <v>3.4518372858838499E-2</v>
      </c>
      <c r="F25" s="262">
        <v>4.5153499999999998</v>
      </c>
      <c r="G25" s="267">
        <v>7.2115803941831438E-2</v>
      </c>
      <c r="H25" s="266">
        <f t="shared" si="1"/>
        <v>-1.089200561009817</v>
      </c>
      <c r="I25" s="251">
        <v>2.8817083333333335</v>
      </c>
      <c r="J25" s="61">
        <v>6.0204666666666666</v>
      </c>
      <c r="K25" s="265">
        <f t="shared" si="13"/>
        <v>-3.1387583333333331</v>
      </c>
      <c r="L25" s="251">
        <v>0</v>
      </c>
      <c r="M25" s="61">
        <v>0</v>
      </c>
      <c r="N25" s="252">
        <f t="shared" si="14"/>
        <v>0</v>
      </c>
      <c r="O25" s="251">
        <v>2.9708333333333337</v>
      </c>
      <c r="P25" s="61">
        <v>6.206666666666667</v>
      </c>
      <c r="Q25" s="252">
        <f t="shared" si="15"/>
        <v>-3.2358333333333333</v>
      </c>
      <c r="R25" s="251">
        <v>0</v>
      </c>
      <c r="S25" s="61">
        <v>0</v>
      </c>
      <c r="T25" s="252">
        <f t="shared" si="16"/>
        <v>0</v>
      </c>
      <c r="U25" s="251">
        <v>0</v>
      </c>
      <c r="V25" s="61">
        <v>0</v>
      </c>
      <c r="W25" s="252">
        <f t="shared" si="17"/>
        <v>0</v>
      </c>
      <c r="X25" s="63">
        <v>2.9708333333333337</v>
      </c>
      <c r="Y25" s="264">
        <v>4.744793520115257E-2</v>
      </c>
      <c r="Z25" s="263">
        <f t="shared" si="7"/>
        <v>0.72750000000000004</v>
      </c>
      <c r="AA25" s="262">
        <v>6.206666666666667</v>
      </c>
      <c r="AB25" s="261">
        <v>9.9128252841005418E-2</v>
      </c>
      <c r="AC25" s="260">
        <f t="shared" si="8"/>
        <v>0.72749999999999992</v>
      </c>
      <c r="AD25" s="259">
        <f t="shared" si="18"/>
        <v>-3.2358333333333333</v>
      </c>
    </row>
    <row r="26" spans="1:30" ht="15">
      <c r="A26" s="377"/>
      <c r="B26" s="270" t="s">
        <v>21</v>
      </c>
      <c r="C26" s="269">
        <f t="shared" si="0"/>
        <v>0.75000000000000011</v>
      </c>
      <c r="D26" s="251">
        <v>9.8776312500000003</v>
      </c>
      <c r="E26" s="268">
        <v>0.15775816240927223</v>
      </c>
      <c r="F26" s="262">
        <v>8.3504874999999998</v>
      </c>
      <c r="G26" s="267">
        <v>0.13336776094183489</v>
      </c>
      <c r="H26" s="266">
        <f t="shared" si="1"/>
        <v>0.15460627263241888</v>
      </c>
      <c r="I26" s="251">
        <v>13.170174999999999</v>
      </c>
      <c r="J26" s="61">
        <v>11.133983333333333</v>
      </c>
      <c r="K26" s="265">
        <f t="shared" si="13"/>
        <v>2.0361916666666655</v>
      </c>
      <c r="L26" s="251">
        <v>0</v>
      </c>
      <c r="M26" s="61">
        <v>0</v>
      </c>
      <c r="N26" s="252">
        <f t="shared" si="14"/>
        <v>0</v>
      </c>
      <c r="O26" s="251">
        <v>13.577500000000001</v>
      </c>
      <c r="P26" s="61">
        <v>11.478333333333333</v>
      </c>
      <c r="Q26" s="252">
        <f t="shared" si="15"/>
        <v>2.0991666666666671</v>
      </c>
      <c r="R26" s="251">
        <v>0</v>
      </c>
      <c r="S26" s="61">
        <v>0</v>
      </c>
      <c r="T26" s="252">
        <f t="shared" si="16"/>
        <v>0</v>
      </c>
      <c r="U26" s="251">
        <v>0</v>
      </c>
      <c r="V26" s="61">
        <v>0</v>
      </c>
      <c r="W26" s="252">
        <f t="shared" si="17"/>
        <v>0</v>
      </c>
      <c r="X26" s="63">
        <v>13.577500000000001</v>
      </c>
      <c r="Y26" s="264">
        <v>0.21684970777906837</v>
      </c>
      <c r="Z26" s="263">
        <f t="shared" si="7"/>
        <v>0.72750000000000004</v>
      </c>
      <c r="AA26" s="262">
        <v>11.478333333333333</v>
      </c>
      <c r="AB26" s="261">
        <v>0.18332338273791737</v>
      </c>
      <c r="AC26" s="260">
        <f t="shared" si="8"/>
        <v>0.72749999999999992</v>
      </c>
      <c r="AD26" s="259">
        <f t="shared" si="18"/>
        <v>2.0991666666666671</v>
      </c>
    </row>
    <row r="27" spans="1:30" ht="15">
      <c r="A27" s="377"/>
      <c r="B27" s="270" t="s">
        <v>20</v>
      </c>
      <c r="C27" s="269">
        <f t="shared" si="0"/>
        <v>0.74999999999999989</v>
      </c>
      <c r="D27" s="251">
        <v>21.945037499999994</v>
      </c>
      <c r="E27" s="268">
        <v>0.35048977860988367</v>
      </c>
      <c r="F27" s="262">
        <v>18.685231250000001</v>
      </c>
      <c r="G27" s="267">
        <v>0.29842658341718403</v>
      </c>
      <c r="H27" s="266">
        <f t="shared" si="1"/>
        <v>0.14854411845958312</v>
      </c>
      <c r="I27" s="251">
        <v>29.260049999999996</v>
      </c>
      <c r="J27" s="61">
        <v>24.913641666666667</v>
      </c>
      <c r="K27" s="265">
        <f t="shared" si="13"/>
        <v>4.3464083333333292</v>
      </c>
      <c r="L27" s="251">
        <v>0</v>
      </c>
      <c r="M27" s="61">
        <v>0</v>
      </c>
      <c r="N27" s="252">
        <f t="shared" si="14"/>
        <v>0</v>
      </c>
      <c r="O27" s="251">
        <v>30.164999999999996</v>
      </c>
      <c r="P27" s="61">
        <v>25.68416666666667</v>
      </c>
      <c r="Q27" s="252">
        <f t="shared" si="15"/>
        <v>4.4808333333333259</v>
      </c>
      <c r="R27" s="251">
        <v>0</v>
      </c>
      <c r="S27" s="61">
        <v>0</v>
      </c>
      <c r="T27" s="252">
        <f t="shared" si="16"/>
        <v>0</v>
      </c>
      <c r="U27" s="251">
        <v>0</v>
      </c>
      <c r="V27" s="61">
        <v>0</v>
      </c>
      <c r="W27" s="252">
        <f t="shared" si="17"/>
        <v>0</v>
      </c>
      <c r="X27" s="63">
        <v>30.164999999999996</v>
      </c>
      <c r="Y27" s="264">
        <v>0.4817728915599776</v>
      </c>
      <c r="Z27" s="263">
        <f t="shared" si="7"/>
        <v>0.72749999999999992</v>
      </c>
      <c r="AA27" s="262">
        <v>25.68416666666667</v>
      </c>
      <c r="AB27" s="261">
        <v>0.4102083620854764</v>
      </c>
      <c r="AC27" s="260">
        <f t="shared" si="8"/>
        <v>0.72749999999999992</v>
      </c>
      <c r="AD27" s="259">
        <f t="shared" si="18"/>
        <v>4.4808333333333259</v>
      </c>
    </row>
    <row r="28" spans="1:30" ht="15">
      <c r="A28" s="377"/>
      <c r="B28" s="270" t="s">
        <v>19</v>
      </c>
      <c r="C28" s="269">
        <f t="shared" si="0"/>
        <v>0.75</v>
      </c>
      <c r="D28" s="251">
        <v>15.4702875</v>
      </c>
      <c r="E28" s="268">
        <v>0.24707989862884727</v>
      </c>
      <c r="F28" s="262">
        <v>12.254131249999999</v>
      </c>
      <c r="G28" s="267">
        <v>0.19571384869444666</v>
      </c>
      <c r="H28" s="266">
        <f t="shared" si="1"/>
        <v>0.2078924680617604</v>
      </c>
      <c r="I28" s="251">
        <v>20.627050000000001</v>
      </c>
      <c r="J28" s="61">
        <v>16.338841666666664</v>
      </c>
      <c r="K28" s="265">
        <f t="shared" si="13"/>
        <v>4.288208333333337</v>
      </c>
      <c r="L28" s="251">
        <v>0</v>
      </c>
      <c r="M28" s="61">
        <v>0</v>
      </c>
      <c r="N28" s="252">
        <f t="shared" si="14"/>
        <v>0</v>
      </c>
      <c r="O28" s="251">
        <v>21.264999999999997</v>
      </c>
      <c r="P28" s="61">
        <v>16.84416666666667</v>
      </c>
      <c r="Q28" s="252">
        <f t="shared" si="15"/>
        <v>4.4208333333333272</v>
      </c>
      <c r="R28" s="251">
        <v>0</v>
      </c>
      <c r="S28" s="61">
        <v>0</v>
      </c>
      <c r="T28" s="252">
        <f t="shared" si="16"/>
        <v>0</v>
      </c>
      <c r="U28" s="251">
        <v>0</v>
      </c>
      <c r="V28" s="61">
        <v>0</v>
      </c>
      <c r="W28" s="252">
        <f t="shared" si="17"/>
        <v>0</v>
      </c>
      <c r="X28" s="63">
        <v>21.264999999999997</v>
      </c>
      <c r="Y28" s="264">
        <v>0.33962872663759075</v>
      </c>
      <c r="Z28" s="263">
        <f t="shared" si="7"/>
        <v>0.72750000000000004</v>
      </c>
      <c r="AA28" s="262">
        <v>16.84416666666667</v>
      </c>
      <c r="AB28" s="261">
        <v>0.26902247243222915</v>
      </c>
      <c r="AC28" s="260">
        <f t="shared" si="8"/>
        <v>0.72749999999999981</v>
      </c>
      <c r="AD28" s="259">
        <f t="shared" si="18"/>
        <v>4.4208333333333272</v>
      </c>
    </row>
    <row r="29" spans="1:30" ht="15">
      <c r="A29" s="377"/>
      <c r="B29" s="258" t="s">
        <v>18</v>
      </c>
      <c r="C29" s="269">
        <f t="shared" si="0"/>
        <v>0.75000000000000011</v>
      </c>
      <c r="D29" s="251">
        <v>5.3022625000000003</v>
      </c>
      <c r="E29" s="268">
        <v>8.4683783737279514E-2</v>
      </c>
      <c r="F29" s="262">
        <v>5.6460062500000001</v>
      </c>
      <c r="G29" s="267">
        <v>9.0173802646385096E-2</v>
      </c>
      <c r="H29" s="266">
        <f t="shared" si="1"/>
        <v>-6.4829636405213775E-2</v>
      </c>
      <c r="I29" s="251">
        <v>7.0696833333333329</v>
      </c>
      <c r="J29" s="61">
        <v>7.5280083333333332</v>
      </c>
      <c r="K29" s="265">
        <f t="shared" si="13"/>
        <v>-0.45832500000000032</v>
      </c>
      <c r="L29" s="251">
        <v>0</v>
      </c>
      <c r="M29" s="61">
        <v>0</v>
      </c>
      <c r="N29" s="252">
        <f t="shared" si="14"/>
        <v>0</v>
      </c>
      <c r="O29" s="251">
        <v>7.288333333333334</v>
      </c>
      <c r="P29" s="61">
        <v>7.7608333333333341</v>
      </c>
      <c r="Q29" s="252">
        <f t="shared" si="15"/>
        <v>-0.47250000000000014</v>
      </c>
      <c r="R29" s="251">
        <v>0</v>
      </c>
      <c r="S29" s="61">
        <v>0</v>
      </c>
      <c r="T29" s="252">
        <f t="shared" si="16"/>
        <v>0</v>
      </c>
      <c r="U29" s="251">
        <v>0</v>
      </c>
      <c r="V29" s="61">
        <v>0</v>
      </c>
      <c r="W29" s="252">
        <f t="shared" si="17"/>
        <v>0</v>
      </c>
      <c r="X29" s="63">
        <v>7.288333333333334</v>
      </c>
      <c r="Y29" s="264">
        <v>0.11640382644299589</v>
      </c>
      <c r="Z29" s="263">
        <f t="shared" si="7"/>
        <v>0.72749999999999992</v>
      </c>
      <c r="AA29" s="262">
        <v>7.7608333333333341</v>
      </c>
      <c r="AB29" s="261">
        <v>0.12395024418747093</v>
      </c>
      <c r="AC29" s="260">
        <f t="shared" si="8"/>
        <v>0.72749999999999992</v>
      </c>
      <c r="AD29" s="259">
        <f t="shared" si="18"/>
        <v>-0.47250000000000014</v>
      </c>
    </row>
    <row r="30" spans="1:30" ht="15">
      <c r="A30" s="377"/>
      <c r="B30" s="238" t="s">
        <v>17</v>
      </c>
      <c r="C30" s="249">
        <f t="shared" si="0"/>
        <v>0.75</v>
      </c>
      <c r="D30" s="231">
        <v>0.69112499999999999</v>
      </c>
      <c r="E30" s="248">
        <v>1.1038133256402771E-2</v>
      </c>
      <c r="F30" s="242">
        <v>0.80328125000000006</v>
      </c>
      <c r="G30" s="247">
        <v>1.282940926731024E-2</v>
      </c>
      <c r="H30" s="246">
        <f t="shared" si="1"/>
        <v>-0.16228070175438605</v>
      </c>
      <c r="I30" s="231">
        <v>0.92149999999999999</v>
      </c>
      <c r="J30" s="72">
        <v>1.0710416666666667</v>
      </c>
      <c r="K30" s="245">
        <f t="shared" si="13"/>
        <v>-0.14954166666666668</v>
      </c>
      <c r="L30" s="231">
        <v>0</v>
      </c>
      <c r="M30" s="72">
        <v>0</v>
      </c>
      <c r="N30" s="232">
        <f t="shared" si="14"/>
        <v>0</v>
      </c>
      <c r="O30" s="231">
        <v>0.95000000000000007</v>
      </c>
      <c r="P30" s="72">
        <v>1.1041666666666667</v>
      </c>
      <c r="Q30" s="232">
        <f t="shared" si="15"/>
        <v>-0.15416666666666667</v>
      </c>
      <c r="R30" s="231">
        <v>0</v>
      </c>
      <c r="S30" s="72">
        <v>0</v>
      </c>
      <c r="T30" s="232">
        <f t="shared" si="16"/>
        <v>0</v>
      </c>
      <c r="U30" s="231">
        <v>0</v>
      </c>
      <c r="V30" s="72">
        <v>0</v>
      </c>
      <c r="W30" s="232">
        <f t="shared" si="17"/>
        <v>0</v>
      </c>
      <c r="X30" s="74">
        <v>0.95000000000000007</v>
      </c>
      <c r="Y30" s="244">
        <v>1.5172691761378381E-2</v>
      </c>
      <c r="Z30" s="243">
        <f t="shared" si="7"/>
        <v>0.72749999999999992</v>
      </c>
      <c r="AA30" s="242">
        <v>1.1041666666666667</v>
      </c>
      <c r="AB30" s="241">
        <v>1.7634926827917854E-2</v>
      </c>
      <c r="AC30" s="240">
        <f t="shared" si="8"/>
        <v>0.72750000000000004</v>
      </c>
      <c r="AD30" s="239">
        <f t="shared" si="18"/>
        <v>-0.15416666666666667</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0.75</v>
      </c>
      <c r="D33" s="171">
        <f>SUM(D21:D32)</f>
        <v>55.487031249999987</v>
      </c>
      <c r="E33" s="188">
        <v>0.8861974967475994</v>
      </c>
      <c r="F33" s="182">
        <f>SUM(F21:F32)</f>
        <v>51.921068749999996</v>
      </c>
      <c r="G33" s="187">
        <v>0.82924460217377405</v>
      </c>
      <c r="H33" s="186">
        <f t="shared" si="1"/>
        <v>6.4266593826823121E-2</v>
      </c>
      <c r="I33" s="171">
        <f t="shared" ref="I33:X33" si="19">SUM(I21:I32)</f>
        <v>73.982708333333321</v>
      </c>
      <c r="J33" s="27">
        <f t="shared" si="19"/>
        <v>69.228091666666671</v>
      </c>
      <c r="K33" s="185">
        <f t="shared" si="19"/>
        <v>4.7546166666666645</v>
      </c>
      <c r="L33" s="171">
        <f t="shared" si="19"/>
        <v>0</v>
      </c>
      <c r="M33" s="27">
        <f t="shared" si="19"/>
        <v>0</v>
      </c>
      <c r="N33" s="172">
        <f t="shared" si="19"/>
        <v>0</v>
      </c>
      <c r="O33" s="171">
        <f t="shared" si="19"/>
        <v>76.270833333333329</v>
      </c>
      <c r="P33" s="27">
        <f t="shared" si="19"/>
        <v>71.369166666666686</v>
      </c>
      <c r="Q33" s="172">
        <f t="shared" si="19"/>
        <v>4.9016666666666531</v>
      </c>
      <c r="R33" s="171">
        <f t="shared" si="19"/>
        <v>0</v>
      </c>
      <c r="S33" s="27">
        <f t="shared" si="19"/>
        <v>0</v>
      </c>
      <c r="T33" s="172">
        <f t="shared" si="19"/>
        <v>0</v>
      </c>
      <c r="U33" s="171">
        <f t="shared" si="19"/>
        <v>0</v>
      </c>
      <c r="V33" s="27">
        <f t="shared" si="19"/>
        <v>0</v>
      </c>
      <c r="W33" s="172">
        <f t="shared" si="19"/>
        <v>0</v>
      </c>
      <c r="X33" s="29">
        <f t="shared" si="19"/>
        <v>76.270833333333329</v>
      </c>
      <c r="Y33" s="184">
        <v>1.2181408890001368</v>
      </c>
      <c r="Z33" s="183">
        <f t="shared" si="7"/>
        <v>0.72749999999999992</v>
      </c>
      <c r="AA33" s="182">
        <f>SUM(AA21:AA32)</f>
        <v>71.369166666666686</v>
      </c>
      <c r="AB33" s="181">
        <v>1.1398551232629202</v>
      </c>
      <c r="AC33" s="180">
        <f t="shared" si="8"/>
        <v>0.7274999999999997</v>
      </c>
      <c r="AD33" s="179">
        <f>SUM(AD21:AD32)</f>
        <v>4.9016666666666531</v>
      </c>
    </row>
    <row r="34" spans="1:30" ht="15">
      <c r="A34" s="377"/>
      <c r="B34" s="158" t="s">
        <v>87</v>
      </c>
      <c r="C34" s="169">
        <f t="shared" si="0"/>
        <v>0.75</v>
      </c>
      <c r="D34" s="151">
        <f>SUM(D24:D30)</f>
        <v>55.487031249999987</v>
      </c>
      <c r="E34" s="168">
        <v>0.8861974967475994</v>
      </c>
      <c r="F34" s="162">
        <f>SUM(F24:F30)</f>
        <v>51.921068749999996</v>
      </c>
      <c r="G34" s="167">
        <v>0.82924460217377405</v>
      </c>
      <c r="H34" s="166">
        <f t="shared" si="1"/>
        <v>6.4266593826823121E-2</v>
      </c>
      <c r="I34" s="151">
        <f t="shared" ref="I34:X34" si="20">SUM(I24:I30)</f>
        <v>73.982708333333321</v>
      </c>
      <c r="J34" s="16">
        <f t="shared" si="20"/>
        <v>69.228091666666671</v>
      </c>
      <c r="K34" s="165">
        <f t="shared" si="20"/>
        <v>4.7546166666666645</v>
      </c>
      <c r="L34" s="151">
        <f t="shared" si="20"/>
        <v>0</v>
      </c>
      <c r="M34" s="16">
        <f t="shared" si="20"/>
        <v>0</v>
      </c>
      <c r="N34" s="152">
        <f t="shared" si="20"/>
        <v>0</v>
      </c>
      <c r="O34" s="151">
        <f t="shared" si="20"/>
        <v>76.270833333333329</v>
      </c>
      <c r="P34" s="16">
        <f t="shared" si="20"/>
        <v>71.369166666666686</v>
      </c>
      <c r="Q34" s="152">
        <f t="shared" si="20"/>
        <v>4.9016666666666531</v>
      </c>
      <c r="R34" s="151">
        <f t="shared" si="20"/>
        <v>0</v>
      </c>
      <c r="S34" s="16">
        <f t="shared" si="20"/>
        <v>0</v>
      </c>
      <c r="T34" s="152">
        <f t="shared" si="20"/>
        <v>0</v>
      </c>
      <c r="U34" s="151">
        <f t="shared" si="20"/>
        <v>0</v>
      </c>
      <c r="V34" s="16">
        <f t="shared" si="20"/>
        <v>0</v>
      </c>
      <c r="W34" s="152">
        <f t="shared" si="20"/>
        <v>0</v>
      </c>
      <c r="X34" s="18">
        <f t="shared" si="20"/>
        <v>76.270833333333329</v>
      </c>
      <c r="Y34" s="164">
        <v>1.2181408890001368</v>
      </c>
      <c r="Z34" s="163">
        <f t="shared" si="7"/>
        <v>0.72749999999999992</v>
      </c>
      <c r="AA34" s="162">
        <f>SUM(AA24:AA30)</f>
        <v>71.369166666666686</v>
      </c>
      <c r="AB34" s="161">
        <v>1.1398551232629202</v>
      </c>
      <c r="AC34" s="160">
        <f t="shared" si="8"/>
        <v>0.7274999999999997</v>
      </c>
      <c r="AD34" s="159">
        <f>SUM(AD24:AD30)</f>
        <v>4.9016666666666531</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6.5474999999999992E-2</v>
      </c>
      <c r="E38" s="248">
        <v>1.0457178874486834E-3</v>
      </c>
      <c r="F38" s="242">
        <v>0</v>
      </c>
      <c r="G38" s="247">
        <v>0</v>
      </c>
      <c r="H38" s="246">
        <f t="shared" si="1"/>
        <v>1</v>
      </c>
      <c r="I38" s="231">
        <v>8.7299999999999989E-2</v>
      </c>
      <c r="J38" s="72">
        <v>0</v>
      </c>
      <c r="K38" s="245">
        <f t="shared" si="22"/>
        <v>8.7299999999999989E-2</v>
      </c>
      <c r="L38" s="231">
        <v>0</v>
      </c>
      <c r="M38" s="72">
        <v>0</v>
      </c>
      <c r="N38" s="232">
        <f t="shared" si="23"/>
        <v>0</v>
      </c>
      <c r="O38" s="231">
        <v>0.09</v>
      </c>
      <c r="P38" s="72">
        <v>0</v>
      </c>
      <c r="Q38" s="232">
        <f t="shared" si="24"/>
        <v>0.09</v>
      </c>
      <c r="R38" s="231">
        <v>0</v>
      </c>
      <c r="S38" s="72">
        <v>0</v>
      </c>
      <c r="T38" s="232">
        <f t="shared" si="25"/>
        <v>0</v>
      </c>
      <c r="U38" s="231">
        <v>0</v>
      </c>
      <c r="V38" s="72">
        <v>0</v>
      </c>
      <c r="W38" s="232">
        <f t="shared" si="26"/>
        <v>0</v>
      </c>
      <c r="X38" s="74">
        <v>0.09</v>
      </c>
      <c r="Y38" s="244">
        <v>1.4374129037095307E-3</v>
      </c>
      <c r="Z38" s="243">
        <f t="shared" si="7"/>
        <v>0.72749999999999992</v>
      </c>
      <c r="AA38" s="242">
        <v>0</v>
      </c>
      <c r="AB38" s="241">
        <v>0</v>
      </c>
      <c r="AC38" s="240">
        <f t="shared" si="8"/>
        <v>1</v>
      </c>
      <c r="AD38" s="239">
        <f t="shared" si="27"/>
        <v>0.09</v>
      </c>
    </row>
    <row r="39" spans="1:30" ht="15">
      <c r="A39" s="377"/>
      <c r="B39" s="218" t="s">
        <v>23</v>
      </c>
      <c r="C39" s="229">
        <f t="shared" si="0"/>
        <v>0.75</v>
      </c>
      <c r="D39" s="211">
        <v>1.1676375000000001</v>
      </c>
      <c r="E39" s="228">
        <v>1.8648635659501527E-2</v>
      </c>
      <c r="F39" s="222">
        <v>1.6787062500000001</v>
      </c>
      <c r="G39" s="227">
        <v>2.6811044725420417E-2</v>
      </c>
      <c r="H39" s="226">
        <f t="shared" si="1"/>
        <v>-0.43769470404984417</v>
      </c>
      <c r="I39" s="211">
        <v>1.5568500000000001</v>
      </c>
      <c r="J39" s="49">
        <v>2.2382749999999998</v>
      </c>
      <c r="K39" s="225">
        <f t="shared" si="22"/>
        <v>-0.68142499999999973</v>
      </c>
      <c r="L39" s="211">
        <v>0</v>
      </c>
      <c r="M39" s="49">
        <v>0</v>
      </c>
      <c r="N39" s="212">
        <f t="shared" si="23"/>
        <v>0</v>
      </c>
      <c r="O39" s="211">
        <v>1.605</v>
      </c>
      <c r="P39" s="49">
        <v>2.3074999999999997</v>
      </c>
      <c r="Q39" s="212">
        <f t="shared" si="24"/>
        <v>-0.70249999999999968</v>
      </c>
      <c r="R39" s="211">
        <v>0</v>
      </c>
      <c r="S39" s="49">
        <v>0</v>
      </c>
      <c r="T39" s="212">
        <f t="shared" si="25"/>
        <v>0</v>
      </c>
      <c r="U39" s="211">
        <v>0</v>
      </c>
      <c r="V39" s="49">
        <v>0</v>
      </c>
      <c r="W39" s="212">
        <f t="shared" si="26"/>
        <v>0</v>
      </c>
      <c r="X39" s="51">
        <v>1.605</v>
      </c>
      <c r="Y39" s="224">
        <v>2.5633863449486628E-2</v>
      </c>
      <c r="Z39" s="223">
        <f t="shared" si="7"/>
        <v>0.72750000000000004</v>
      </c>
      <c r="AA39" s="222">
        <v>2.3074999999999997</v>
      </c>
      <c r="AB39" s="221">
        <v>3.6853669725663792E-2</v>
      </c>
      <c r="AC39" s="220">
        <f t="shared" si="8"/>
        <v>0.72750000000000015</v>
      </c>
      <c r="AD39" s="219">
        <f t="shared" si="27"/>
        <v>-0.70249999999999968</v>
      </c>
    </row>
    <row r="40" spans="1:30" ht="15">
      <c r="A40" s="377"/>
      <c r="B40" s="270" t="s">
        <v>22</v>
      </c>
      <c r="C40" s="269">
        <f t="shared" si="0"/>
        <v>0.75</v>
      </c>
      <c r="D40" s="251">
        <v>6.9821812499999991</v>
      </c>
      <c r="E40" s="268">
        <v>0.11151419360876377</v>
      </c>
      <c r="F40" s="262">
        <v>6.2801437499999997</v>
      </c>
      <c r="G40" s="267">
        <v>0.10030177403778623</v>
      </c>
      <c r="H40" s="266">
        <f t="shared" si="1"/>
        <v>0.10054701745246152</v>
      </c>
      <c r="I40" s="251">
        <v>9.3095749999999988</v>
      </c>
      <c r="J40" s="61">
        <v>8.3735250000000008</v>
      </c>
      <c r="K40" s="265">
        <f t="shared" si="22"/>
        <v>0.93604999999999805</v>
      </c>
      <c r="L40" s="251">
        <v>0</v>
      </c>
      <c r="M40" s="61">
        <v>0</v>
      </c>
      <c r="N40" s="252">
        <f t="shared" si="23"/>
        <v>0</v>
      </c>
      <c r="O40" s="251">
        <v>9.5975000000000001</v>
      </c>
      <c r="P40" s="61">
        <v>8.6325000000000003</v>
      </c>
      <c r="Q40" s="252">
        <f t="shared" si="24"/>
        <v>0.96499999999999986</v>
      </c>
      <c r="R40" s="251">
        <v>0</v>
      </c>
      <c r="S40" s="61">
        <v>0</v>
      </c>
      <c r="T40" s="252">
        <f t="shared" si="25"/>
        <v>0</v>
      </c>
      <c r="U40" s="251">
        <v>0</v>
      </c>
      <c r="V40" s="61">
        <v>0</v>
      </c>
      <c r="W40" s="252">
        <f t="shared" si="26"/>
        <v>0</v>
      </c>
      <c r="X40" s="63">
        <v>9.5975000000000001</v>
      </c>
      <c r="Y40" s="264">
        <v>0.15328411492613578</v>
      </c>
      <c r="Z40" s="263">
        <f t="shared" si="7"/>
        <v>0.72749999999999992</v>
      </c>
      <c r="AA40" s="262">
        <v>8.6325000000000003</v>
      </c>
      <c r="AB40" s="261">
        <v>0.13787185434747248</v>
      </c>
      <c r="AC40" s="260">
        <f t="shared" si="8"/>
        <v>0.72749999999999992</v>
      </c>
      <c r="AD40" s="259">
        <f t="shared" si="27"/>
        <v>0.96499999999999986</v>
      </c>
    </row>
    <row r="41" spans="1:30" ht="15">
      <c r="A41" s="377"/>
      <c r="B41" s="270" t="s">
        <v>21</v>
      </c>
      <c r="C41" s="269">
        <f t="shared" si="0"/>
        <v>0.75000000000000011</v>
      </c>
      <c r="D41" s="251">
        <v>12.416606250000001</v>
      </c>
      <c r="E41" s="268">
        <v>0.19830877826700452</v>
      </c>
      <c r="F41" s="262">
        <v>12.556650000000001</v>
      </c>
      <c r="G41" s="267">
        <v>0.20054545263738088</v>
      </c>
      <c r="H41" s="266">
        <f t="shared" si="1"/>
        <v>-1.1278746154972921E-2</v>
      </c>
      <c r="I41" s="251">
        <v>16.555474999999998</v>
      </c>
      <c r="J41" s="61">
        <v>16.7422</v>
      </c>
      <c r="K41" s="265">
        <f t="shared" si="22"/>
        <v>-0.18672500000000269</v>
      </c>
      <c r="L41" s="251">
        <v>0</v>
      </c>
      <c r="M41" s="61">
        <v>0</v>
      </c>
      <c r="N41" s="252">
        <f t="shared" si="23"/>
        <v>0</v>
      </c>
      <c r="O41" s="251">
        <v>17.067499999999999</v>
      </c>
      <c r="P41" s="61">
        <v>17.260000000000002</v>
      </c>
      <c r="Q41" s="252">
        <f t="shared" si="24"/>
        <v>-0.19250000000000256</v>
      </c>
      <c r="R41" s="251">
        <v>0</v>
      </c>
      <c r="S41" s="61">
        <v>0</v>
      </c>
      <c r="T41" s="252">
        <f t="shared" si="25"/>
        <v>0</v>
      </c>
      <c r="U41" s="251">
        <v>0</v>
      </c>
      <c r="V41" s="61">
        <v>0</v>
      </c>
      <c r="W41" s="252">
        <f t="shared" si="26"/>
        <v>0</v>
      </c>
      <c r="X41" s="63">
        <v>17.067499999999999</v>
      </c>
      <c r="Y41" s="264">
        <v>0.27258938593402682</v>
      </c>
      <c r="Z41" s="263">
        <f t="shared" si="7"/>
        <v>0.72750000000000015</v>
      </c>
      <c r="AA41" s="262">
        <v>17.260000000000002</v>
      </c>
      <c r="AB41" s="261">
        <v>0.27566385242251668</v>
      </c>
      <c r="AC41" s="260">
        <f t="shared" si="8"/>
        <v>0.72750000000000004</v>
      </c>
      <c r="AD41" s="259">
        <f t="shared" si="27"/>
        <v>-0.19250000000000256</v>
      </c>
    </row>
    <row r="42" spans="1:30" ht="15">
      <c r="A42" s="377"/>
      <c r="B42" s="270" t="s">
        <v>20</v>
      </c>
      <c r="C42" s="269">
        <f t="shared" si="0"/>
        <v>0.74999999999999989</v>
      </c>
      <c r="D42" s="251">
        <v>21.4066875</v>
      </c>
      <c r="E42" s="268">
        <v>0.34189165375752795</v>
      </c>
      <c r="F42" s="262">
        <v>17.67643125</v>
      </c>
      <c r="G42" s="267">
        <v>0.28231478189204878</v>
      </c>
      <c r="H42" s="266">
        <f t="shared" si="1"/>
        <v>0.17425658453695836</v>
      </c>
      <c r="I42" s="251">
        <v>28.542250000000003</v>
      </c>
      <c r="J42" s="61">
        <v>23.568574999999999</v>
      </c>
      <c r="K42" s="265">
        <f t="shared" si="22"/>
        <v>4.9736750000000036</v>
      </c>
      <c r="L42" s="251">
        <v>0</v>
      </c>
      <c r="M42" s="61">
        <v>0</v>
      </c>
      <c r="N42" s="252">
        <f t="shared" si="23"/>
        <v>0</v>
      </c>
      <c r="O42" s="251">
        <v>29.425000000000001</v>
      </c>
      <c r="P42" s="61">
        <v>24.297499999999999</v>
      </c>
      <c r="Q42" s="252">
        <f t="shared" si="24"/>
        <v>5.1275000000000013</v>
      </c>
      <c r="R42" s="251">
        <v>0</v>
      </c>
      <c r="S42" s="61">
        <v>0</v>
      </c>
      <c r="T42" s="252">
        <f t="shared" si="25"/>
        <v>0</v>
      </c>
      <c r="U42" s="251">
        <v>0</v>
      </c>
      <c r="V42" s="61">
        <v>0</v>
      </c>
      <c r="W42" s="252">
        <f t="shared" si="26"/>
        <v>0</v>
      </c>
      <c r="X42" s="63">
        <v>29.425000000000001</v>
      </c>
      <c r="Y42" s="264">
        <v>0.46995416324058825</v>
      </c>
      <c r="Z42" s="263">
        <f t="shared" si="7"/>
        <v>0.72750000000000004</v>
      </c>
      <c r="AA42" s="262">
        <v>24.297499999999999</v>
      </c>
      <c r="AB42" s="261">
        <v>0.38806155586535912</v>
      </c>
      <c r="AC42" s="260">
        <f t="shared" si="8"/>
        <v>0.72750000000000004</v>
      </c>
      <c r="AD42" s="259">
        <f t="shared" si="27"/>
        <v>5.1275000000000013</v>
      </c>
    </row>
    <row r="43" spans="1:30" ht="15">
      <c r="A43" s="377"/>
      <c r="B43" s="270" t="s">
        <v>19</v>
      </c>
      <c r="C43" s="269">
        <f t="shared" si="0"/>
        <v>0.75</v>
      </c>
      <c r="D43" s="251">
        <v>14.188068750000001</v>
      </c>
      <c r="E43" s="268">
        <v>0.22660125666631059</v>
      </c>
      <c r="F43" s="262">
        <v>13.747931250000001</v>
      </c>
      <c r="G43" s="267">
        <v>0.21957170864512776</v>
      </c>
      <c r="H43" s="266">
        <f t="shared" si="1"/>
        <v>3.1021663889245002E-2</v>
      </c>
      <c r="I43" s="251">
        <v>18.917425000000001</v>
      </c>
      <c r="J43" s="61">
        <v>18.330575</v>
      </c>
      <c r="K43" s="265">
        <f t="shared" si="22"/>
        <v>0.58685000000000187</v>
      </c>
      <c r="L43" s="251">
        <v>0</v>
      </c>
      <c r="M43" s="61">
        <v>0</v>
      </c>
      <c r="N43" s="252">
        <f t="shared" si="23"/>
        <v>0</v>
      </c>
      <c r="O43" s="251">
        <v>19.502500000000001</v>
      </c>
      <c r="P43" s="61">
        <v>18.897500000000001</v>
      </c>
      <c r="Q43" s="252">
        <f t="shared" si="24"/>
        <v>0.60500000000000043</v>
      </c>
      <c r="R43" s="251">
        <v>0</v>
      </c>
      <c r="S43" s="61">
        <v>0</v>
      </c>
      <c r="T43" s="252">
        <f t="shared" si="25"/>
        <v>0</v>
      </c>
      <c r="U43" s="251">
        <v>0</v>
      </c>
      <c r="V43" s="61">
        <v>0</v>
      </c>
      <c r="W43" s="252">
        <f t="shared" si="26"/>
        <v>0</v>
      </c>
      <c r="X43" s="63">
        <v>19.502500000000001</v>
      </c>
      <c r="Y43" s="264">
        <v>0.31147939060661251</v>
      </c>
      <c r="Z43" s="263">
        <f t="shared" si="7"/>
        <v>0.72750000000000004</v>
      </c>
      <c r="AA43" s="262">
        <v>18.897500000000001</v>
      </c>
      <c r="AB43" s="261">
        <v>0.3018167816427873</v>
      </c>
      <c r="AC43" s="260">
        <f t="shared" si="8"/>
        <v>0.72750000000000004</v>
      </c>
      <c r="AD43" s="259">
        <f t="shared" si="27"/>
        <v>0.60500000000000043</v>
      </c>
    </row>
    <row r="44" spans="1:30" ht="15">
      <c r="A44" s="377"/>
      <c r="B44" s="258" t="s">
        <v>18</v>
      </c>
      <c r="C44" s="269">
        <f t="shared" si="0"/>
        <v>0.75</v>
      </c>
      <c r="D44" s="251">
        <v>1.680525</v>
      </c>
      <c r="E44" s="268">
        <v>2.6840092444516211E-2</v>
      </c>
      <c r="F44" s="262">
        <v>7.7151375000000009</v>
      </c>
      <c r="G44" s="267">
        <v>0.12322042440436989</v>
      </c>
      <c r="H44" s="266">
        <f t="shared" si="1"/>
        <v>-3.5909090909090913</v>
      </c>
      <c r="I44" s="251">
        <v>2.2406999999999999</v>
      </c>
      <c r="J44" s="61">
        <v>10.286849999999999</v>
      </c>
      <c r="K44" s="265">
        <f t="shared" si="22"/>
        <v>-8.046149999999999</v>
      </c>
      <c r="L44" s="251">
        <v>0</v>
      </c>
      <c r="M44" s="61">
        <v>0</v>
      </c>
      <c r="N44" s="252">
        <f t="shared" si="23"/>
        <v>0</v>
      </c>
      <c r="O44" s="251">
        <v>2.31</v>
      </c>
      <c r="P44" s="61">
        <v>10.605</v>
      </c>
      <c r="Q44" s="252">
        <f t="shared" si="24"/>
        <v>-8.2949999999999999</v>
      </c>
      <c r="R44" s="251">
        <v>0</v>
      </c>
      <c r="S44" s="61">
        <v>0</v>
      </c>
      <c r="T44" s="252">
        <f t="shared" si="25"/>
        <v>0</v>
      </c>
      <c r="U44" s="251">
        <v>0</v>
      </c>
      <c r="V44" s="61">
        <v>0</v>
      </c>
      <c r="W44" s="252">
        <f t="shared" si="26"/>
        <v>0</v>
      </c>
      <c r="X44" s="63">
        <v>2.31</v>
      </c>
      <c r="Y44" s="264">
        <v>3.6893597861877951E-2</v>
      </c>
      <c r="Z44" s="263">
        <f t="shared" si="7"/>
        <v>0.72750000000000004</v>
      </c>
      <c r="AA44" s="262">
        <v>10.605</v>
      </c>
      <c r="AB44" s="261">
        <v>0.16937515382043972</v>
      </c>
      <c r="AC44" s="260">
        <f t="shared" si="8"/>
        <v>0.72750000000000004</v>
      </c>
      <c r="AD44" s="259">
        <f t="shared" si="27"/>
        <v>-8.2949999999999999</v>
      </c>
    </row>
    <row r="45" spans="1:30" ht="15">
      <c r="A45" s="377"/>
      <c r="B45" s="238" t="s">
        <v>17</v>
      </c>
      <c r="C45" s="249">
        <f t="shared" si="0"/>
        <v>0.75000000000000011</v>
      </c>
      <c r="D45" s="231">
        <v>1.3513312500000001</v>
      </c>
      <c r="E45" s="248">
        <v>2.1582455288177E-2</v>
      </c>
      <c r="F45" s="242">
        <v>1.64233125</v>
      </c>
      <c r="G45" s="247">
        <v>2.6230090343504479E-2</v>
      </c>
      <c r="H45" s="246">
        <f t="shared" si="1"/>
        <v>-0.21534320323014797</v>
      </c>
      <c r="I45" s="231">
        <v>1.8017749999999999</v>
      </c>
      <c r="J45" s="72">
        <v>2.189775</v>
      </c>
      <c r="K45" s="245">
        <f t="shared" si="22"/>
        <v>-0.38800000000000012</v>
      </c>
      <c r="L45" s="231">
        <v>0</v>
      </c>
      <c r="M45" s="72">
        <v>0</v>
      </c>
      <c r="N45" s="232">
        <f t="shared" si="23"/>
        <v>0</v>
      </c>
      <c r="O45" s="231">
        <v>1.8574999999999999</v>
      </c>
      <c r="P45" s="72">
        <v>2.2575000000000003</v>
      </c>
      <c r="Q45" s="232">
        <f t="shared" si="24"/>
        <v>-0.40000000000000036</v>
      </c>
      <c r="R45" s="231">
        <v>0</v>
      </c>
      <c r="S45" s="72">
        <v>0</v>
      </c>
      <c r="T45" s="232">
        <f t="shared" si="25"/>
        <v>0</v>
      </c>
      <c r="U45" s="231">
        <v>0</v>
      </c>
      <c r="V45" s="72">
        <v>0</v>
      </c>
      <c r="W45" s="232">
        <f t="shared" si="26"/>
        <v>0</v>
      </c>
      <c r="X45" s="74">
        <v>1.8574999999999999</v>
      </c>
      <c r="Y45" s="244">
        <v>2.9666605207116146E-2</v>
      </c>
      <c r="Z45" s="243">
        <f t="shared" si="7"/>
        <v>0.72750000000000004</v>
      </c>
      <c r="AA45" s="242">
        <v>2.2575000000000003</v>
      </c>
      <c r="AB45" s="241">
        <v>3.6055107001380732E-2</v>
      </c>
      <c r="AC45" s="240">
        <f t="shared" si="8"/>
        <v>0.72749999999999992</v>
      </c>
      <c r="AD45" s="239">
        <f t="shared" si="27"/>
        <v>-0.40000000000000036</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0.75</v>
      </c>
      <c r="D48" s="171">
        <f>SUM(D36:D47)</f>
        <v>59.258512500000009</v>
      </c>
      <c r="E48" s="188">
        <v>0.94643278357925031</v>
      </c>
      <c r="F48" s="182">
        <f>SUM(F36:F47)</f>
        <v>61.297331249999999</v>
      </c>
      <c r="G48" s="187">
        <v>0.97899527668563835</v>
      </c>
      <c r="H48" s="186">
        <f t="shared" si="1"/>
        <v>-3.4405499969308036E-2</v>
      </c>
      <c r="I48" s="171">
        <f t="shared" ref="I48:X48" si="28">SUM(I36:I47)</f>
        <v>79.011350000000007</v>
      </c>
      <c r="J48" s="27">
        <f t="shared" si="28"/>
        <v>81.729774999999989</v>
      </c>
      <c r="K48" s="185">
        <f t="shared" si="28"/>
        <v>-2.7184249999999981</v>
      </c>
      <c r="L48" s="171">
        <f t="shared" si="28"/>
        <v>0</v>
      </c>
      <c r="M48" s="27">
        <f t="shared" si="28"/>
        <v>0</v>
      </c>
      <c r="N48" s="172">
        <f t="shared" si="28"/>
        <v>0</v>
      </c>
      <c r="O48" s="171">
        <f t="shared" si="28"/>
        <v>81.454999999999998</v>
      </c>
      <c r="P48" s="27">
        <f t="shared" si="28"/>
        <v>84.257500000000022</v>
      </c>
      <c r="Q48" s="172">
        <f t="shared" si="28"/>
        <v>-2.8025000000000011</v>
      </c>
      <c r="R48" s="171">
        <f t="shared" si="28"/>
        <v>0</v>
      </c>
      <c r="S48" s="27">
        <f t="shared" si="28"/>
        <v>0</v>
      </c>
      <c r="T48" s="172">
        <f t="shared" si="28"/>
        <v>0</v>
      </c>
      <c r="U48" s="171">
        <f t="shared" si="28"/>
        <v>0</v>
      </c>
      <c r="V48" s="27">
        <f t="shared" si="28"/>
        <v>0</v>
      </c>
      <c r="W48" s="172">
        <f t="shared" si="28"/>
        <v>0</v>
      </c>
      <c r="X48" s="29">
        <f t="shared" si="28"/>
        <v>81.454999999999998</v>
      </c>
      <c r="Y48" s="184">
        <v>1.3009385341295536</v>
      </c>
      <c r="Z48" s="183">
        <f t="shared" si="7"/>
        <v>0.72750000000000015</v>
      </c>
      <c r="AA48" s="182">
        <f>SUM(AA36:AA47)</f>
        <v>84.257500000000022</v>
      </c>
      <c r="AB48" s="181">
        <v>1.3456979748256201</v>
      </c>
      <c r="AC48" s="180">
        <f t="shared" si="8"/>
        <v>0.72749999999999981</v>
      </c>
      <c r="AD48" s="179">
        <f>SUM(AD36:AD47)</f>
        <v>-2.8025000000000011</v>
      </c>
    </row>
    <row r="49" spans="1:30" ht="15">
      <c r="A49" s="377"/>
      <c r="B49" s="158" t="s">
        <v>87</v>
      </c>
      <c r="C49" s="169">
        <f t="shared" si="0"/>
        <v>0.75</v>
      </c>
      <c r="D49" s="151">
        <f>SUM(D39:D45)</f>
        <v>59.193037500000003</v>
      </c>
      <c r="E49" s="168">
        <v>0.94538706569180153</v>
      </c>
      <c r="F49" s="162">
        <f>SUM(F39:F45)</f>
        <v>61.297331249999999</v>
      </c>
      <c r="G49" s="167">
        <v>0.97899527668563835</v>
      </c>
      <c r="H49" s="166">
        <f t="shared" si="1"/>
        <v>-3.5549683524857066E-2</v>
      </c>
      <c r="I49" s="151">
        <f t="shared" ref="I49:X49" si="29">SUM(I39:I45)</f>
        <v>78.924050000000008</v>
      </c>
      <c r="J49" s="16">
        <f t="shared" si="29"/>
        <v>81.729774999999989</v>
      </c>
      <c r="K49" s="165">
        <f t="shared" si="29"/>
        <v>-2.805724999999998</v>
      </c>
      <c r="L49" s="151">
        <f t="shared" si="29"/>
        <v>0</v>
      </c>
      <c r="M49" s="16">
        <f t="shared" si="29"/>
        <v>0</v>
      </c>
      <c r="N49" s="152">
        <f t="shared" si="29"/>
        <v>0</v>
      </c>
      <c r="O49" s="151">
        <f t="shared" si="29"/>
        <v>81.365000000000009</v>
      </c>
      <c r="P49" s="16">
        <f t="shared" si="29"/>
        <v>84.257500000000022</v>
      </c>
      <c r="Q49" s="152">
        <f t="shared" si="29"/>
        <v>-2.892500000000001</v>
      </c>
      <c r="R49" s="151">
        <f t="shared" si="29"/>
        <v>0</v>
      </c>
      <c r="S49" s="16">
        <f t="shared" si="29"/>
        <v>0</v>
      </c>
      <c r="T49" s="152">
        <f t="shared" si="29"/>
        <v>0</v>
      </c>
      <c r="U49" s="151">
        <f t="shared" si="29"/>
        <v>0</v>
      </c>
      <c r="V49" s="16">
        <f t="shared" si="29"/>
        <v>0</v>
      </c>
      <c r="W49" s="152">
        <f t="shared" si="29"/>
        <v>0</v>
      </c>
      <c r="X49" s="18">
        <f t="shared" si="29"/>
        <v>81.365000000000009</v>
      </c>
      <c r="Y49" s="164">
        <v>1.2995011212258443</v>
      </c>
      <c r="Z49" s="163">
        <f t="shared" si="7"/>
        <v>0.72749999999999992</v>
      </c>
      <c r="AA49" s="162">
        <f>SUM(AA39:AA45)</f>
        <v>84.257500000000022</v>
      </c>
      <c r="AB49" s="161">
        <v>1.3456979748256201</v>
      </c>
      <c r="AC49" s="160">
        <f t="shared" si="8"/>
        <v>0.72749999999999981</v>
      </c>
      <c r="AD49" s="159">
        <f>SUM(AD39:AD45)</f>
        <v>-2.892500000000001</v>
      </c>
    </row>
    <row r="50" spans="1:30" ht="15.75" thickBot="1">
      <c r="A50" s="378"/>
      <c r="B50" s="138" t="s">
        <v>86</v>
      </c>
      <c r="C50" s="149">
        <f t="shared" si="0"/>
        <v>0.75</v>
      </c>
      <c r="D50" s="131">
        <f>SUM(D36:D38,D46:D47)</f>
        <v>6.5474999999999992E-2</v>
      </c>
      <c r="E50" s="148">
        <v>1.0457178874486834E-3</v>
      </c>
      <c r="F50" s="142">
        <f>SUM(F36:F38,F46:F47)</f>
        <v>0</v>
      </c>
      <c r="G50" s="147">
        <v>0</v>
      </c>
      <c r="H50" s="146">
        <f t="shared" si="1"/>
        <v>1</v>
      </c>
      <c r="I50" s="131">
        <f t="shared" ref="I50:X50" si="30">SUM(I36:I38,I46:I47)</f>
        <v>8.7299999999999989E-2</v>
      </c>
      <c r="J50" s="5">
        <f t="shared" si="30"/>
        <v>0</v>
      </c>
      <c r="K50" s="145">
        <f t="shared" si="30"/>
        <v>8.7299999999999989E-2</v>
      </c>
      <c r="L50" s="131">
        <f t="shared" si="30"/>
        <v>0</v>
      </c>
      <c r="M50" s="5">
        <f t="shared" si="30"/>
        <v>0</v>
      </c>
      <c r="N50" s="132">
        <f t="shared" si="30"/>
        <v>0</v>
      </c>
      <c r="O50" s="131">
        <f t="shared" si="30"/>
        <v>0.09</v>
      </c>
      <c r="P50" s="5">
        <f t="shared" si="30"/>
        <v>0</v>
      </c>
      <c r="Q50" s="132">
        <f t="shared" si="30"/>
        <v>0.09</v>
      </c>
      <c r="R50" s="131">
        <f t="shared" si="30"/>
        <v>0</v>
      </c>
      <c r="S50" s="5">
        <f t="shared" si="30"/>
        <v>0</v>
      </c>
      <c r="T50" s="132">
        <f t="shared" si="30"/>
        <v>0</v>
      </c>
      <c r="U50" s="131">
        <f t="shared" si="30"/>
        <v>0</v>
      </c>
      <c r="V50" s="5">
        <f t="shared" si="30"/>
        <v>0</v>
      </c>
      <c r="W50" s="132">
        <f t="shared" si="30"/>
        <v>0</v>
      </c>
      <c r="X50" s="7">
        <f t="shared" si="30"/>
        <v>0.09</v>
      </c>
      <c r="Y50" s="144">
        <v>1.4374129037095307E-3</v>
      </c>
      <c r="Z50" s="143">
        <f t="shared" si="7"/>
        <v>0.72749999999999992</v>
      </c>
      <c r="AA50" s="142">
        <f>SUM(AA36:AA38,AA46:AA47)</f>
        <v>0</v>
      </c>
      <c r="AB50" s="141">
        <v>0</v>
      </c>
      <c r="AC50" s="140">
        <f t="shared" si="8"/>
        <v>1</v>
      </c>
      <c r="AD50" s="139">
        <f>SUM(AD36:AD38,AD46:AD47)</f>
        <v>0.09</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51</v>
      </c>
      <c r="B2" s="121"/>
      <c r="C2" s="121"/>
      <c r="D2" s="121"/>
      <c r="E2" s="121"/>
      <c r="F2" s="121"/>
      <c r="G2" s="121"/>
      <c r="H2" s="121"/>
      <c r="I2" s="121"/>
      <c r="J2" s="121"/>
      <c r="K2" s="121"/>
      <c r="L2" s="121"/>
      <c r="M2" s="121"/>
      <c r="N2" s="121"/>
      <c r="O2" s="121"/>
      <c r="P2" s="121"/>
      <c r="Q2" s="121"/>
      <c r="R2" s="121"/>
      <c r="S2" s="121"/>
    </row>
    <row r="3" spans="1:20" ht="16.5" thickTop="1" thickBot="1">
      <c r="A3" s="120" t="s">
        <v>42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c r="C7" s="90">
        <f>C23/43560*86400*31</f>
        <v>215.20661157024793</v>
      </c>
      <c r="D7" s="89"/>
      <c r="E7" s="85">
        <v>301.25</v>
      </c>
      <c r="F7" s="84"/>
      <c r="G7" s="84">
        <v>291.53499999999997</v>
      </c>
      <c r="H7" s="83">
        <v>278.84749999999997</v>
      </c>
      <c r="I7" s="88">
        <f t="shared" ref="I7:I18" si="0">H7-G7</f>
        <v>-12.6875</v>
      </c>
      <c r="J7" s="87">
        <v>277.66666666666669</v>
      </c>
      <c r="K7" s="84"/>
      <c r="L7" s="84">
        <v>332.16249999999997</v>
      </c>
      <c r="M7" s="83">
        <v>277.72666666666663</v>
      </c>
      <c r="N7" s="86">
        <f t="shared" ref="N7:N18" si="1">M7-L7</f>
        <v>-54.435833333333335</v>
      </c>
      <c r="O7" s="85">
        <v>257</v>
      </c>
      <c r="P7" s="84"/>
      <c r="Q7" s="84">
        <v>251.98749999999998</v>
      </c>
      <c r="R7" s="83">
        <v>257.06</v>
      </c>
      <c r="S7" s="82">
        <f t="shared" ref="S7:S18" si="2">R7-Q7</f>
        <v>5.0725000000000193</v>
      </c>
    </row>
    <row r="8" spans="1:20">
      <c r="A8" s="70" t="s">
        <v>25</v>
      </c>
      <c r="B8" s="69"/>
      <c r="C8" s="68">
        <f>C24/43560*86400*28</f>
        <v>194.38016528925618</v>
      </c>
      <c r="D8" s="67"/>
      <c r="E8" s="63">
        <v>222.5</v>
      </c>
      <c r="F8" s="62"/>
      <c r="G8" s="62">
        <v>505.14250000000004</v>
      </c>
      <c r="H8" s="61">
        <v>214.89</v>
      </c>
      <c r="I8" s="66">
        <f t="shared" si="0"/>
        <v>-290.25250000000005</v>
      </c>
      <c r="J8" s="65">
        <v>219.08333333333334</v>
      </c>
      <c r="K8" s="62"/>
      <c r="L8" s="62">
        <v>88.81583333333333</v>
      </c>
      <c r="M8" s="61">
        <v>219.14333333333332</v>
      </c>
      <c r="N8" s="64">
        <f t="shared" si="1"/>
        <v>130.32749999999999</v>
      </c>
      <c r="O8" s="63">
        <v>201.75</v>
      </c>
      <c r="P8" s="62"/>
      <c r="Q8" s="62">
        <v>0</v>
      </c>
      <c r="R8" s="61">
        <v>201.81</v>
      </c>
      <c r="S8" s="60">
        <f t="shared" si="2"/>
        <v>201.81</v>
      </c>
    </row>
    <row r="9" spans="1:20">
      <c r="A9" s="81" t="s">
        <v>24</v>
      </c>
      <c r="B9" s="80"/>
      <c r="C9" s="79">
        <f>C25/43560*86400*31</f>
        <v>215.20661157024793</v>
      </c>
      <c r="D9" s="78"/>
      <c r="E9" s="74">
        <v>277.75</v>
      </c>
      <c r="F9" s="73"/>
      <c r="G9" s="73">
        <v>45.927500000000002</v>
      </c>
      <c r="H9" s="72">
        <v>257.89749999999998</v>
      </c>
      <c r="I9" s="77">
        <f t="shared" si="0"/>
        <v>211.96999999999997</v>
      </c>
      <c r="J9" s="76">
        <v>239.08333333333334</v>
      </c>
      <c r="K9" s="73"/>
      <c r="L9" s="73">
        <v>142.94666666666669</v>
      </c>
      <c r="M9" s="72">
        <v>239.14333333333332</v>
      </c>
      <c r="N9" s="75">
        <f t="shared" si="1"/>
        <v>96.19666666666663</v>
      </c>
      <c r="O9" s="74">
        <v>218.75</v>
      </c>
      <c r="P9" s="73"/>
      <c r="Q9" s="73">
        <v>108.58750000000001</v>
      </c>
      <c r="R9" s="72">
        <v>218.81</v>
      </c>
      <c r="S9" s="71">
        <f t="shared" si="2"/>
        <v>110.2225</v>
      </c>
    </row>
    <row r="10" spans="1:20">
      <c r="A10" s="58" t="s">
        <v>23</v>
      </c>
      <c r="B10" s="57"/>
      <c r="C10" s="56">
        <f>C26/43560*86400*30</f>
        <v>238.01652892561981</v>
      </c>
      <c r="D10" s="55"/>
      <c r="E10" s="51">
        <v>431</v>
      </c>
      <c r="F10" s="50"/>
      <c r="G10" s="50">
        <v>510.92250000000001</v>
      </c>
      <c r="H10" s="49">
        <v>238.02</v>
      </c>
      <c r="I10" s="54">
        <f t="shared" si="0"/>
        <v>-272.90250000000003</v>
      </c>
      <c r="J10" s="53">
        <v>313.5</v>
      </c>
      <c r="K10" s="50"/>
      <c r="L10" s="50">
        <v>141.38916666666665</v>
      </c>
      <c r="M10" s="49">
        <v>249.33500000000001</v>
      </c>
      <c r="N10" s="52">
        <f t="shared" si="1"/>
        <v>107.94583333333335</v>
      </c>
      <c r="O10" s="51">
        <v>334.5</v>
      </c>
      <c r="P10" s="50"/>
      <c r="Q10" s="50">
        <v>0</v>
      </c>
      <c r="R10" s="49">
        <v>272.46749999999997</v>
      </c>
      <c r="S10" s="48">
        <f t="shared" si="2"/>
        <v>272.46749999999997</v>
      </c>
    </row>
    <row r="11" spans="1:20">
      <c r="A11" s="70" t="s">
        <v>22</v>
      </c>
      <c r="B11" s="69"/>
      <c r="C11" s="68">
        <f>C27/43560*86400*31</f>
        <v>467.30578512396693</v>
      </c>
      <c r="D11" s="67"/>
      <c r="E11" s="63">
        <v>1412.75</v>
      </c>
      <c r="F11" s="62"/>
      <c r="G11" s="62">
        <v>1069.9949999999999</v>
      </c>
      <c r="H11" s="61">
        <v>772.40250000000003</v>
      </c>
      <c r="I11" s="66">
        <f t="shared" si="0"/>
        <v>-297.59249999999986</v>
      </c>
      <c r="J11" s="65">
        <v>1018.5</v>
      </c>
      <c r="K11" s="62"/>
      <c r="L11" s="62">
        <v>419.16916666666674</v>
      </c>
      <c r="M11" s="61">
        <v>590.50000000000011</v>
      </c>
      <c r="N11" s="64">
        <f t="shared" si="1"/>
        <v>171.33083333333337</v>
      </c>
      <c r="O11" s="63">
        <v>996.25</v>
      </c>
      <c r="P11" s="62"/>
      <c r="Q11" s="62">
        <v>3.0750000000000002</v>
      </c>
      <c r="R11" s="61">
        <v>467.31</v>
      </c>
      <c r="S11" s="60">
        <f t="shared" si="2"/>
        <v>464.23500000000001</v>
      </c>
    </row>
    <row r="12" spans="1:20">
      <c r="A12" s="70" t="s">
        <v>21</v>
      </c>
      <c r="B12" s="69"/>
      <c r="C12" s="68">
        <f>C28/43560*86400*30</f>
        <v>565.28925619834706</v>
      </c>
      <c r="D12" s="67"/>
      <c r="E12" s="63">
        <v>2650.25</v>
      </c>
      <c r="F12" s="62"/>
      <c r="G12" s="62">
        <v>4437.1925000000001</v>
      </c>
      <c r="H12" s="61">
        <v>1185.5574999999999</v>
      </c>
      <c r="I12" s="66">
        <f t="shared" si="0"/>
        <v>-3251.6350000000002</v>
      </c>
      <c r="J12" s="65">
        <v>1939.0833333333333</v>
      </c>
      <c r="K12" s="62"/>
      <c r="L12" s="62">
        <v>2494.4850000000001</v>
      </c>
      <c r="M12" s="61">
        <v>565.29</v>
      </c>
      <c r="N12" s="64">
        <f t="shared" si="1"/>
        <v>-1929.1950000000002</v>
      </c>
      <c r="O12" s="63">
        <v>1119</v>
      </c>
      <c r="P12" s="62"/>
      <c r="Q12" s="62">
        <v>5.95</v>
      </c>
      <c r="R12" s="61">
        <v>565.29</v>
      </c>
      <c r="S12" s="60">
        <f t="shared" si="2"/>
        <v>559.33999999999992</v>
      </c>
    </row>
    <row r="13" spans="1:20">
      <c r="A13" s="70" t="s">
        <v>20</v>
      </c>
      <c r="B13" s="69"/>
      <c r="C13" s="68">
        <f>C29/43560*86400*31</f>
        <v>418.11570247933884</v>
      </c>
      <c r="D13" s="67"/>
      <c r="E13" s="63">
        <v>1968</v>
      </c>
      <c r="F13" s="62"/>
      <c r="G13" s="62">
        <v>5573.2800000000007</v>
      </c>
      <c r="H13" s="61">
        <v>609.25</v>
      </c>
      <c r="I13" s="66">
        <f t="shared" si="0"/>
        <v>-4964.0300000000007</v>
      </c>
      <c r="J13" s="65">
        <v>1320.0833333333333</v>
      </c>
      <c r="K13" s="62"/>
      <c r="L13" s="62">
        <v>3021.2024999999999</v>
      </c>
      <c r="M13" s="61">
        <v>472.1366666666666</v>
      </c>
      <c r="N13" s="64">
        <f t="shared" si="1"/>
        <v>-2549.0658333333331</v>
      </c>
      <c r="O13" s="63">
        <v>833</v>
      </c>
      <c r="P13" s="62"/>
      <c r="Q13" s="62">
        <v>1534.0275000000001</v>
      </c>
      <c r="R13" s="61">
        <v>418.12</v>
      </c>
      <c r="S13" s="60">
        <f t="shared" si="2"/>
        <v>-1115.9075000000003</v>
      </c>
    </row>
    <row r="14" spans="1:20">
      <c r="A14" s="70" t="s">
        <v>19</v>
      </c>
      <c r="B14" s="69"/>
      <c r="C14" s="68">
        <f>C30/43560*86400*31</f>
        <v>368.92561983471074</v>
      </c>
      <c r="D14" s="67"/>
      <c r="E14" s="63">
        <v>1091.5</v>
      </c>
      <c r="F14" s="62"/>
      <c r="G14" s="62">
        <v>2952.855</v>
      </c>
      <c r="H14" s="61">
        <v>368.93</v>
      </c>
      <c r="I14" s="66">
        <f t="shared" si="0"/>
        <v>-2583.9250000000002</v>
      </c>
      <c r="J14" s="65">
        <v>884.25</v>
      </c>
      <c r="K14" s="62"/>
      <c r="L14" s="62">
        <v>3489.3349999999996</v>
      </c>
      <c r="M14" s="61">
        <v>368.92999999999989</v>
      </c>
      <c r="N14" s="64">
        <f t="shared" si="1"/>
        <v>-3120.4049999999997</v>
      </c>
      <c r="O14" s="63">
        <v>577.75</v>
      </c>
      <c r="P14" s="62"/>
      <c r="Q14" s="62">
        <v>4.6125000000000007</v>
      </c>
      <c r="R14" s="61">
        <v>368.93</v>
      </c>
      <c r="S14" s="60">
        <f t="shared" si="2"/>
        <v>364.3175</v>
      </c>
    </row>
    <row r="15" spans="1:20">
      <c r="A15" s="47" t="s">
        <v>18</v>
      </c>
      <c r="B15" s="46"/>
      <c r="C15" s="45">
        <f>C31/43560*86400*30</f>
        <v>285.61983471074376</v>
      </c>
      <c r="D15" s="44"/>
      <c r="E15" s="40">
        <v>708.25</v>
      </c>
      <c r="F15" s="39"/>
      <c r="G15" s="39">
        <v>892.76249999999993</v>
      </c>
      <c r="H15" s="38">
        <v>285.62</v>
      </c>
      <c r="I15" s="43">
        <f t="shared" si="0"/>
        <v>-607.14249999999993</v>
      </c>
      <c r="J15" s="42">
        <v>604.58333333333337</v>
      </c>
      <c r="K15" s="39"/>
      <c r="L15" s="39">
        <v>541.25083333333328</v>
      </c>
      <c r="M15" s="38">
        <v>324.59249999999992</v>
      </c>
      <c r="N15" s="41">
        <f t="shared" si="1"/>
        <v>-216.65833333333336</v>
      </c>
      <c r="O15" s="40">
        <v>407.5</v>
      </c>
      <c r="P15" s="39"/>
      <c r="Q15" s="39">
        <v>315.5675</v>
      </c>
      <c r="R15" s="38">
        <v>285.62</v>
      </c>
      <c r="S15" s="37">
        <f t="shared" si="2"/>
        <v>-29.947499999999991</v>
      </c>
    </row>
    <row r="16" spans="1:20">
      <c r="A16" s="59" t="s">
        <v>17</v>
      </c>
      <c r="B16" s="24"/>
      <c r="C16" s="23">
        <f>C32/43560*86400*31</f>
        <v>270.54545454545456</v>
      </c>
      <c r="D16" s="22"/>
      <c r="E16" s="18">
        <v>546</v>
      </c>
      <c r="F16" s="17"/>
      <c r="G16" s="17">
        <v>1391.02</v>
      </c>
      <c r="H16" s="16">
        <v>276.05</v>
      </c>
      <c r="I16" s="21">
        <f t="shared" si="0"/>
        <v>-1114.97</v>
      </c>
      <c r="J16" s="20">
        <v>488.5</v>
      </c>
      <c r="K16" s="17"/>
      <c r="L16" s="17">
        <v>364.04666666666657</v>
      </c>
      <c r="M16" s="16">
        <v>271.53750000000008</v>
      </c>
      <c r="N16" s="19">
        <f t="shared" si="1"/>
        <v>-92.509166666666488</v>
      </c>
      <c r="O16" s="18">
        <v>349</v>
      </c>
      <c r="P16" s="17"/>
      <c r="Q16" s="17">
        <v>23.055</v>
      </c>
      <c r="R16" s="16">
        <v>270.55</v>
      </c>
      <c r="S16" s="15">
        <f t="shared" si="2"/>
        <v>247.495</v>
      </c>
    </row>
    <row r="17" spans="1:19">
      <c r="A17" s="58" t="s">
        <v>16</v>
      </c>
      <c r="B17" s="57"/>
      <c r="C17" s="56">
        <f>C33/43560*86400*30</f>
        <v>226.11570247933884</v>
      </c>
      <c r="D17" s="55"/>
      <c r="E17" s="51">
        <v>440.5</v>
      </c>
      <c r="F17" s="50"/>
      <c r="G17" s="50">
        <v>996.93500000000006</v>
      </c>
      <c r="H17" s="49">
        <v>389.92500000000001</v>
      </c>
      <c r="I17" s="54">
        <f t="shared" si="0"/>
        <v>-607.01</v>
      </c>
      <c r="J17" s="53">
        <v>389.58333333333331</v>
      </c>
      <c r="K17" s="50"/>
      <c r="L17" s="50">
        <v>995.30250000000012</v>
      </c>
      <c r="M17" s="49">
        <v>307.33333333333331</v>
      </c>
      <c r="N17" s="52">
        <f t="shared" si="1"/>
        <v>-687.96916666666675</v>
      </c>
      <c r="O17" s="51">
        <v>286.75</v>
      </c>
      <c r="P17" s="50"/>
      <c r="Q17" s="50">
        <v>59.5</v>
      </c>
      <c r="R17" s="49">
        <v>226.375</v>
      </c>
      <c r="S17" s="48">
        <f t="shared" si="2"/>
        <v>166.875</v>
      </c>
    </row>
    <row r="18" spans="1:19" ht="13.5" thickBot="1">
      <c r="A18" s="47" t="s">
        <v>15</v>
      </c>
      <c r="B18" s="46"/>
      <c r="C18" s="45">
        <f>C34/43560*86400*31</f>
        <v>233.65289256198346</v>
      </c>
      <c r="D18" s="44"/>
      <c r="E18" s="40">
        <v>377</v>
      </c>
      <c r="F18" s="39"/>
      <c r="G18" s="39">
        <v>843.63</v>
      </c>
      <c r="H18" s="38">
        <v>377.06</v>
      </c>
      <c r="I18" s="43">
        <f t="shared" si="0"/>
        <v>-466.57</v>
      </c>
      <c r="J18" s="42">
        <v>324.75</v>
      </c>
      <c r="K18" s="39"/>
      <c r="L18" s="39">
        <v>459.68499999999989</v>
      </c>
      <c r="M18" s="38">
        <v>324.2283333333333</v>
      </c>
      <c r="N18" s="41">
        <f t="shared" si="1"/>
        <v>-135.45666666666659</v>
      </c>
      <c r="O18" s="40">
        <v>256.25</v>
      </c>
      <c r="P18" s="39"/>
      <c r="Q18" s="39">
        <v>336.17749999999995</v>
      </c>
      <c r="R18" s="38">
        <v>256.20749999999998</v>
      </c>
      <c r="S18" s="37">
        <f t="shared" si="2"/>
        <v>-79.96999999999997</v>
      </c>
    </row>
    <row r="19" spans="1:19">
      <c r="A19" s="36" t="s">
        <v>14</v>
      </c>
      <c r="B19" s="35"/>
      <c r="C19" s="34">
        <f>SUM(C7:C18)</f>
        <v>3698.3801652892562</v>
      </c>
      <c r="D19" s="33"/>
      <c r="E19" s="29">
        <f>SUM(E7:E18)</f>
        <v>10426.75</v>
      </c>
      <c r="F19" s="28"/>
      <c r="G19" s="28">
        <f>SUM(G7:G18)</f>
        <v>19511.197500000002</v>
      </c>
      <c r="H19" s="27">
        <f>SUM(H7:H18)</f>
        <v>5254.4500000000007</v>
      </c>
      <c r="I19" s="32">
        <f>SUM(I7:I18)</f>
        <v>-14256.747499999999</v>
      </c>
      <c r="J19" s="31">
        <f>SUM(J7:J18)</f>
        <v>8018.6666666666661</v>
      </c>
      <c r="K19" s="28"/>
      <c r="L19" s="28">
        <f>SUM(L7:L18)</f>
        <v>12489.790833333333</v>
      </c>
      <c r="M19" s="27">
        <f>SUM(M7:M18)</f>
        <v>4209.8966666666665</v>
      </c>
      <c r="N19" s="30">
        <f>SUM(N7:N18)</f>
        <v>-8279.8941666666669</v>
      </c>
      <c r="O19" s="29">
        <f>SUM(O7:O18)</f>
        <v>5837.5</v>
      </c>
      <c r="P19" s="28"/>
      <c r="Q19" s="28">
        <f>SUM(Q7:Q18)</f>
        <v>2642.5399999999995</v>
      </c>
      <c r="R19" s="27">
        <f>SUM(R7:R18)</f>
        <v>3808.5499999999997</v>
      </c>
      <c r="S19" s="26">
        <f>SUM(S7:S18)</f>
        <v>1166.0099999999995</v>
      </c>
    </row>
    <row r="20" spans="1:19">
      <c r="A20" s="25" t="s">
        <v>13</v>
      </c>
      <c r="B20" s="24"/>
      <c r="C20" s="23">
        <f>SUM(C10:C15)</f>
        <v>2343.272727272727</v>
      </c>
      <c r="D20" s="22"/>
      <c r="E20" s="18">
        <f>SUM(E10:E15)</f>
        <v>8261.75</v>
      </c>
      <c r="F20" s="17"/>
      <c r="G20" s="17">
        <f>SUM(G10:G15)</f>
        <v>15437.007500000002</v>
      </c>
      <c r="H20" s="16">
        <f>SUM(H10:H15)</f>
        <v>3459.7799999999997</v>
      </c>
      <c r="I20" s="21">
        <f>SUM(I10:I15)</f>
        <v>-11977.227499999999</v>
      </c>
      <c r="J20" s="20">
        <f>SUM(J10:J15)</f>
        <v>6079.9999999999991</v>
      </c>
      <c r="K20" s="17"/>
      <c r="L20" s="17">
        <f>SUM(L10:L15)</f>
        <v>10106.831666666667</v>
      </c>
      <c r="M20" s="16">
        <f>SUM(M10:M15)</f>
        <v>2570.7841666666664</v>
      </c>
      <c r="N20" s="19">
        <f>SUM(N10:N15)</f>
        <v>-7536.0475000000006</v>
      </c>
      <c r="O20" s="18">
        <f>SUM(O10:O15)</f>
        <v>4268</v>
      </c>
      <c r="P20" s="17"/>
      <c r="Q20" s="17">
        <f>SUM(Q10:Q15)</f>
        <v>1863.2325000000001</v>
      </c>
      <c r="R20" s="16">
        <f>SUM(R10:R15)</f>
        <v>2377.7374999999997</v>
      </c>
      <c r="S20" s="15">
        <f>SUM(S10:S15)</f>
        <v>514.50499999999977</v>
      </c>
    </row>
    <row r="21" spans="1:19" ht="13.5" thickBot="1">
      <c r="A21" s="14" t="s">
        <v>12</v>
      </c>
      <c r="B21" s="13"/>
      <c r="C21" s="12">
        <f>SUM(C7:C9,C16:C18)</f>
        <v>1355.1074380165287</v>
      </c>
      <c r="D21" s="11"/>
      <c r="E21" s="7">
        <f>SUM(E7:E9,E16:E18)</f>
        <v>2165</v>
      </c>
      <c r="F21" s="6"/>
      <c r="G21" s="6">
        <f>SUM(G7:G9,G16:G18)</f>
        <v>4074.19</v>
      </c>
      <c r="H21" s="5">
        <f>SUM(H7:H9,H16:H18)</f>
        <v>1794.6699999999998</v>
      </c>
      <c r="I21" s="10">
        <f>SUM(I7:I9,I16:I18)</f>
        <v>-2279.52</v>
      </c>
      <c r="J21" s="9">
        <f>SUM(J7:J9,J16:J18)</f>
        <v>1938.6666666666667</v>
      </c>
      <c r="K21" s="6"/>
      <c r="L21" s="6">
        <f>SUM(L7:L9,L16:L18)</f>
        <v>2382.9591666666665</v>
      </c>
      <c r="M21" s="5">
        <f>SUM(M7:M9,M16:M18)</f>
        <v>1639.1125</v>
      </c>
      <c r="N21" s="8">
        <f>SUM(N7:N9,N16:N18)</f>
        <v>-743.84666666666658</v>
      </c>
      <c r="O21" s="7">
        <f>SUM(O7:O9,O16:O18)</f>
        <v>1569.5</v>
      </c>
      <c r="P21" s="6"/>
      <c r="Q21" s="6">
        <f>SUM(Q7:Q9,Q16:Q18)</f>
        <v>779.30749999999989</v>
      </c>
      <c r="R21" s="5">
        <f>SUM(R7:R9,R16:R18)</f>
        <v>1430.8125</v>
      </c>
      <c r="S21" s="4">
        <f>SUM(S7:S9,S16:S18)</f>
        <v>651.50500000000011</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c r="C23" s="90">
        <v>3.5</v>
      </c>
      <c r="D23" s="89"/>
      <c r="E23" s="85">
        <f>E7*43560/86400/31</f>
        <v>4.899361559139785</v>
      </c>
      <c r="F23" s="84"/>
      <c r="G23" s="84">
        <f>G7*43560/86400/31</f>
        <v>4.7413622311827943</v>
      </c>
      <c r="H23" s="83">
        <f>H7*43560/86400/31</f>
        <v>4.5350198252688161</v>
      </c>
      <c r="I23" s="88">
        <f>I7*43560/86400/31</f>
        <v>-0.20634240591397848</v>
      </c>
      <c r="J23" s="87">
        <f>J7*43560/86400/31</f>
        <v>4.5158154121863801</v>
      </c>
      <c r="K23" s="84"/>
      <c r="L23" s="84">
        <f>L7*43560/86400/31</f>
        <v>5.4021051747311821</v>
      </c>
      <c r="M23" s="83">
        <f>M7*43560/86400/31</f>
        <v>4.5167912186379917</v>
      </c>
      <c r="N23" s="86">
        <f>N7*43560/86400/31</f>
        <v>-0.88531395609318986</v>
      </c>
      <c r="O23" s="85">
        <f>O7*43560/86400/31</f>
        <v>4.1797043010752688</v>
      </c>
      <c r="P23" s="84"/>
      <c r="Q23" s="84">
        <f>Q7*43560/86400/31</f>
        <v>4.0981838037634413</v>
      </c>
      <c r="R23" s="83">
        <f>R7*43560/86400/31</f>
        <v>4.1806801075268814</v>
      </c>
      <c r="S23" s="82">
        <f>S7*43560/86400/31</f>
        <v>8.2496303763441164E-2</v>
      </c>
    </row>
    <row r="24" spans="1:19">
      <c r="A24" s="70" t="s">
        <v>25</v>
      </c>
      <c r="B24" s="69"/>
      <c r="C24" s="68">
        <v>3.5</v>
      </c>
      <c r="D24" s="67"/>
      <c r="E24" s="63">
        <f>E8*43560/86400/28</f>
        <v>4.0063244047619042</v>
      </c>
      <c r="F24" s="62"/>
      <c r="G24" s="62">
        <f>G8*43560/86400/28</f>
        <v>9.0955718005952395</v>
      </c>
      <c r="H24" s="61">
        <f>H8*43560/86400/28</f>
        <v>3.8692991071428566</v>
      </c>
      <c r="I24" s="66">
        <f>I8*43560/86400/28</f>
        <v>-5.2262726934523815</v>
      </c>
      <c r="J24" s="65">
        <f>J8*43560/86400/28</f>
        <v>3.9448040674603173</v>
      </c>
      <c r="K24" s="62"/>
      <c r="L24" s="62">
        <f>L8*43560/86400/28</f>
        <v>1.599213665674603</v>
      </c>
      <c r="M24" s="61">
        <f>M8*43560/86400/28</f>
        <v>3.9458844246031743</v>
      </c>
      <c r="N24" s="64">
        <f>N8*43560/86400/28</f>
        <v>2.3466707589285711</v>
      </c>
      <c r="O24" s="63">
        <f>O8*43560/86400/28</f>
        <v>3.6327008928571431</v>
      </c>
      <c r="P24" s="62"/>
      <c r="Q24" s="62">
        <f>Q8*43560/86400/28</f>
        <v>0</v>
      </c>
      <c r="R24" s="61">
        <f>R8*43560/86400/28</f>
        <v>3.6337812499999997</v>
      </c>
      <c r="S24" s="60">
        <f>S8*43560/86400/28</f>
        <v>3.6337812499999997</v>
      </c>
    </row>
    <row r="25" spans="1:19">
      <c r="A25" s="81" t="s">
        <v>24</v>
      </c>
      <c r="B25" s="80"/>
      <c r="C25" s="79">
        <v>3.5</v>
      </c>
      <c r="D25" s="78"/>
      <c r="E25" s="74">
        <f>E9*43560/86400/31</f>
        <v>4.5171706989247316</v>
      </c>
      <c r="F25" s="73"/>
      <c r="G25" s="73">
        <f>G9*43560/86400/31</f>
        <v>0.74693918010752702</v>
      </c>
      <c r="H25" s="72">
        <f>H9*43560/86400/31</f>
        <v>4.1943007392473124</v>
      </c>
      <c r="I25" s="77">
        <f>I9*43560/86400/31</f>
        <v>3.4473615591397846</v>
      </c>
      <c r="J25" s="76">
        <f>J9*43560/86400/31</f>
        <v>3.8883176523297491</v>
      </c>
      <c r="K25" s="73"/>
      <c r="L25" s="73">
        <f>L9*43560/86400/31</f>
        <v>2.3248046594982084</v>
      </c>
      <c r="M25" s="72">
        <f>M9*43560/86400/31</f>
        <v>3.8892934587813621</v>
      </c>
      <c r="N25" s="75">
        <f>N9*43560/86400/31</f>
        <v>1.5644887992831535</v>
      </c>
      <c r="O25" s="74">
        <f>O9*43560/86400/31</f>
        <v>3.557627688172043</v>
      </c>
      <c r="P25" s="73"/>
      <c r="Q25" s="73">
        <f>Q9*43560/86400/31</f>
        <v>1.7660063844086022</v>
      </c>
      <c r="R25" s="72">
        <f>R9*43560/86400/31</f>
        <v>3.5586034946236555</v>
      </c>
      <c r="S25" s="71">
        <f>S9*43560/86400/31</f>
        <v>1.7925971102150537</v>
      </c>
    </row>
    <row r="26" spans="1:19">
      <c r="A26" s="58" t="s">
        <v>23</v>
      </c>
      <c r="B26" s="57"/>
      <c r="C26" s="56">
        <v>4</v>
      </c>
      <c r="D26" s="55"/>
      <c r="E26" s="51">
        <f>E10*43560/86400/30</f>
        <v>7.2431944444444438</v>
      </c>
      <c r="F26" s="50"/>
      <c r="G26" s="50">
        <f>G10*43560/86400/30</f>
        <v>8.5863364583333333</v>
      </c>
      <c r="H26" s="49">
        <f>H10*43560/86400/30</f>
        <v>4.0000583333333335</v>
      </c>
      <c r="I26" s="54">
        <f>I10*43560/86400/30</f>
        <v>-4.5862781250000015</v>
      </c>
      <c r="J26" s="53">
        <f>J10*43560/86400/30</f>
        <v>5.2685416666666667</v>
      </c>
      <c r="K26" s="50"/>
      <c r="L26" s="50">
        <f>L10*43560/86400/30</f>
        <v>2.3761234953703703</v>
      </c>
      <c r="M26" s="49">
        <f>M10*43560/86400/30</f>
        <v>4.1902131944444445</v>
      </c>
      <c r="N26" s="52">
        <f>N10*43560/86400/30</f>
        <v>1.8140896990740745</v>
      </c>
      <c r="O26" s="51">
        <f>O10*43560/86400/30</f>
        <v>5.6214583333333339</v>
      </c>
      <c r="P26" s="50"/>
      <c r="Q26" s="50">
        <f>Q10*43560/86400/30</f>
        <v>0</v>
      </c>
      <c r="R26" s="49">
        <f>R10*43560/86400/30</f>
        <v>4.5789677083333329</v>
      </c>
      <c r="S26" s="48">
        <f>S10*43560/86400/30</f>
        <v>4.5789677083333329</v>
      </c>
    </row>
    <row r="27" spans="1:19">
      <c r="A27" s="70" t="s">
        <v>22</v>
      </c>
      <c r="B27" s="69"/>
      <c r="C27" s="68">
        <v>7.6</v>
      </c>
      <c r="D27" s="67"/>
      <c r="E27" s="63">
        <f>E11*43560/86400/31</f>
        <v>22.976176075268814</v>
      </c>
      <c r="F27" s="62"/>
      <c r="G27" s="62">
        <f>G11*43560/86400/31</f>
        <v>17.401800403225806</v>
      </c>
      <c r="H27" s="61">
        <f>H11*43560/86400/31</f>
        <v>12.561922379032257</v>
      </c>
      <c r="I27" s="66">
        <f>I11*43560/86400/31</f>
        <v>-4.8398780241935464</v>
      </c>
      <c r="J27" s="65">
        <f>J11*43560/86400/31</f>
        <v>16.564314516129031</v>
      </c>
      <c r="K27" s="62"/>
      <c r="L27" s="62">
        <f>L11*43560/86400/31</f>
        <v>6.8171329525089615</v>
      </c>
      <c r="M27" s="61">
        <f>M11*43560/86400/31</f>
        <v>9.603561827956991</v>
      </c>
      <c r="N27" s="64">
        <f>N11*43560/86400/31</f>
        <v>2.7864288754480291</v>
      </c>
      <c r="O27" s="63">
        <f>O11*43560/86400/31</f>
        <v>16.202452956989248</v>
      </c>
      <c r="P27" s="62"/>
      <c r="Q27" s="62">
        <f>Q11*43560/86400/31</f>
        <v>5.0010080645161291E-2</v>
      </c>
      <c r="R27" s="61">
        <f>R11*43560/86400/31</f>
        <v>7.6000685483870978</v>
      </c>
      <c r="S27" s="60">
        <f>S11*43560/86400/31</f>
        <v>7.5500584677419358</v>
      </c>
    </row>
    <row r="28" spans="1:19">
      <c r="A28" s="70" t="s">
        <v>21</v>
      </c>
      <c r="B28" s="69"/>
      <c r="C28" s="68">
        <v>9.5</v>
      </c>
      <c r="D28" s="67"/>
      <c r="E28" s="63">
        <f>E12*43560/86400/30</f>
        <v>44.538923611111116</v>
      </c>
      <c r="F28" s="62"/>
      <c r="G28" s="62">
        <f>G12*43560/86400/30</f>
        <v>74.569485069444454</v>
      </c>
      <c r="H28" s="61">
        <f>H12*43560/86400/30</f>
        <v>19.923952430555556</v>
      </c>
      <c r="I28" s="66">
        <f>I12*43560/86400/30</f>
        <v>-54.645532638888895</v>
      </c>
      <c r="J28" s="65">
        <f>J12*43560/86400/30</f>
        <v>32.587372685185187</v>
      </c>
      <c r="K28" s="62"/>
      <c r="L28" s="62">
        <f>L12*43560/86400/30</f>
        <v>41.921206249999997</v>
      </c>
      <c r="M28" s="61">
        <f>M12*43560/86400/30</f>
        <v>9.5000124999999986</v>
      </c>
      <c r="N28" s="64">
        <f>N12*43560/86400/30</f>
        <v>-32.42119375</v>
      </c>
      <c r="O28" s="63">
        <f>O12*43560/86400/30</f>
        <v>18.805416666666666</v>
      </c>
      <c r="P28" s="62"/>
      <c r="Q28" s="62">
        <f>Q12*43560/86400/30</f>
        <v>9.9993055555555557E-2</v>
      </c>
      <c r="R28" s="61">
        <f>R12*43560/86400/30</f>
        <v>9.5000124999999986</v>
      </c>
      <c r="S28" s="60">
        <f>S12*43560/86400/30</f>
        <v>9.4000194444444425</v>
      </c>
    </row>
    <row r="29" spans="1:19">
      <c r="A29" s="70" t="s">
        <v>20</v>
      </c>
      <c r="B29" s="69"/>
      <c r="C29" s="68">
        <v>6.8</v>
      </c>
      <c r="D29" s="67"/>
      <c r="E29" s="63">
        <f>E13*43560/86400/31</f>
        <v>32.006451612903227</v>
      </c>
      <c r="F29" s="62"/>
      <c r="G29" s="62">
        <f t="shared" ref="G29:J30" si="3">G13*43560/86400/31</f>
        <v>90.640709677419366</v>
      </c>
      <c r="H29" s="61">
        <f t="shared" si="3"/>
        <v>9.9085013440860212</v>
      </c>
      <c r="I29" s="66">
        <f t="shared" si="3"/>
        <v>-80.732208333333347</v>
      </c>
      <c r="J29" s="65">
        <f t="shared" si="3"/>
        <v>21.469097222222221</v>
      </c>
      <c r="K29" s="62"/>
      <c r="L29" s="62">
        <f t="shared" ref="L29:O30" si="4">L13*43560/86400/31</f>
        <v>49.135148185483864</v>
      </c>
      <c r="M29" s="61">
        <f t="shared" si="4"/>
        <v>7.6785667562724003</v>
      </c>
      <c r="N29" s="64">
        <f t="shared" si="4"/>
        <v>-41.456581429211461</v>
      </c>
      <c r="O29" s="63">
        <f t="shared" si="4"/>
        <v>13.547446236559141</v>
      </c>
      <c r="P29" s="62"/>
      <c r="Q29" s="62">
        <f t="shared" ref="Q29:S30" si="5">Q13*43560/86400/31</f>
        <v>24.948565524193551</v>
      </c>
      <c r="R29" s="61">
        <f t="shared" si="5"/>
        <v>6.8000698924731182</v>
      </c>
      <c r="S29" s="60">
        <f t="shared" si="5"/>
        <v>-18.148495631720433</v>
      </c>
    </row>
    <row r="30" spans="1:19">
      <c r="A30" s="70" t="s">
        <v>19</v>
      </c>
      <c r="B30" s="69"/>
      <c r="C30" s="68">
        <v>6</v>
      </c>
      <c r="D30" s="67"/>
      <c r="E30" s="63">
        <f>E14*43560/86400/31</f>
        <v>17.75154569892473</v>
      </c>
      <c r="F30" s="62"/>
      <c r="G30" s="62">
        <f t="shared" si="3"/>
        <v>48.02358266129032</v>
      </c>
      <c r="H30" s="61">
        <f t="shared" si="3"/>
        <v>6.0000712365591395</v>
      </c>
      <c r="I30" s="66">
        <f t="shared" si="3"/>
        <v>-42.02351142473119</v>
      </c>
      <c r="J30" s="65">
        <f t="shared" si="3"/>
        <v>14.380947580645161</v>
      </c>
      <c r="K30" s="62"/>
      <c r="L30" s="62">
        <f t="shared" si="4"/>
        <v>56.748593413978497</v>
      </c>
      <c r="M30" s="61">
        <f t="shared" si="4"/>
        <v>6.0000712365591378</v>
      </c>
      <c r="N30" s="64">
        <f t="shared" si="4"/>
        <v>-50.748522177419346</v>
      </c>
      <c r="O30" s="63">
        <f t="shared" si="4"/>
        <v>9.3962029569892476</v>
      </c>
      <c r="P30" s="62"/>
      <c r="Q30" s="62">
        <f t="shared" si="5"/>
        <v>7.5015120967741947E-2</v>
      </c>
      <c r="R30" s="61">
        <f t="shared" si="5"/>
        <v>6.0000712365591395</v>
      </c>
      <c r="S30" s="60">
        <f t="shared" si="5"/>
        <v>5.9250561155913974</v>
      </c>
    </row>
    <row r="31" spans="1:19">
      <c r="A31" s="47" t="s">
        <v>18</v>
      </c>
      <c r="B31" s="46"/>
      <c r="C31" s="45">
        <v>4.8</v>
      </c>
      <c r="D31" s="44"/>
      <c r="E31" s="40">
        <f>E15*43560/86400/30</f>
        <v>11.902534722222221</v>
      </c>
      <c r="F31" s="39"/>
      <c r="G31" s="39">
        <f>G15*43560/86400/30</f>
        <v>15.003369791666668</v>
      </c>
      <c r="H31" s="38">
        <f>H15*43560/86400/30</f>
        <v>4.8000027777777783</v>
      </c>
      <c r="I31" s="43">
        <f>I15*43560/86400/30</f>
        <v>-10.203367013888887</v>
      </c>
      <c r="J31" s="42">
        <f>J15*43560/86400/30</f>
        <v>10.160358796296297</v>
      </c>
      <c r="K31" s="39"/>
      <c r="L31" s="39">
        <f>L15*43560/86400/30</f>
        <v>9.0960209490740738</v>
      </c>
      <c r="M31" s="38">
        <f>M15*43560/86400/30</f>
        <v>5.4549572916666653</v>
      </c>
      <c r="N31" s="41">
        <f>N15*43560/86400/30</f>
        <v>-3.641063657407408</v>
      </c>
      <c r="O31" s="40">
        <f>O15*43560/86400/30</f>
        <v>6.8482638888888889</v>
      </c>
      <c r="P31" s="39"/>
      <c r="Q31" s="39">
        <f>Q15*43560/86400/30</f>
        <v>5.3032871527777781</v>
      </c>
      <c r="R31" s="38">
        <f>R15*43560/86400/30</f>
        <v>4.8000027777777783</v>
      </c>
      <c r="S31" s="37">
        <f>S15*43560/86400/30</f>
        <v>-0.5032843749999999</v>
      </c>
    </row>
    <row r="32" spans="1:19">
      <c r="A32" s="59" t="s">
        <v>17</v>
      </c>
      <c r="B32" s="24"/>
      <c r="C32" s="23">
        <v>4.4000000000000004</v>
      </c>
      <c r="D32" s="22"/>
      <c r="E32" s="18">
        <f>E16*43560/86400/31</f>
        <v>8.8798387096774185</v>
      </c>
      <c r="F32" s="17"/>
      <c r="G32" s="17">
        <f>G16*43560/86400/31</f>
        <v>22.622771505376342</v>
      </c>
      <c r="H32" s="16">
        <f>H16*43560/86400/31</f>
        <v>4.4895228494623654</v>
      </c>
      <c r="I32" s="21">
        <f>I16*43560/86400/31</f>
        <v>-18.133248655913981</v>
      </c>
      <c r="J32" s="20">
        <f>J16*43560/86400/31</f>
        <v>7.9446908602150534</v>
      </c>
      <c r="K32" s="17"/>
      <c r="L32" s="17">
        <f>L16*43560/86400/31</f>
        <v>5.920651433691754</v>
      </c>
      <c r="M32" s="16">
        <f>M16*43560/86400/31</f>
        <v>4.4161340725806459</v>
      </c>
      <c r="N32" s="19">
        <f>N16*43560/86400/31</f>
        <v>-1.5045173611111082</v>
      </c>
      <c r="O32" s="18">
        <f>O16*43560/86400/31</f>
        <v>5.6759408602150545</v>
      </c>
      <c r="P32" s="17"/>
      <c r="Q32" s="17">
        <f>Q16*43560/86400/31</f>
        <v>0.37495362903225804</v>
      </c>
      <c r="R32" s="16">
        <f>R16*43560/86400/31</f>
        <v>4.4000739247311822</v>
      </c>
      <c r="S32" s="15">
        <f>S16*43560/86400/31</f>
        <v>4.0251202956989252</v>
      </c>
    </row>
    <row r="33" spans="1:19">
      <c r="A33" s="58" t="s">
        <v>16</v>
      </c>
      <c r="B33" s="57"/>
      <c r="C33" s="56">
        <v>3.8</v>
      </c>
      <c r="D33" s="55"/>
      <c r="E33" s="51">
        <f>E17*43560/86400/30</f>
        <v>7.4028472222222224</v>
      </c>
      <c r="F33" s="50"/>
      <c r="G33" s="50">
        <f>G17*43560/86400/30</f>
        <v>16.754046527777778</v>
      </c>
      <c r="H33" s="49">
        <f>H17*43560/86400/30</f>
        <v>6.5529062500000004</v>
      </c>
      <c r="I33" s="54">
        <f>I17*43560/86400/30</f>
        <v>-10.201140277777776</v>
      </c>
      <c r="J33" s="53">
        <f>J17*43560/86400/30</f>
        <v>6.5471643518518512</v>
      </c>
      <c r="K33" s="50"/>
      <c r="L33" s="50">
        <f>L17*43560/86400/30</f>
        <v>16.726611458333334</v>
      </c>
      <c r="M33" s="49">
        <f>M17*43560/86400/30</f>
        <v>5.1649074074074077</v>
      </c>
      <c r="N33" s="52">
        <f>N17*43560/86400/30</f>
        <v>-11.561704050925927</v>
      </c>
      <c r="O33" s="51">
        <f>O17*43560/86400/30</f>
        <v>4.8189930555555556</v>
      </c>
      <c r="P33" s="50"/>
      <c r="Q33" s="50">
        <f>Q17*43560/86400/30</f>
        <v>0.99993055555555554</v>
      </c>
      <c r="R33" s="49">
        <f>R17*43560/86400/30</f>
        <v>3.8043576388888889</v>
      </c>
      <c r="S33" s="48">
        <f>S17*43560/86400/30</f>
        <v>2.8044270833333331</v>
      </c>
    </row>
    <row r="34" spans="1:19" ht="13.5" thickBot="1">
      <c r="A34" s="47" t="s">
        <v>15</v>
      </c>
      <c r="B34" s="46"/>
      <c r="C34" s="45">
        <v>3.8</v>
      </c>
      <c r="D34" s="44"/>
      <c r="E34" s="40">
        <f>E18*43560/86400/31</f>
        <v>6.1313172043010749</v>
      </c>
      <c r="F34" s="39"/>
      <c r="G34" s="39">
        <f>G18*43560/86400/31</f>
        <v>13.720326612903225</v>
      </c>
      <c r="H34" s="38">
        <f>H18*43560/86400/31</f>
        <v>6.1322930107526874</v>
      </c>
      <c r="I34" s="43">
        <f>I18*43560/86400/31</f>
        <v>-7.5880336021505377</v>
      </c>
      <c r="J34" s="42">
        <f>J18*43560/86400/31</f>
        <v>5.2815524193548393</v>
      </c>
      <c r="K34" s="39"/>
      <c r="L34" s="39">
        <f>L18*43560/86400/31</f>
        <v>7.4760598118279544</v>
      </c>
      <c r="M34" s="38">
        <f>M18*43560/86400/31</f>
        <v>5.2730683243727592</v>
      </c>
      <c r="N34" s="41">
        <f>N18*43560/86400/31</f>
        <v>-2.2029914874551957</v>
      </c>
      <c r="O34" s="40">
        <f>O18*43560/86400/31</f>
        <v>4.1675067204301079</v>
      </c>
      <c r="P34" s="39"/>
      <c r="Q34" s="39">
        <f>Q18*43560/86400/31</f>
        <v>5.467402889784946</v>
      </c>
      <c r="R34" s="38">
        <f>R18*43560/86400/31</f>
        <v>4.1668155241935478</v>
      </c>
      <c r="S34" s="37">
        <f>S18*43560/86400/31</f>
        <v>-1.3005873655913973</v>
      </c>
    </row>
    <row r="35" spans="1:19">
      <c r="A35" s="36" t="s">
        <v>14</v>
      </c>
      <c r="B35" s="35"/>
      <c r="C35" s="34">
        <f>AVERAGE(C23:C34)</f>
        <v>5.0999999999999988</v>
      </c>
      <c r="D35" s="33"/>
      <c r="E35" s="29">
        <f>E19*43560/86400/365</f>
        <v>14.40224600456621</v>
      </c>
      <c r="F35" s="28"/>
      <c r="G35" s="28">
        <f>G19*43560/86400/365</f>
        <v>26.950398373287676</v>
      </c>
      <c r="H35" s="27">
        <f>H19*43560/86400/365</f>
        <v>7.2578590182648419</v>
      </c>
      <c r="I35" s="32">
        <f>I19*43560/86400/365</f>
        <v>-19.692539355022834</v>
      </c>
      <c r="J35" s="31">
        <f>J19*43560/86400/365</f>
        <v>11.076012176560122</v>
      </c>
      <c r="K35" s="28"/>
      <c r="L35" s="28">
        <f>L19*43560/86400/365</f>
        <v>17.251880032343987</v>
      </c>
      <c r="M35" s="27">
        <f>M19*43560/86400/365</f>
        <v>5.8150399162861488</v>
      </c>
      <c r="N35" s="30">
        <f>N19*43560/86400/365</f>
        <v>-11.436840116057839</v>
      </c>
      <c r="O35" s="29">
        <f>O19*43560/86400/365</f>
        <v>8.063213470319635</v>
      </c>
      <c r="P35" s="28"/>
      <c r="Q35" s="28">
        <f>Q19*43560/86400/365</f>
        <v>3.650083789954337</v>
      </c>
      <c r="R35" s="27">
        <f>R19*43560/86400/365</f>
        <v>5.260668378995434</v>
      </c>
      <c r="S35" s="26">
        <f>S19*43560/86400/365</f>
        <v>1.6105845890410952</v>
      </c>
    </row>
    <row r="36" spans="1:19">
      <c r="A36" s="25" t="s">
        <v>13</v>
      </c>
      <c r="B36" s="24"/>
      <c r="C36" s="23">
        <f>AVERAGE(C26:C31)</f>
        <v>6.45</v>
      </c>
      <c r="D36" s="22"/>
      <c r="E36" s="18">
        <f>E20*43560/86400/183</f>
        <v>22.761196493624773</v>
      </c>
      <c r="F36" s="17"/>
      <c r="G36" s="17">
        <f>G20*43560/86400/183</f>
        <v>42.529096254553735</v>
      </c>
      <c r="H36" s="16">
        <f>H20*43560/86400/183</f>
        <v>9.5317254098360635</v>
      </c>
      <c r="I36" s="21">
        <f>I20*43560/86400/183</f>
        <v>-32.997370844717665</v>
      </c>
      <c r="J36" s="20">
        <f>J20*43560/86400/183</f>
        <v>16.75045537340619</v>
      </c>
      <c r="K36" s="17"/>
      <c r="L36" s="17">
        <f>L20*43560/86400/183</f>
        <v>27.844413289313906</v>
      </c>
      <c r="M36" s="16">
        <f>M20*43560/86400/183</f>
        <v>7.0825337925015166</v>
      </c>
      <c r="N36" s="19">
        <f>N20*43560/86400/183</f>
        <v>-20.761879496812387</v>
      </c>
      <c r="O36" s="18">
        <f>O20*43560/86400/183</f>
        <v>11.758378870673953</v>
      </c>
      <c r="P36" s="17"/>
      <c r="Q36" s="17">
        <f>Q20*43560/86400/183</f>
        <v>5.1332225068306014</v>
      </c>
      <c r="R36" s="16">
        <f>R20*43560/86400/183</f>
        <v>6.5506884676684862</v>
      </c>
      <c r="S36" s="15">
        <f>S20*43560/86400/183</f>
        <v>1.4174659608378866</v>
      </c>
    </row>
    <row r="37" spans="1:19" ht="13.5" thickBot="1">
      <c r="A37" s="14" t="s">
        <v>12</v>
      </c>
      <c r="B37" s="13"/>
      <c r="C37" s="12">
        <f>AVERAGE(C32:C34,C23:C25)</f>
        <v>3.75</v>
      </c>
      <c r="D37" s="11"/>
      <c r="E37" s="7">
        <f>E21*43560/86400/182</f>
        <v>5.9973672161172153</v>
      </c>
      <c r="F37" s="6"/>
      <c r="G37" s="6">
        <f>G21*43560/86400/182</f>
        <v>11.286103250915751</v>
      </c>
      <c r="H37" s="5">
        <f>H21*43560/86400/182</f>
        <v>4.9714988553113546</v>
      </c>
      <c r="I37" s="10">
        <f>I21*43560/86400/182</f>
        <v>-6.3146043956043956</v>
      </c>
      <c r="J37" s="9">
        <f>J21*43560/86400/182</f>
        <v>5.3703907203907209</v>
      </c>
      <c r="K37" s="6"/>
      <c r="L37" s="6">
        <f>L21*43560/86400/182</f>
        <v>6.6011460431929185</v>
      </c>
      <c r="M37" s="5">
        <f>M21*43560/86400/182</f>
        <v>4.5405817880036627</v>
      </c>
      <c r="N37" s="8">
        <f>N21*43560/86400/182</f>
        <v>-2.0605642551892549</v>
      </c>
      <c r="O37" s="7">
        <f>O21*43560/86400/182</f>
        <v>4.347744963369963</v>
      </c>
      <c r="P37" s="6"/>
      <c r="Q37" s="6">
        <f>Q21*43560/86400/182</f>
        <v>2.1587959592490837</v>
      </c>
      <c r="R37" s="5">
        <f>R21*43560/86400/182</f>
        <v>3.9635602678571433</v>
      </c>
      <c r="S37" s="4">
        <f>S21*43560/86400/182</f>
        <v>1.8047643086080589</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7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KHReuse!A1</f>
        <v>FIIP DIVERSION: Project "Pump-Back" Irrigation below Kicking Horse Reservoir</v>
      </c>
      <c r="C1" s="127"/>
      <c r="D1" s="127"/>
      <c r="E1" s="127"/>
      <c r="F1" s="127"/>
      <c r="G1" s="127"/>
      <c r="H1" s="127"/>
      <c r="I1" s="127"/>
      <c r="J1" s="127"/>
      <c r="K1" s="127"/>
      <c r="L1" s="127"/>
      <c r="M1" s="127"/>
      <c r="N1" s="127"/>
      <c r="O1" s="127"/>
    </row>
    <row r="2" spans="2:15" ht="23.25">
      <c r="B2" s="125" t="str">
        <f>KHReuse!A2</f>
        <v>63 Acres (100% Sprinkler / 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71.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145</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67.164999999999992</v>
      </c>
      <c r="P8" s="72">
        <v>0</v>
      </c>
      <c r="Q8" s="232">
        <f t="shared" si="4"/>
        <v>67.164999999999992</v>
      </c>
      <c r="R8" s="231">
        <v>113.1825</v>
      </c>
      <c r="S8" s="72">
        <v>0</v>
      </c>
      <c r="T8" s="232">
        <f t="shared" si="5"/>
        <v>113.1825</v>
      </c>
      <c r="U8" s="231">
        <v>567.88750000000005</v>
      </c>
      <c r="V8" s="72">
        <v>0</v>
      </c>
      <c r="W8" s="232">
        <f t="shared" si="6"/>
        <v>567.88750000000005</v>
      </c>
      <c r="X8" s="74">
        <v>748.23500000000001</v>
      </c>
      <c r="Y8" s="244">
        <v>0</v>
      </c>
      <c r="Z8" s="243">
        <f t="shared" si="7"/>
        <v>0</v>
      </c>
      <c r="AA8" s="242">
        <v>0</v>
      </c>
      <c r="AB8" s="241">
        <v>0</v>
      </c>
      <c r="AC8" s="240">
        <f t="shared" si="8"/>
        <v>1</v>
      </c>
      <c r="AD8" s="239">
        <f t="shared" si="9"/>
        <v>748.23500000000001</v>
      </c>
    </row>
    <row r="9" spans="1:31" ht="15">
      <c r="A9" s="377"/>
      <c r="B9" s="218" t="s">
        <v>23</v>
      </c>
      <c r="C9" s="229">
        <f t="shared" si="0"/>
        <v>1</v>
      </c>
      <c r="D9" s="211">
        <v>0</v>
      </c>
      <c r="E9" s="228">
        <v>0</v>
      </c>
      <c r="F9" s="222">
        <v>0</v>
      </c>
      <c r="G9" s="227">
        <v>0</v>
      </c>
      <c r="H9" s="226">
        <f t="shared" si="1"/>
        <v>1</v>
      </c>
      <c r="I9" s="211">
        <v>0</v>
      </c>
      <c r="J9" s="49">
        <v>0</v>
      </c>
      <c r="K9" s="225">
        <f t="shared" si="2"/>
        <v>0</v>
      </c>
      <c r="L9" s="211">
        <v>0</v>
      </c>
      <c r="M9" s="49">
        <v>0</v>
      </c>
      <c r="N9" s="212">
        <f t="shared" si="3"/>
        <v>0</v>
      </c>
      <c r="O9" s="211">
        <v>24.9175</v>
      </c>
      <c r="P9" s="49">
        <v>113.61749999999999</v>
      </c>
      <c r="Q9" s="212">
        <f t="shared" si="4"/>
        <v>-88.699999999999989</v>
      </c>
      <c r="R9" s="211">
        <v>0</v>
      </c>
      <c r="S9" s="49">
        <v>3348.5749999999998</v>
      </c>
      <c r="T9" s="212">
        <f t="shared" si="5"/>
        <v>-3348.5749999999998</v>
      </c>
      <c r="U9" s="211">
        <v>65.929999999999993</v>
      </c>
      <c r="V9" s="49">
        <v>27.482499999999987</v>
      </c>
      <c r="W9" s="212">
        <f t="shared" si="6"/>
        <v>38.447500000000005</v>
      </c>
      <c r="X9" s="51">
        <v>90.847499999999997</v>
      </c>
      <c r="Y9" s="224">
        <v>0</v>
      </c>
      <c r="Z9" s="223">
        <f t="shared" si="7"/>
        <v>0</v>
      </c>
      <c r="AA9" s="222">
        <v>3489.6749999999997</v>
      </c>
      <c r="AB9" s="221">
        <v>0</v>
      </c>
      <c r="AC9" s="220">
        <f t="shared" si="8"/>
        <v>0</v>
      </c>
      <c r="AD9" s="219">
        <f t="shared" si="9"/>
        <v>-3398.8274999999999</v>
      </c>
    </row>
    <row r="10" spans="1:31" ht="15">
      <c r="A10" s="377"/>
      <c r="B10" s="270" t="s">
        <v>22</v>
      </c>
      <c r="C10" s="269">
        <f t="shared" si="0"/>
        <v>1</v>
      </c>
      <c r="D10" s="251">
        <v>0</v>
      </c>
      <c r="E10" s="268">
        <v>0</v>
      </c>
      <c r="F10" s="262">
        <v>0</v>
      </c>
      <c r="G10" s="267">
        <v>0</v>
      </c>
      <c r="H10" s="266">
        <f t="shared" si="1"/>
        <v>1</v>
      </c>
      <c r="I10" s="251">
        <v>0</v>
      </c>
      <c r="J10" s="61">
        <v>0</v>
      </c>
      <c r="K10" s="265">
        <f t="shared" si="2"/>
        <v>0</v>
      </c>
      <c r="L10" s="251">
        <v>0</v>
      </c>
      <c r="M10" s="61">
        <v>0</v>
      </c>
      <c r="N10" s="252">
        <f t="shared" si="3"/>
        <v>0</v>
      </c>
      <c r="O10" s="251">
        <v>133.80000000000001</v>
      </c>
      <c r="P10" s="61">
        <v>143.17500000000004</v>
      </c>
      <c r="Q10" s="252">
        <f t="shared" si="4"/>
        <v>-9.3750000000000284</v>
      </c>
      <c r="R10" s="251">
        <v>2326.6949999999997</v>
      </c>
      <c r="S10" s="61">
        <v>3336.26</v>
      </c>
      <c r="T10" s="252">
        <f t="shared" si="5"/>
        <v>-1009.5650000000005</v>
      </c>
      <c r="U10" s="251">
        <v>0</v>
      </c>
      <c r="V10" s="61">
        <v>0</v>
      </c>
      <c r="W10" s="252">
        <f t="shared" si="6"/>
        <v>0</v>
      </c>
      <c r="X10" s="63">
        <v>2460.4949999999999</v>
      </c>
      <c r="Y10" s="264">
        <v>0</v>
      </c>
      <c r="Z10" s="263">
        <f t="shared" si="7"/>
        <v>0</v>
      </c>
      <c r="AA10" s="262">
        <v>3479.4350000000004</v>
      </c>
      <c r="AB10" s="261">
        <v>0</v>
      </c>
      <c r="AC10" s="260">
        <f t="shared" si="8"/>
        <v>0</v>
      </c>
      <c r="AD10" s="259">
        <f t="shared" si="9"/>
        <v>-1018.9400000000005</v>
      </c>
    </row>
    <row r="11" spans="1:31" ht="15">
      <c r="A11" s="377"/>
      <c r="B11" s="270" t="s">
        <v>21</v>
      </c>
      <c r="C11" s="269">
        <f t="shared" si="0"/>
        <v>1</v>
      </c>
      <c r="D11" s="251">
        <v>0</v>
      </c>
      <c r="E11" s="268">
        <v>0</v>
      </c>
      <c r="F11" s="262">
        <v>0</v>
      </c>
      <c r="G11" s="267">
        <v>0</v>
      </c>
      <c r="H11" s="266">
        <f t="shared" si="1"/>
        <v>1</v>
      </c>
      <c r="I11" s="251">
        <v>0</v>
      </c>
      <c r="J11" s="61">
        <v>0</v>
      </c>
      <c r="K11" s="265">
        <f t="shared" si="2"/>
        <v>0</v>
      </c>
      <c r="L11" s="251">
        <v>0</v>
      </c>
      <c r="M11" s="61">
        <v>0</v>
      </c>
      <c r="N11" s="252">
        <f t="shared" si="3"/>
        <v>0</v>
      </c>
      <c r="O11" s="251">
        <v>433.16750000000002</v>
      </c>
      <c r="P11" s="61">
        <v>90.164999999999992</v>
      </c>
      <c r="Q11" s="252">
        <f t="shared" si="4"/>
        <v>343.00250000000005</v>
      </c>
      <c r="R11" s="251">
        <v>4625.2800000000007</v>
      </c>
      <c r="S11" s="61">
        <v>5146.4849999999997</v>
      </c>
      <c r="T11" s="252">
        <f t="shared" si="5"/>
        <v>-521.20499999999902</v>
      </c>
      <c r="U11" s="251">
        <v>1.1368683772161603E-13</v>
      </c>
      <c r="V11" s="61">
        <v>1.3145040611561853E-13</v>
      </c>
      <c r="W11" s="252">
        <f t="shared" si="6"/>
        <v>-1.7763568394002505E-14</v>
      </c>
      <c r="X11" s="63">
        <v>5058.4475000000002</v>
      </c>
      <c r="Y11" s="264">
        <v>0</v>
      </c>
      <c r="Z11" s="263">
        <f t="shared" si="7"/>
        <v>0</v>
      </c>
      <c r="AA11" s="262">
        <v>5236.6499999999996</v>
      </c>
      <c r="AB11" s="261">
        <v>0</v>
      </c>
      <c r="AC11" s="260">
        <f t="shared" si="8"/>
        <v>0</v>
      </c>
      <c r="AD11" s="259">
        <f t="shared" si="9"/>
        <v>-178.20249999999942</v>
      </c>
    </row>
    <row r="12" spans="1:31" ht="15">
      <c r="A12" s="377"/>
      <c r="B12" s="270" t="s">
        <v>20</v>
      </c>
      <c r="C12" s="269">
        <f t="shared" si="0"/>
        <v>1</v>
      </c>
      <c r="D12" s="251">
        <v>0</v>
      </c>
      <c r="E12" s="268">
        <v>0</v>
      </c>
      <c r="F12" s="262">
        <v>0</v>
      </c>
      <c r="G12" s="267">
        <v>0</v>
      </c>
      <c r="H12" s="266">
        <f t="shared" si="1"/>
        <v>1</v>
      </c>
      <c r="I12" s="251">
        <v>0</v>
      </c>
      <c r="J12" s="61">
        <v>0</v>
      </c>
      <c r="K12" s="265">
        <f t="shared" si="2"/>
        <v>0</v>
      </c>
      <c r="L12" s="251">
        <v>0</v>
      </c>
      <c r="M12" s="61">
        <v>0</v>
      </c>
      <c r="N12" s="252">
        <f t="shared" si="3"/>
        <v>0</v>
      </c>
      <c r="O12" s="251">
        <v>238.49</v>
      </c>
      <c r="P12" s="61">
        <v>13.205</v>
      </c>
      <c r="Q12" s="252">
        <f t="shared" si="4"/>
        <v>225.285</v>
      </c>
      <c r="R12" s="251">
        <v>2048.1575000000003</v>
      </c>
      <c r="S12" s="61">
        <v>1521.9549999999999</v>
      </c>
      <c r="T12" s="252">
        <f t="shared" si="5"/>
        <v>526.20250000000033</v>
      </c>
      <c r="U12" s="251">
        <v>2.1316282072803006E-14</v>
      </c>
      <c r="V12" s="61">
        <v>2.5313084961453569E-14</v>
      </c>
      <c r="W12" s="252">
        <f t="shared" si="6"/>
        <v>-3.9968028886505635E-15</v>
      </c>
      <c r="X12" s="63">
        <v>2286.6475</v>
      </c>
      <c r="Y12" s="264">
        <v>0</v>
      </c>
      <c r="Z12" s="263">
        <f t="shared" si="7"/>
        <v>0</v>
      </c>
      <c r="AA12" s="262">
        <v>1535.1599999999999</v>
      </c>
      <c r="AB12" s="261">
        <v>0</v>
      </c>
      <c r="AC12" s="260">
        <f t="shared" si="8"/>
        <v>0</v>
      </c>
      <c r="AD12" s="259">
        <f t="shared" si="9"/>
        <v>751.48750000000018</v>
      </c>
    </row>
    <row r="13" spans="1:31" ht="15">
      <c r="A13" s="377"/>
      <c r="B13" s="270" t="s">
        <v>19</v>
      </c>
      <c r="C13" s="269">
        <f t="shared" si="0"/>
        <v>1</v>
      </c>
      <c r="D13" s="251">
        <v>0</v>
      </c>
      <c r="E13" s="268">
        <v>0</v>
      </c>
      <c r="F13" s="262">
        <v>0</v>
      </c>
      <c r="G13" s="267">
        <v>0</v>
      </c>
      <c r="H13" s="266">
        <f t="shared" si="1"/>
        <v>1</v>
      </c>
      <c r="I13" s="251">
        <v>0</v>
      </c>
      <c r="J13" s="61">
        <v>0</v>
      </c>
      <c r="K13" s="265">
        <f t="shared" si="2"/>
        <v>0</v>
      </c>
      <c r="L13" s="251">
        <v>0</v>
      </c>
      <c r="M13" s="61">
        <v>0</v>
      </c>
      <c r="N13" s="252">
        <f t="shared" si="3"/>
        <v>0</v>
      </c>
      <c r="O13" s="251">
        <v>99.982499999999987</v>
      </c>
      <c r="P13" s="61">
        <v>0</v>
      </c>
      <c r="Q13" s="252">
        <f t="shared" si="4"/>
        <v>99.982499999999987</v>
      </c>
      <c r="R13" s="251">
        <v>28.947500000000002</v>
      </c>
      <c r="S13" s="61">
        <v>0</v>
      </c>
      <c r="T13" s="252">
        <f t="shared" si="5"/>
        <v>28.947500000000002</v>
      </c>
      <c r="U13" s="251">
        <v>10.322500000000005</v>
      </c>
      <c r="V13" s="61">
        <v>0</v>
      </c>
      <c r="W13" s="252">
        <f t="shared" si="6"/>
        <v>10.322500000000005</v>
      </c>
      <c r="X13" s="63">
        <v>139.2525</v>
      </c>
      <c r="Y13" s="264">
        <v>0</v>
      </c>
      <c r="Z13" s="263">
        <f t="shared" si="7"/>
        <v>0</v>
      </c>
      <c r="AA13" s="262">
        <v>0</v>
      </c>
      <c r="AB13" s="261">
        <v>0</v>
      </c>
      <c r="AC13" s="260">
        <f t="shared" si="8"/>
        <v>1</v>
      </c>
      <c r="AD13" s="259">
        <f t="shared" si="9"/>
        <v>139.2525</v>
      </c>
    </row>
    <row r="14" spans="1:31" ht="15">
      <c r="A14" s="377"/>
      <c r="B14" s="258" t="s">
        <v>18</v>
      </c>
      <c r="C14" s="269">
        <f t="shared" si="0"/>
        <v>1</v>
      </c>
      <c r="D14" s="251">
        <v>0</v>
      </c>
      <c r="E14" s="268">
        <v>0</v>
      </c>
      <c r="F14" s="262">
        <v>0</v>
      </c>
      <c r="G14" s="267">
        <v>0</v>
      </c>
      <c r="H14" s="266">
        <f t="shared" si="1"/>
        <v>1</v>
      </c>
      <c r="I14" s="251">
        <v>0</v>
      </c>
      <c r="J14" s="61">
        <v>0</v>
      </c>
      <c r="K14" s="265">
        <f t="shared" si="2"/>
        <v>0</v>
      </c>
      <c r="L14" s="251">
        <v>0</v>
      </c>
      <c r="M14" s="61">
        <v>0</v>
      </c>
      <c r="N14" s="252">
        <f t="shared" si="3"/>
        <v>0</v>
      </c>
      <c r="O14" s="251">
        <v>230.06499999999994</v>
      </c>
      <c r="P14" s="61">
        <v>0</v>
      </c>
      <c r="Q14" s="252">
        <f t="shared" si="4"/>
        <v>230.06499999999994</v>
      </c>
      <c r="R14" s="251">
        <v>257.46249999999998</v>
      </c>
      <c r="S14" s="61">
        <v>0</v>
      </c>
      <c r="T14" s="252">
        <f t="shared" si="5"/>
        <v>257.46249999999998</v>
      </c>
      <c r="U14" s="251">
        <v>821.43999999999994</v>
      </c>
      <c r="V14" s="61">
        <v>0</v>
      </c>
      <c r="W14" s="252">
        <f t="shared" si="6"/>
        <v>821.43999999999994</v>
      </c>
      <c r="X14" s="63">
        <v>1308.9674999999997</v>
      </c>
      <c r="Y14" s="264">
        <v>0</v>
      </c>
      <c r="Z14" s="263">
        <f t="shared" si="7"/>
        <v>0</v>
      </c>
      <c r="AA14" s="262">
        <v>0</v>
      </c>
      <c r="AB14" s="261">
        <v>0</v>
      </c>
      <c r="AC14" s="260">
        <f t="shared" si="8"/>
        <v>1</v>
      </c>
      <c r="AD14" s="259">
        <f t="shared" si="9"/>
        <v>1308.9674999999997</v>
      </c>
    </row>
    <row r="15" spans="1:31" ht="15">
      <c r="A15" s="377"/>
      <c r="B15" s="238" t="s">
        <v>17</v>
      </c>
      <c r="C15" s="249">
        <f t="shared" si="0"/>
        <v>1</v>
      </c>
      <c r="D15" s="231">
        <v>0</v>
      </c>
      <c r="E15" s="248">
        <v>0</v>
      </c>
      <c r="F15" s="242">
        <v>0</v>
      </c>
      <c r="G15" s="247">
        <v>0</v>
      </c>
      <c r="H15" s="246">
        <f t="shared" si="1"/>
        <v>1</v>
      </c>
      <c r="I15" s="231">
        <v>0</v>
      </c>
      <c r="J15" s="72">
        <v>0</v>
      </c>
      <c r="K15" s="245">
        <f t="shared" si="2"/>
        <v>0</v>
      </c>
      <c r="L15" s="231">
        <v>0</v>
      </c>
      <c r="M15" s="72">
        <v>0</v>
      </c>
      <c r="N15" s="232">
        <f t="shared" si="3"/>
        <v>0</v>
      </c>
      <c r="O15" s="231">
        <v>149.45750000000001</v>
      </c>
      <c r="P15" s="72">
        <v>166.02749999999997</v>
      </c>
      <c r="Q15" s="232">
        <f t="shared" si="4"/>
        <v>-16.569999999999965</v>
      </c>
      <c r="R15" s="231">
        <v>453.69500000000005</v>
      </c>
      <c r="S15" s="72">
        <v>15.79</v>
      </c>
      <c r="T15" s="232">
        <f t="shared" si="5"/>
        <v>437.90500000000003</v>
      </c>
      <c r="U15" s="231">
        <v>1148.75</v>
      </c>
      <c r="V15" s="72">
        <v>99.662500000000023</v>
      </c>
      <c r="W15" s="232">
        <f t="shared" si="6"/>
        <v>1049.0875000000001</v>
      </c>
      <c r="X15" s="74">
        <v>1751.9025000000001</v>
      </c>
      <c r="Y15" s="244">
        <v>0</v>
      </c>
      <c r="Z15" s="243">
        <f t="shared" si="7"/>
        <v>0</v>
      </c>
      <c r="AA15" s="242">
        <v>281.48</v>
      </c>
      <c r="AB15" s="241">
        <v>0</v>
      </c>
      <c r="AC15" s="240">
        <f t="shared" si="8"/>
        <v>0</v>
      </c>
      <c r="AD15" s="239">
        <f t="shared" si="9"/>
        <v>1470.4225000000001</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98.365000000000009</v>
      </c>
      <c r="P16" s="49">
        <v>0</v>
      </c>
      <c r="Q16" s="212">
        <f t="shared" si="4"/>
        <v>98.365000000000009</v>
      </c>
      <c r="R16" s="211">
        <v>447.82499999999993</v>
      </c>
      <c r="S16" s="49">
        <v>0</v>
      </c>
      <c r="T16" s="212">
        <f t="shared" si="5"/>
        <v>447.82499999999993</v>
      </c>
      <c r="U16" s="211">
        <v>0</v>
      </c>
      <c r="V16" s="49">
        <v>0</v>
      </c>
      <c r="W16" s="212">
        <f t="shared" si="6"/>
        <v>0</v>
      </c>
      <c r="X16" s="51">
        <v>546.18999999999994</v>
      </c>
      <c r="Y16" s="224">
        <v>0</v>
      </c>
      <c r="Z16" s="223">
        <f t="shared" si="7"/>
        <v>0</v>
      </c>
      <c r="AA16" s="222">
        <v>0</v>
      </c>
      <c r="AB16" s="221">
        <v>0</v>
      </c>
      <c r="AC16" s="220">
        <f t="shared" si="8"/>
        <v>1</v>
      </c>
      <c r="AD16" s="219">
        <f t="shared" si="9"/>
        <v>546.18999999999994</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7.3375000000000004</v>
      </c>
      <c r="P17" s="38">
        <v>0</v>
      </c>
      <c r="Q17" s="192">
        <f t="shared" si="4"/>
        <v>7.3375000000000004</v>
      </c>
      <c r="R17" s="191">
        <v>90.387500000000003</v>
      </c>
      <c r="S17" s="38">
        <v>0</v>
      </c>
      <c r="T17" s="192">
        <f t="shared" si="5"/>
        <v>90.387500000000003</v>
      </c>
      <c r="U17" s="191">
        <v>107.5</v>
      </c>
      <c r="V17" s="38">
        <v>0</v>
      </c>
      <c r="W17" s="192">
        <f t="shared" si="6"/>
        <v>107.5</v>
      </c>
      <c r="X17" s="40">
        <v>205.22500000000002</v>
      </c>
      <c r="Y17" s="204">
        <v>0</v>
      </c>
      <c r="Z17" s="203">
        <f t="shared" si="7"/>
        <v>0</v>
      </c>
      <c r="AA17" s="202">
        <v>0</v>
      </c>
      <c r="AB17" s="201">
        <v>0</v>
      </c>
      <c r="AC17" s="200">
        <f t="shared" si="8"/>
        <v>1</v>
      </c>
      <c r="AD17" s="199">
        <f t="shared" si="9"/>
        <v>205.22500000000002</v>
      </c>
    </row>
    <row r="18" spans="1:30" ht="15">
      <c r="A18" s="377"/>
      <c r="B18" s="178" t="s">
        <v>14</v>
      </c>
      <c r="C18" s="189">
        <f t="shared" si="0"/>
        <v>1</v>
      </c>
      <c r="D18" s="171">
        <f>SUM(D6:D17)</f>
        <v>0</v>
      </c>
      <c r="E18" s="188">
        <v>0</v>
      </c>
      <c r="F18" s="182">
        <f>SUM(F6:F17)</f>
        <v>0</v>
      </c>
      <c r="G18" s="187">
        <v>0</v>
      </c>
      <c r="H18" s="186">
        <f t="shared" si="1"/>
        <v>1</v>
      </c>
      <c r="I18" s="171">
        <f t="shared" ref="I18:X18" si="10">SUM(I6:I17)</f>
        <v>0</v>
      </c>
      <c r="J18" s="27">
        <f t="shared" si="10"/>
        <v>0</v>
      </c>
      <c r="K18" s="185">
        <f t="shared" si="10"/>
        <v>0</v>
      </c>
      <c r="L18" s="171">
        <f t="shared" si="10"/>
        <v>0</v>
      </c>
      <c r="M18" s="27">
        <f t="shared" si="10"/>
        <v>0</v>
      </c>
      <c r="N18" s="172">
        <f t="shared" si="10"/>
        <v>0</v>
      </c>
      <c r="O18" s="171">
        <f t="shared" si="10"/>
        <v>1482.7474999999999</v>
      </c>
      <c r="P18" s="27">
        <f t="shared" si="10"/>
        <v>526.18999999999994</v>
      </c>
      <c r="Q18" s="172">
        <f t="shared" si="10"/>
        <v>956.5575</v>
      </c>
      <c r="R18" s="171">
        <f t="shared" si="10"/>
        <v>10391.632500000002</v>
      </c>
      <c r="S18" s="27">
        <f t="shared" si="10"/>
        <v>13369.065000000001</v>
      </c>
      <c r="T18" s="172">
        <f t="shared" si="10"/>
        <v>-2977.432499999999</v>
      </c>
      <c r="U18" s="171">
        <f t="shared" si="10"/>
        <v>2721.83</v>
      </c>
      <c r="V18" s="27">
        <f t="shared" si="10"/>
        <v>127.14500000000017</v>
      </c>
      <c r="W18" s="172">
        <f t="shared" si="10"/>
        <v>2594.6849999999999</v>
      </c>
      <c r="X18" s="29">
        <f t="shared" si="10"/>
        <v>14596.210000000003</v>
      </c>
      <c r="Y18" s="184">
        <v>0</v>
      </c>
      <c r="Z18" s="183">
        <f t="shared" si="7"/>
        <v>0</v>
      </c>
      <c r="AA18" s="182">
        <f>SUM(AA6:AA17)</f>
        <v>14022.4</v>
      </c>
      <c r="AB18" s="181">
        <v>0</v>
      </c>
      <c r="AC18" s="180">
        <f t="shared" si="8"/>
        <v>0</v>
      </c>
      <c r="AD18" s="179">
        <f>SUM(AD6:AD17)</f>
        <v>573.8100000000004</v>
      </c>
    </row>
    <row r="19" spans="1:30" ht="15">
      <c r="A19" s="377"/>
      <c r="B19" s="158" t="s">
        <v>87</v>
      </c>
      <c r="C19" s="169">
        <f t="shared" si="0"/>
        <v>1</v>
      </c>
      <c r="D19" s="151">
        <f>SUM(D9:D15)</f>
        <v>0</v>
      </c>
      <c r="E19" s="168">
        <v>0</v>
      </c>
      <c r="F19" s="162">
        <f>SUM(F9:F15)</f>
        <v>0</v>
      </c>
      <c r="G19" s="167">
        <v>0</v>
      </c>
      <c r="H19" s="166">
        <f t="shared" si="1"/>
        <v>1</v>
      </c>
      <c r="I19" s="151">
        <f t="shared" ref="I19:X19" si="11">SUM(I9:I15)</f>
        <v>0</v>
      </c>
      <c r="J19" s="16">
        <f t="shared" si="11"/>
        <v>0</v>
      </c>
      <c r="K19" s="165">
        <f t="shared" si="11"/>
        <v>0</v>
      </c>
      <c r="L19" s="151">
        <f t="shared" si="11"/>
        <v>0</v>
      </c>
      <c r="M19" s="16">
        <f t="shared" si="11"/>
        <v>0</v>
      </c>
      <c r="N19" s="152">
        <f t="shared" si="11"/>
        <v>0</v>
      </c>
      <c r="O19" s="151">
        <f t="shared" si="11"/>
        <v>1309.8799999999999</v>
      </c>
      <c r="P19" s="16">
        <f t="shared" si="11"/>
        <v>526.18999999999994</v>
      </c>
      <c r="Q19" s="152">
        <f t="shared" si="11"/>
        <v>783.69</v>
      </c>
      <c r="R19" s="151">
        <f t="shared" si="11"/>
        <v>9740.2374999999993</v>
      </c>
      <c r="S19" s="16">
        <f t="shared" si="11"/>
        <v>13369.065000000001</v>
      </c>
      <c r="T19" s="152">
        <f t="shared" si="11"/>
        <v>-3628.8274999999985</v>
      </c>
      <c r="U19" s="151">
        <f t="shared" si="11"/>
        <v>2046.4425000000001</v>
      </c>
      <c r="V19" s="16">
        <f t="shared" si="11"/>
        <v>127.14500000000017</v>
      </c>
      <c r="W19" s="152">
        <f t="shared" si="11"/>
        <v>1919.2975000000001</v>
      </c>
      <c r="X19" s="18">
        <f t="shared" si="11"/>
        <v>13096.560000000001</v>
      </c>
      <c r="Y19" s="164">
        <v>0</v>
      </c>
      <c r="Z19" s="163">
        <f t="shared" si="7"/>
        <v>0</v>
      </c>
      <c r="AA19" s="162">
        <f>SUM(AA9:AA15)</f>
        <v>14022.4</v>
      </c>
      <c r="AB19" s="161">
        <v>0</v>
      </c>
      <c r="AC19" s="160">
        <f t="shared" si="8"/>
        <v>0</v>
      </c>
      <c r="AD19" s="159">
        <f>SUM(AD9:AD15)</f>
        <v>-925.83999999999924</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172.86750000000001</v>
      </c>
      <c r="P20" s="293">
        <f t="shared" si="12"/>
        <v>0</v>
      </c>
      <c r="Q20" s="295">
        <f t="shared" si="12"/>
        <v>172.86750000000001</v>
      </c>
      <c r="R20" s="294">
        <f t="shared" si="12"/>
        <v>651.39499999999998</v>
      </c>
      <c r="S20" s="293">
        <f t="shared" si="12"/>
        <v>0</v>
      </c>
      <c r="T20" s="295">
        <f t="shared" si="12"/>
        <v>651.39499999999998</v>
      </c>
      <c r="U20" s="294">
        <f t="shared" si="12"/>
        <v>675.38750000000005</v>
      </c>
      <c r="V20" s="293">
        <f t="shared" si="12"/>
        <v>0</v>
      </c>
      <c r="W20" s="295">
        <f t="shared" si="12"/>
        <v>675.38750000000005</v>
      </c>
      <c r="X20" s="308">
        <f t="shared" si="12"/>
        <v>1499.65</v>
      </c>
      <c r="Y20" s="307">
        <v>0</v>
      </c>
      <c r="Z20" s="306">
        <f t="shared" si="7"/>
        <v>0</v>
      </c>
      <c r="AA20" s="305">
        <f>SUM(AA6:AA8,AA16:AA17)</f>
        <v>0</v>
      </c>
      <c r="AB20" s="304">
        <v>0</v>
      </c>
      <c r="AC20" s="303">
        <f t="shared" si="8"/>
        <v>1</v>
      </c>
      <c r="AD20" s="302">
        <f>SUM(AD6:AD8,AD16:AD17)</f>
        <v>1499.65</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7.6433333333333335</v>
      </c>
      <c r="P21" s="83">
        <v>0</v>
      </c>
      <c r="Q21" s="274">
        <f t="shared" ref="Q21:Q32" si="15">O21-P21</f>
        <v>7.6433333333333335</v>
      </c>
      <c r="R21" s="273">
        <v>56.319166666666668</v>
      </c>
      <c r="S21" s="83">
        <v>0</v>
      </c>
      <c r="T21" s="274">
        <f t="shared" ref="T21:T32" si="16">R21-S21</f>
        <v>56.319166666666668</v>
      </c>
      <c r="U21" s="273">
        <v>84.334999999999994</v>
      </c>
      <c r="V21" s="83">
        <v>0</v>
      </c>
      <c r="W21" s="274">
        <f t="shared" ref="W21:W32" si="17">U21-V21</f>
        <v>84.334999999999994</v>
      </c>
      <c r="X21" s="85">
        <v>148.29749999999999</v>
      </c>
      <c r="Y21" s="286">
        <v>0</v>
      </c>
      <c r="Z21" s="285">
        <f t="shared" si="7"/>
        <v>0</v>
      </c>
      <c r="AA21" s="284">
        <v>0</v>
      </c>
      <c r="AB21" s="283">
        <v>0</v>
      </c>
      <c r="AC21" s="282">
        <f t="shared" si="8"/>
        <v>1</v>
      </c>
      <c r="AD21" s="281">
        <f t="shared" ref="AD21:AD32" si="18">X21-AA21</f>
        <v>148.29749999999999</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8.0558333333333341</v>
      </c>
      <c r="P22" s="61">
        <v>0</v>
      </c>
      <c r="Q22" s="252">
        <f t="shared" si="15"/>
        <v>8.0558333333333341</v>
      </c>
      <c r="R22" s="251">
        <v>159.48999999999998</v>
      </c>
      <c r="S22" s="61">
        <v>0</v>
      </c>
      <c r="T22" s="252">
        <f t="shared" si="16"/>
        <v>159.48999999999998</v>
      </c>
      <c r="U22" s="251">
        <v>129.76500000000001</v>
      </c>
      <c r="V22" s="61">
        <v>0</v>
      </c>
      <c r="W22" s="252">
        <f t="shared" si="17"/>
        <v>129.76500000000001</v>
      </c>
      <c r="X22" s="63">
        <v>297.31083333333333</v>
      </c>
      <c r="Y22" s="264">
        <v>0</v>
      </c>
      <c r="Z22" s="263">
        <f t="shared" si="7"/>
        <v>0</v>
      </c>
      <c r="AA22" s="262">
        <v>0</v>
      </c>
      <c r="AB22" s="261">
        <v>0</v>
      </c>
      <c r="AC22" s="260">
        <f t="shared" si="8"/>
        <v>1</v>
      </c>
      <c r="AD22" s="259">
        <f t="shared" si="18"/>
        <v>297.31083333333333</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61.699166666666663</v>
      </c>
      <c r="P23" s="72">
        <v>0</v>
      </c>
      <c r="Q23" s="232">
        <f t="shared" si="15"/>
        <v>61.699166666666663</v>
      </c>
      <c r="R23" s="231">
        <v>63.031666666666673</v>
      </c>
      <c r="S23" s="72">
        <v>0</v>
      </c>
      <c r="T23" s="232">
        <f t="shared" si="16"/>
        <v>63.031666666666673</v>
      </c>
      <c r="U23" s="231">
        <v>323.12666666666672</v>
      </c>
      <c r="V23" s="72">
        <v>0</v>
      </c>
      <c r="W23" s="232">
        <f t="shared" si="17"/>
        <v>323.12666666666672</v>
      </c>
      <c r="X23" s="74">
        <v>447.85750000000007</v>
      </c>
      <c r="Y23" s="244">
        <v>0</v>
      </c>
      <c r="Z23" s="243">
        <f t="shared" si="7"/>
        <v>0</v>
      </c>
      <c r="AA23" s="242">
        <v>0</v>
      </c>
      <c r="AB23" s="241">
        <v>0</v>
      </c>
      <c r="AC23" s="240">
        <f t="shared" si="8"/>
        <v>1</v>
      </c>
      <c r="AD23" s="239">
        <f t="shared" si="18"/>
        <v>447.85750000000007</v>
      </c>
    </row>
    <row r="24" spans="1:30" ht="15">
      <c r="A24" s="377"/>
      <c r="B24" s="218" t="s">
        <v>23</v>
      </c>
      <c r="C24" s="229">
        <f t="shared" si="0"/>
        <v>1</v>
      </c>
      <c r="D24" s="211">
        <v>0</v>
      </c>
      <c r="E24" s="228">
        <v>0</v>
      </c>
      <c r="F24" s="222">
        <v>0</v>
      </c>
      <c r="G24" s="227">
        <v>0</v>
      </c>
      <c r="H24" s="226">
        <f t="shared" si="1"/>
        <v>1</v>
      </c>
      <c r="I24" s="211">
        <v>0</v>
      </c>
      <c r="J24" s="49">
        <v>0</v>
      </c>
      <c r="K24" s="225">
        <f t="shared" si="13"/>
        <v>0</v>
      </c>
      <c r="L24" s="211">
        <v>0</v>
      </c>
      <c r="M24" s="49">
        <v>0</v>
      </c>
      <c r="N24" s="212">
        <f t="shared" si="14"/>
        <v>0</v>
      </c>
      <c r="O24" s="211">
        <v>84.735833333333332</v>
      </c>
      <c r="P24" s="49">
        <v>75.240833333333327</v>
      </c>
      <c r="Q24" s="212">
        <f t="shared" si="15"/>
        <v>9.4950000000000045</v>
      </c>
      <c r="R24" s="211">
        <v>518.99583333333328</v>
      </c>
      <c r="S24" s="49">
        <v>1911.1583333333335</v>
      </c>
      <c r="T24" s="212">
        <f t="shared" si="16"/>
        <v>-1392.1625000000004</v>
      </c>
      <c r="U24" s="211">
        <v>697.90166666666664</v>
      </c>
      <c r="V24" s="49">
        <v>200.08916666666667</v>
      </c>
      <c r="W24" s="212">
        <f t="shared" si="17"/>
        <v>497.8125</v>
      </c>
      <c r="X24" s="51">
        <v>1301.6333333333332</v>
      </c>
      <c r="Y24" s="224">
        <v>0</v>
      </c>
      <c r="Z24" s="223">
        <f t="shared" si="7"/>
        <v>0</v>
      </c>
      <c r="AA24" s="222">
        <v>2186.4883333333337</v>
      </c>
      <c r="AB24" s="221">
        <v>0</v>
      </c>
      <c r="AC24" s="220">
        <f t="shared" si="8"/>
        <v>0</v>
      </c>
      <c r="AD24" s="219">
        <f t="shared" si="18"/>
        <v>-884.85500000000047</v>
      </c>
    </row>
    <row r="25" spans="1:30" ht="15">
      <c r="A25" s="377"/>
      <c r="B25" s="270" t="s">
        <v>22</v>
      </c>
      <c r="C25" s="269">
        <f t="shared" si="0"/>
        <v>1</v>
      </c>
      <c r="D25" s="251">
        <v>0</v>
      </c>
      <c r="E25" s="268">
        <v>0</v>
      </c>
      <c r="F25" s="262">
        <v>0</v>
      </c>
      <c r="G25" s="267">
        <v>0</v>
      </c>
      <c r="H25" s="266">
        <f t="shared" si="1"/>
        <v>1</v>
      </c>
      <c r="I25" s="251">
        <v>0</v>
      </c>
      <c r="J25" s="61">
        <v>0</v>
      </c>
      <c r="K25" s="265">
        <f t="shared" si="13"/>
        <v>0</v>
      </c>
      <c r="L25" s="251">
        <v>0</v>
      </c>
      <c r="M25" s="61">
        <v>0</v>
      </c>
      <c r="N25" s="252">
        <f t="shared" si="14"/>
        <v>0</v>
      </c>
      <c r="O25" s="251">
        <v>156.21249999999998</v>
      </c>
      <c r="P25" s="61">
        <v>120.11916666666669</v>
      </c>
      <c r="Q25" s="252">
        <f t="shared" si="15"/>
        <v>36.093333333333291</v>
      </c>
      <c r="R25" s="251">
        <v>3454.8141666666666</v>
      </c>
      <c r="S25" s="61">
        <v>3778.0933333333337</v>
      </c>
      <c r="T25" s="252">
        <f t="shared" si="16"/>
        <v>-323.27916666666715</v>
      </c>
      <c r="U25" s="251">
        <v>60.367500000000085</v>
      </c>
      <c r="V25" s="61">
        <v>0</v>
      </c>
      <c r="W25" s="252">
        <f t="shared" si="17"/>
        <v>60.367500000000085</v>
      </c>
      <c r="X25" s="63">
        <v>3671.3941666666669</v>
      </c>
      <c r="Y25" s="264">
        <v>0</v>
      </c>
      <c r="Z25" s="263">
        <f t="shared" si="7"/>
        <v>0</v>
      </c>
      <c r="AA25" s="262">
        <v>3898.2125000000005</v>
      </c>
      <c r="AB25" s="261">
        <v>0</v>
      </c>
      <c r="AC25" s="260">
        <f t="shared" si="8"/>
        <v>0</v>
      </c>
      <c r="AD25" s="259">
        <f t="shared" si="18"/>
        <v>-226.81833333333361</v>
      </c>
    </row>
    <row r="26" spans="1:30" ht="15">
      <c r="A26" s="377"/>
      <c r="B26" s="270" t="s">
        <v>21</v>
      </c>
      <c r="C26" s="269">
        <f t="shared" si="0"/>
        <v>1</v>
      </c>
      <c r="D26" s="251">
        <v>0</v>
      </c>
      <c r="E26" s="268">
        <v>0</v>
      </c>
      <c r="F26" s="262">
        <v>0</v>
      </c>
      <c r="G26" s="267">
        <v>0</v>
      </c>
      <c r="H26" s="266">
        <f t="shared" si="1"/>
        <v>1</v>
      </c>
      <c r="I26" s="251">
        <v>0</v>
      </c>
      <c r="J26" s="61">
        <v>0</v>
      </c>
      <c r="K26" s="265">
        <f t="shared" si="13"/>
        <v>0</v>
      </c>
      <c r="L26" s="251">
        <v>0</v>
      </c>
      <c r="M26" s="61">
        <v>0</v>
      </c>
      <c r="N26" s="252">
        <f t="shared" si="14"/>
        <v>0</v>
      </c>
      <c r="O26" s="251">
        <v>250.65916666666666</v>
      </c>
      <c r="P26" s="61">
        <v>90.802499999999995</v>
      </c>
      <c r="Q26" s="252">
        <f t="shared" si="15"/>
        <v>159.85666666666668</v>
      </c>
      <c r="R26" s="251">
        <v>7934.514166666665</v>
      </c>
      <c r="S26" s="61">
        <v>8563.815833333334</v>
      </c>
      <c r="T26" s="252">
        <f t="shared" si="16"/>
        <v>-629.30166666666901</v>
      </c>
      <c r="U26" s="251">
        <v>5.6843418860808015E-14</v>
      </c>
      <c r="V26" s="61">
        <v>0</v>
      </c>
      <c r="W26" s="252">
        <f t="shared" si="17"/>
        <v>5.6843418860808015E-14</v>
      </c>
      <c r="X26" s="63">
        <v>8185.1733333333314</v>
      </c>
      <c r="Y26" s="264">
        <v>0</v>
      </c>
      <c r="Z26" s="263">
        <f t="shared" si="7"/>
        <v>0</v>
      </c>
      <c r="AA26" s="262">
        <v>8654.6183333333338</v>
      </c>
      <c r="AB26" s="261">
        <v>0</v>
      </c>
      <c r="AC26" s="260">
        <f t="shared" si="8"/>
        <v>0</v>
      </c>
      <c r="AD26" s="259">
        <f t="shared" si="18"/>
        <v>-469.44500000000244</v>
      </c>
    </row>
    <row r="27" spans="1:30" ht="15">
      <c r="A27" s="377"/>
      <c r="B27" s="270" t="s">
        <v>20</v>
      </c>
      <c r="C27" s="269">
        <f t="shared" si="0"/>
        <v>1</v>
      </c>
      <c r="D27" s="251">
        <v>0</v>
      </c>
      <c r="E27" s="268">
        <v>0</v>
      </c>
      <c r="F27" s="262">
        <v>0</v>
      </c>
      <c r="G27" s="267">
        <v>0</v>
      </c>
      <c r="H27" s="266">
        <f t="shared" si="1"/>
        <v>1</v>
      </c>
      <c r="I27" s="251">
        <v>0</v>
      </c>
      <c r="J27" s="61">
        <v>0</v>
      </c>
      <c r="K27" s="265">
        <f t="shared" si="13"/>
        <v>0</v>
      </c>
      <c r="L27" s="251">
        <v>0</v>
      </c>
      <c r="M27" s="61">
        <v>0</v>
      </c>
      <c r="N27" s="252">
        <f t="shared" si="14"/>
        <v>0</v>
      </c>
      <c r="O27" s="251">
        <v>134.67666666666665</v>
      </c>
      <c r="P27" s="61">
        <v>11.889166666666666</v>
      </c>
      <c r="Q27" s="252">
        <f t="shared" si="15"/>
        <v>122.78749999999998</v>
      </c>
      <c r="R27" s="251">
        <v>2701.8183333333332</v>
      </c>
      <c r="S27" s="61">
        <v>2120.165</v>
      </c>
      <c r="T27" s="252">
        <f t="shared" si="16"/>
        <v>581.65333333333319</v>
      </c>
      <c r="U27" s="251">
        <v>50.408333333333296</v>
      </c>
      <c r="V27" s="61">
        <v>2.2204460492503131E-14</v>
      </c>
      <c r="W27" s="252">
        <f t="shared" si="17"/>
        <v>50.408333333333275</v>
      </c>
      <c r="X27" s="63">
        <v>2886.9033333333332</v>
      </c>
      <c r="Y27" s="264">
        <v>0</v>
      </c>
      <c r="Z27" s="263">
        <f t="shared" si="7"/>
        <v>0</v>
      </c>
      <c r="AA27" s="262">
        <v>2132.0541666666668</v>
      </c>
      <c r="AB27" s="261">
        <v>0</v>
      </c>
      <c r="AC27" s="260">
        <f t="shared" si="8"/>
        <v>0</v>
      </c>
      <c r="AD27" s="259">
        <f t="shared" si="18"/>
        <v>754.84916666666641</v>
      </c>
    </row>
    <row r="28" spans="1:30" ht="15">
      <c r="A28" s="377"/>
      <c r="B28" s="270" t="s">
        <v>19</v>
      </c>
      <c r="C28" s="269">
        <f t="shared" si="0"/>
        <v>1</v>
      </c>
      <c r="D28" s="251">
        <v>0</v>
      </c>
      <c r="E28" s="268">
        <v>0</v>
      </c>
      <c r="F28" s="262">
        <v>0</v>
      </c>
      <c r="G28" s="267">
        <v>0</v>
      </c>
      <c r="H28" s="266">
        <f t="shared" si="1"/>
        <v>1</v>
      </c>
      <c r="I28" s="251">
        <v>0</v>
      </c>
      <c r="J28" s="61">
        <v>0</v>
      </c>
      <c r="K28" s="265">
        <f t="shared" si="13"/>
        <v>0</v>
      </c>
      <c r="L28" s="251">
        <v>0</v>
      </c>
      <c r="M28" s="61">
        <v>0</v>
      </c>
      <c r="N28" s="252">
        <f t="shared" si="14"/>
        <v>0</v>
      </c>
      <c r="O28" s="251">
        <v>207.08166666666668</v>
      </c>
      <c r="P28" s="61">
        <v>0</v>
      </c>
      <c r="Q28" s="252">
        <f t="shared" si="15"/>
        <v>207.08166666666668</v>
      </c>
      <c r="R28" s="251">
        <v>624.69666666666672</v>
      </c>
      <c r="S28" s="61">
        <v>0</v>
      </c>
      <c r="T28" s="252">
        <f t="shared" si="16"/>
        <v>624.69666666666672</v>
      </c>
      <c r="U28" s="251">
        <v>418.88749999999999</v>
      </c>
      <c r="V28" s="61">
        <v>0</v>
      </c>
      <c r="W28" s="252">
        <f t="shared" si="17"/>
        <v>418.88749999999999</v>
      </c>
      <c r="X28" s="63">
        <v>1250.6658333333335</v>
      </c>
      <c r="Y28" s="264">
        <v>0</v>
      </c>
      <c r="Z28" s="263">
        <f t="shared" si="7"/>
        <v>0</v>
      </c>
      <c r="AA28" s="262">
        <v>0</v>
      </c>
      <c r="AB28" s="261">
        <v>0</v>
      </c>
      <c r="AC28" s="260">
        <f t="shared" si="8"/>
        <v>1</v>
      </c>
      <c r="AD28" s="259">
        <f t="shared" si="18"/>
        <v>1250.6658333333335</v>
      </c>
    </row>
    <row r="29" spans="1:30" ht="15">
      <c r="A29" s="377"/>
      <c r="B29" s="258" t="s">
        <v>18</v>
      </c>
      <c r="C29" s="269">
        <f t="shared" si="0"/>
        <v>1</v>
      </c>
      <c r="D29" s="251">
        <v>0</v>
      </c>
      <c r="E29" s="268">
        <v>0</v>
      </c>
      <c r="F29" s="262">
        <v>0</v>
      </c>
      <c r="G29" s="267">
        <v>0</v>
      </c>
      <c r="H29" s="266">
        <f t="shared" si="1"/>
        <v>1</v>
      </c>
      <c r="I29" s="251">
        <v>0</v>
      </c>
      <c r="J29" s="61">
        <v>0</v>
      </c>
      <c r="K29" s="265">
        <f t="shared" si="13"/>
        <v>0</v>
      </c>
      <c r="L29" s="251">
        <v>0</v>
      </c>
      <c r="M29" s="61">
        <v>0</v>
      </c>
      <c r="N29" s="252">
        <f t="shared" si="14"/>
        <v>0</v>
      </c>
      <c r="O29" s="251">
        <v>114.27583333333332</v>
      </c>
      <c r="P29" s="61">
        <v>1.4566666666666668</v>
      </c>
      <c r="Q29" s="252">
        <f t="shared" si="15"/>
        <v>112.81916666666666</v>
      </c>
      <c r="R29" s="251">
        <v>902.67333333333329</v>
      </c>
      <c r="S29" s="61">
        <v>0</v>
      </c>
      <c r="T29" s="252">
        <f t="shared" si="16"/>
        <v>902.67333333333329</v>
      </c>
      <c r="U29" s="251">
        <v>147.03250000000006</v>
      </c>
      <c r="V29" s="61">
        <v>0</v>
      </c>
      <c r="W29" s="252">
        <f t="shared" si="17"/>
        <v>147.03250000000006</v>
      </c>
      <c r="X29" s="63">
        <v>1163.9816666666668</v>
      </c>
      <c r="Y29" s="264">
        <v>0</v>
      </c>
      <c r="Z29" s="263">
        <f t="shared" si="7"/>
        <v>0</v>
      </c>
      <c r="AA29" s="262">
        <v>1.4566666666666668</v>
      </c>
      <c r="AB29" s="261">
        <v>0</v>
      </c>
      <c r="AC29" s="260">
        <f t="shared" si="8"/>
        <v>0</v>
      </c>
      <c r="AD29" s="259">
        <f t="shared" si="18"/>
        <v>1162.5250000000001</v>
      </c>
    </row>
    <row r="30" spans="1:30" ht="15">
      <c r="A30" s="377"/>
      <c r="B30" s="238" t="s">
        <v>17</v>
      </c>
      <c r="C30" s="249">
        <f t="shared" si="0"/>
        <v>1</v>
      </c>
      <c r="D30" s="231">
        <v>0</v>
      </c>
      <c r="E30" s="248">
        <v>0</v>
      </c>
      <c r="F30" s="242">
        <v>0</v>
      </c>
      <c r="G30" s="247">
        <v>0</v>
      </c>
      <c r="H30" s="246">
        <f t="shared" si="1"/>
        <v>1</v>
      </c>
      <c r="I30" s="231">
        <v>0</v>
      </c>
      <c r="J30" s="72">
        <v>0</v>
      </c>
      <c r="K30" s="245">
        <f t="shared" si="13"/>
        <v>0</v>
      </c>
      <c r="L30" s="231">
        <v>0</v>
      </c>
      <c r="M30" s="72">
        <v>0</v>
      </c>
      <c r="N30" s="232">
        <f t="shared" si="14"/>
        <v>0</v>
      </c>
      <c r="O30" s="231">
        <v>81.944166666666661</v>
      </c>
      <c r="P30" s="72">
        <v>0</v>
      </c>
      <c r="Q30" s="232">
        <f t="shared" si="15"/>
        <v>81.944166666666661</v>
      </c>
      <c r="R30" s="231">
        <v>190.90499999999997</v>
      </c>
      <c r="S30" s="72">
        <v>0</v>
      </c>
      <c r="T30" s="232">
        <f t="shared" si="16"/>
        <v>190.90499999999997</v>
      </c>
      <c r="U30" s="231">
        <v>127.21</v>
      </c>
      <c r="V30" s="72">
        <v>0</v>
      </c>
      <c r="W30" s="232">
        <f t="shared" si="17"/>
        <v>127.21</v>
      </c>
      <c r="X30" s="74">
        <v>400.05916666666661</v>
      </c>
      <c r="Y30" s="244">
        <v>0</v>
      </c>
      <c r="Z30" s="243">
        <f t="shared" si="7"/>
        <v>0</v>
      </c>
      <c r="AA30" s="242">
        <v>0</v>
      </c>
      <c r="AB30" s="241">
        <v>0</v>
      </c>
      <c r="AC30" s="240">
        <f t="shared" si="8"/>
        <v>1</v>
      </c>
      <c r="AD30" s="239">
        <f t="shared" si="18"/>
        <v>400.05916666666661</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99.97166666666665</v>
      </c>
      <c r="P31" s="49">
        <v>0</v>
      </c>
      <c r="Q31" s="212">
        <f t="shared" si="15"/>
        <v>99.97166666666665</v>
      </c>
      <c r="R31" s="211">
        <v>206.80999999999997</v>
      </c>
      <c r="S31" s="49">
        <v>0</v>
      </c>
      <c r="T31" s="212">
        <f t="shared" si="16"/>
        <v>206.80999999999997</v>
      </c>
      <c r="U31" s="211">
        <v>13.802500000000004</v>
      </c>
      <c r="V31" s="49">
        <v>0</v>
      </c>
      <c r="W31" s="212">
        <f t="shared" si="17"/>
        <v>13.802500000000004</v>
      </c>
      <c r="X31" s="51">
        <v>320.58416666666665</v>
      </c>
      <c r="Y31" s="224">
        <v>0</v>
      </c>
      <c r="Z31" s="223">
        <f t="shared" si="7"/>
        <v>0</v>
      </c>
      <c r="AA31" s="222">
        <v>0</v>
      </c>
      <c r="AB31" s="221">
        <v>0</v>
      </c>
      <c r="AC31" s="220">
        <f t="shared" si="8"/>
        <v>1</v>
      </c>
      <c r="AD31" s="219">
        <f t="shared" si="18"/>
        <v>320.58416666666665</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6.69</v>
      </c>
      <c r="P32" s="38">
        <v>0</v>
      </c>
      <c r="Q32" s="192">
        <f t="shared" si="15"/>
        <v>6.69</v>
      </c>
      <c r="R32" s="191">
        <v>23.08666666666667</v>
      </c>
      <c r="S32" s="38">
        <v>0</v>
      </c>
      <c r="T32" s="192">
        <f t="shared" si="16"/>
        <v>23.08666666666667</v>
      </c>
      <c r="U32" s="191">
        <v>262.55916666666661</v>
      </c>
      <c r="V32" s="38">
        <v>0</v>
      </c>
      <c r="W32" s="192">
        <f t="shared" si="17"/>
        <v>262.55916666666661</v>
      </c>
      <c r="X32" s="40">
        <v>292.33583333333331</v>
      </c>
      <c r="Y32" s="204">
        <v>0</v>
      </c>
      <c r="Z32" s="203">
        <f t="shared" si="7"/>
        <v>0</v>
      </c>
      <c r="AA32" s="202">
        <v>0</v>
      </c>
      <c r="AB32" s="201">
        <v>0</v>
      </c>
      <c r="AC32" s="200">
        <f t="shared" si="8"/>
        <v>1</v>
      </c>
      <c r="AD32" s="199">
        <f t="shared" si="18"/>
        <v>292.33583333333331</v>
      </c>
    </row>
    <row r="33" spans="1:30" ht="15">
      <c r="A33" s="377"/>
      <c r="B33" s="178" t="s">
        <v>14</v>
      </c>
      <c r="C33" s="189">
        <f t="shared" si="0"/>
        <v>1</v>
      </c>
      <c r="D33" s="171">
        <f>SUM(D21:D32)</f>
        <v>0</v>
      </c>
      <c r="E33" s="188">
        <v>0</v>
      </c>
      <c r="F33" s="182">
        <f>SUM(F21:F32)</f>
        <v>0</v>
      </c>
      <c r="G33" s="187">
        <v>0</v>
      </c>
      <c r="H33" s="186">
        <f t="shared" si="1"/>
        <v>1</v>
      </c>
      <c r="I33" s="171">
        <f t="shared" ref="I33:X33" si="19">SUM(I21:I32)</f>
        <v>0</v>
      </c>
      <c r="J33" s="27">
        <f t="shared" si="19"/>
        <v>0</v>
      </c>
      <c r="K33" s="185">
        <f t="shared" si="19"/>
        <v>0</v>
      </c>
      <c r="L33" s="171">
        <f t="shared" si="19"/>
        <v>0</v>
      </c>
      <c r="M33" s="27">
        <f t="shared" si="19"/>
        <v>0</v>
      </c>
      <c r="N33" s="172">
        <f t="shared" si="19"/>
        <v>0</v>
      </c>
      <c r="O33" s="171">
        <f t="shared" si="19"/>
        <v>1213.6458333333333</v>
      </c>
      <c r="P33" s="27">
        <f t="shared" si="19"/>
        <v>299.50833333333333</v>
      </c>
      <c r="Q33" s="172">
        <f t="shared" si="19"/>
        <v>914.13750000000005</v>
      </c>
      <c r="R33" s="171">
        <f t="shared" si="19"/>
        <v>16837.154999999995</v>
      </c>
      <c r="S33" s="27">
        <f t="shared" si="19"/>
        <v>16373.232500000002</v>
      </c>
      <c r="T33" s="172">
        <f t="shared" si="19"/>
        <v>463.92249999999643</v>
      </c>
      <c r="U33" s="171">
        <f t="shared" si="19"/>
        <v>2315.395833333333</v>
      </c>
      <c r="V33" s="27">
        <f t="shared" si="19"/>
        <v>200.0891666666667</v>
      </c>
      <c r="W33" s="172">
        <f t="shared" si="19"/>
        <v>2115.3066666666668</v>
      </c>
      <c r="X33" s="29">
        <f t="shared" si="19"/>
        <v>20366.196666666663</v>
      </c>
      <c r="Y33" s="184">
        <v>0</v>
      </c>
      <c r="Z33" s="183">
        <f t="shared" si="7"/>
        <v>0</v>
      </c>
      <c r="AA33" s="182">
        <f>SUM(AA21:AA32)</f>
        <v>16872.830000000002</v>
      </c>
      <c r="AB33" s="181">
        <v>0</v>
      </c>
      <c r="AC33" s="180">
        <f t="shared" si="8"/>
        <v>0</v>
      </c>
      <c r="AD33" s="179">
        <f>SUM(AD21:AD32)</f>
        <v>3493.3666666666631</v>
      </c>
    </row>
    <row r="34" spans="1:30" ht="15">
      <c r="A34" s="377"/>
      <c r="B34" s="158" t="s">
        <v>87</v>
      </c>
      <c r="C34" s="169">
        <f t="shared" si="0"/>
        <v>1</v>
      </c>
      <c r="D34" s="151">
        <f>SUM(D24:D30)</f>
        <v>0</v>
      </c>
      <c r="E34" s="168">
        <v>0</v>
      </c>
      <c r="F34" s="162">
        <f>SUM(F24:F30)</f>
        <v>0</v>
      </c>
      <c r="G34" s="167">
        <v>0</v>
      </c>
      <c r="H34" s="166">
        <f t="shared" si="1"/>
        <v>1</v>
      </c>
      <c r="I34" s="151">
        <f t="shared" ref="I34:X34" si="20">SUM(I24:I30)</f>
        <v>0</v>
      </c>
      <c r="J34" s="16">
        <f t="shared" si="20"/>
        <v>0</v>
      </c>
      <c r="K34" s="165">
        <f t="shared" si="20"/>
        <v>0</v>
      </c>
      <c r="L34" s="151">
        <f t="shared" si="20"/>
        <v>0</v>
      </c>
      <c r="M34" s="16">
        <f t="shared" si="20"/>
        <v>0</v>
      </c>
      <c r="N34" s="152">
        <f t="shared" si="20"/>
        <v>0</v>
      </c>
      <c r="O34" s="151">
        <f t="shared" si="20"/>
        <v>1029.5858333333333</v>
      </c>
      <c r="P34" s="16">
        <f t="shared" si="20"/>
        <v>299.50833333333333</v>
      </c>
      <c r="Q34" s="152">
        <f t="shared" si="20"/>
        <v>730.07749999999999</v>
      </c>
      <c r="R34" s="151">
        <f t="shared" si="20"/>
        <v>16328.4175</v>
      </c>
      <c r="S34" s="16">
        <f t="shared" si="20"/>
        <v>16373.232500000002</v>
      </c>
      <c r="T34" s="152">
        <f t="shared" si="20"/>
        <v>-44.815000000003351</v>
      </c>
      <c r="U34" s="151">
        <f t="shared" si="20"/>
        <v>1501.8075000000001</v>
      </c>
      <c r="V34" s="16">
        <f t="shared" si="20"/>
        <v>200.0891666666667</v>
      </c>
      <c r="W34" s="152">
        <f t="shared" si="20"/>
        <v>1301.7183333333335</v>
      </c>
      <c r="X34" s="18">
        <f t="shared" si="20"/>
        <v>18859.810833333333</v>
      </c>
      <c r="Y34" s="164">
        <v>0</v>
      </c>
      <c r="Z34" s="163">
        <f t="shared" si="7"/>
        <v>0</v>
      </c>
      <c r="AA34" s="162">
        <f>SUM(AA24:AA30)</f>
        <v>16872.830000000002</v>
      </c>
      <c r="AB34" s="161">
        <v>0</v>
      </c>
      <c r="AC34" s="160">
        <f t="shared" si="8"/>
        <v>0</v>
      </c>
      <c r="AD34" s="159">
        <f>SUM(AD24:AD30)</f>
        <v>1986.9808333333301</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184.05999999999997</v>
      </c>
      <c r="P35" s="293">
        <f t="shared" si="21"/>
        <v>0</v>
      </c>
      <c r="Q35" s="295">
        <f t="shared" si="21"/>
        <v>184.05999999999997</v>
      </c>
      <c r="R35" s="294">
        <f t="shared" si="21"/>
        <v>508.7374999999999</v>
      </c>
      <c r="S35" s="293">
        <f t="shared" si="21"/>
        <v>0</v>
      </c>
      <c r="T35" s="295">
        <f t="shared" si="21"/>
        <v>508.7374999999999</v>
      </c>
      <c r="U35" s="294">
        <f t="shared" si="21"/>
        <v>813.58833333333337</v>
      </c>
      <c r="V35" s="293">
        <f t="shared" si="21"/>
        <v>0</v>
      </c>
      <c r="W35" s="295">
        <f t="shared" si="21"/>
        <v>813.58833333333337</v>
      </c>
      <c r="X35" s="308">
        <f t="shared" si="21"/>
        <v>1506.3858333333335</v>
      </c>
      <c r="Y35" s="307">
        <v>0</v>
      </c>
      <c r="Z35" s="306">
        <f t="shared" si="7"/>
        <v>0</v>
      </c>
      <c r="AA35" s="305">
        <f>SUM(AA21:AA23,AA31:AA32)</f>
        <v>0</v>
      </c>
      <c r="AB35" s="304">
        <v>0</v>
      </c>
      <c r="AC35" s="303">
        <f t="shared" si="8"/>
        <v>1</v>
      </c>
      <c r="AD35" s="302">
        <f>SUM(AD21:AD23,AD31:AD32)</f>
        <v>1506.3858333333335</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91.527500000000003</v>
      </c>
      <c r="P38" s="72">
        <v>0</v>
      </c>
      <c r="Q38" s="232">
        <f t="shared" si="24"/>
        <v>91.527500000000003</v>
      </c>
      <c r="R38" s="231">
        <v>327.69</v>
      </c>
      <c r="S38" s="72">
        <v>0</v>
      </c>
      <c r="T38" s="232">
        <f t="shared" si="25"/>
        <v>327.69</v>
      </c>
      <c r="U38" s="231">
        <v>1512.4974999999999</v>
      </c>
      <c r="V38" s="72">
        <v>0</v>
      </c>
      <c r="W38" s="232">
        <f t="shared" si="26"/>
        <v>1512.4974999999999</v>
      </c>
      <c r="X38" s="74">
        <v>1931.7149999999999</v>
      </c>
      <c r="Y38" s="244">
        <v>0</v>
      </c>
      <c r="Z38" s="243">
        <f t="shared" si="7"/>
        <v>0</v>
      </c>
      <c r="AA38" s="242">
        <v>0</v>
      </c>
      <c r="AB38" s="241">
        <v>0</v>
      </c>
      <c r="AC38" s="240">
        <f t="shared" si="8"/>
        <v>1</v>
      </c>
      <c r="AD38" s="239">
        <f t="shared" si="27"/>
        <v>1931.7149999999999</v>
      </c>
    </row>
    <row r="39" spans="1:30" ht="15">
      <c r="A39" s="377"/>
      <c r="B39" s="218" t="s">
        <v>23</v>
      </c>
      <c r="C39" s="229">
        <f t="shared" si="0"/>
        <v>1</v>
      </c>
      <c r="D39" s="211">
        <v>0</v>
      </c>
      <c r="E39" s="228">
        <v>0</v>
      </c>
      <c r="F39" s="222">
        <v>0</v>
      </c>
      <c r="G39" s="227">
        <v>0</v>
      </c>
      <c r="H39" s="226">
        <f t="shared" si="1"/>
        <v>1</v>
      </c>
      <c r="I39" s="211">
        <v>0</v>
      </c>
      <c r="J39" s="49">
        <v>0</v>
      </c>
      <c r="K39" s="225">
        <f t="shared" si="22"/>
        <v>0</v>
      </c>
      <c r="L39" s="211">
        <v>0</v>
      </c>
      <c r="M39" s="49">
        <v>0</v>
      </c>
      <c r="N39" s="212">
        <f t="shared" si="23"/>
        <v>0</v>
      </c>
      <c r="O39" s="211">
        <v>66.727499999999992</v>
      </c>
      <c r="P39" s="49">
        <v>110.4725</v>
      </c>
      <c r="Q39" s="212">
        <f t="shared" si="24"/>
        <v>-43.745000000000005</v>
      </c>
      <c r="R39" s="211">
        <v>185.48250000000002</v>
      </c>
      <c r="S39" s="49">
        <v>2667.5574999999999</v>
      </c>
      <c r="T39" s="212">
        <f t="shared" si="25"/>
        <v>-2482.0749999999998</v>
      </c>
      <c r="U39" s="211">
        <v>68.084999999999994</v>
      </c>
      <c r="V39" s="49">
        <v>272.44250000000017</v>
      </c>
      <c r="W39" s="212">
        <f t="shared" si="26"/>
        <v>-204.35750000000019</v>
      </c>
      <c r="X39" s="51">
        <v>320.29500000000002</v>
      </c>
      <c r="Y39" s="224">
        <v>0</v>
      </c>
      <c r="Z39" s="223">
        <f t="shared" si="7"/>
        <v>0</v>
      </c>
      <c r="AA39" s="222">
        <v>3050.4724999999999</v>
      </c>
      <c r="AB39" s="221">
        <v>0</v>
      </c>
      <c r="AC39" s="220">
        <f t="shared" si="8"/>
        <v>0</v>
      </c>
      <c r="AD39" s="219">
        <f t="shared" si="27"/>
        <v>-2730.1774999999998</v>
      </c>
    </row>
    <row r="40" spans="1:30" ht="15">
      <c r="A40" s="377"/>
      <c r="B40" s="270" t="s">
        <v>22</v>
      </c>
      <c r="C40" s="269">
        <f t="shared" si="0"/>
        <v>1</v>
      </c>
      <c r="D40" s="251">
        <v>0</v>
      </c>
      <c r="E40" s="268">
        <v>0</v>
      </c>
      <c r="F40" s="262">
        <v>0</v>
      </c>
      <c r="G40" s="267">
        <v>0</v>
      </c>
      <c r="H40" s="266">
        <f t="shared" si="1"/>
        <v>1</v>
      </c>
      <c r="I40" s="251">
        <v>0</v>
      </c>
      <c r="J40" s="61">
        <v>0</v>
      </c>
      <c r="K40" s="265">
        <f t="shared" si="22"/>
        <v>0</v>
      </c>
      <c r="L40" s="251">
        <v>0</v>
      </c>
      <c r="M40" s="61">
        <v>0</v>
      </c>
      <c r="N40" s="252">
        <f t="shared" si="23"/>
        <v>0</v>
      </c>
      <c r="O40" s="251">
        <v>141.85249999999999</v>
      </c>
      <c r="P40" s="61">
        <v>118.995</v>
      </c>
      <c r="Q40" s="252">
        <f t="shared" si="24"/>
        <v>22.857499999999987</v>
      </c>
      <c r="R40" s="251">
        <v>2791.8874999999998</v>
      </c>
      <c r="S40" s="61">
        <v>2495.5100000000002</v>
      </c>
      <c r="T40" s="252">
        <f t="shared" si="25"/>
        <v>296.3774999999996</v>
      </c>
      <c r="U40" s="251">
        <v>0</v>
      </c>
      <c r="V40" s="61">
        <v>0</v>
      </c>
      <c r="W40" s="252">
        <f t="shared" si="26"/>
        <v>0</v>
      </c>
      <c r="X40" s="63">
        <v>2933.74</v>
      </c>
      <c r="Y40" s="264">
        <v>0</v>
      </c>
      <c r="Z40" s="263">
        <f t="shared" si="7"/>
        <v>0</v>
      </c>
      <c r="AA40" s="262">
        <v>2614.5050000000001</v>
      </c>
      <c r="AB40" s="261">
        <v>0</v>
      </c>
      <c r="AC40" s="260">
        <f t="shared" si="8"/>
        <v>0</v>
      </c>
      <c r="AD40" s="259">
        <f t="shared" si="27"/>
        <v>319.23499999999967</v>
      </c>
    </row>
    <row r="41" spans="1:30" ht="15">
      <c r="A41" s="377"/>
      <c r="B41" s="270" t="s">
        <v>21</v>
      </c>
      <c r="C41" s="269">
        <f t="shared" si="0"/>
        <v>1</v>
      </c>
      <c r="D41" s="251">
        <v>0</v>
      </c>
      <c r="E41" s="268">
        <v>0</v>
      </c>
      <c r="F41" s="262">
        <v>0</v>
      </c>
      <c r="G41" s="267">
        <v>0</v>
      </c>
      <c r="H41" s="266">
        <f t="shared" si="1"/>
        <v>1</v>
      </c>
      <c r="I41" s="251">
        <v>0</v>
      </c>
      <c r="J41" s="61">
        <v>0</v>
      </c>
      <c r="K41" s="265">
        <f t="shared" si="22"/>
        <v>0</v>
      </c>
      <c r="L41" s="251">
        <v>0</v>
      </c>
      <c r="M41" s="61">
        <v>0</v>
      </c>
      <c r="N41" s="252">
        <f t="shared" si="23"/>
        <v>0</v>
      </c>
      <c r="O41" s="251">
        <v>136.47</v>
      </c>
      <c r="P41" s="61">
        <v>75.04249999999999</v>
      </c>
      <c r="Q41" s="252">
        <f t="shared" si="24"/>
        <v>61.427500000000009</v>
      </c>
      <c r="R41" s="251">
        <v>7046.0450000000001</v>
      </c>
      <c r="S41" s="61">
        <v>8174.8074999999999</v>
      </c>
      <c r="T41" s="252">
        <f t="shared" si="25"/>
        <v>-1128.7624999999998</v>
      </c>
      <c r="U41" s="251">
        <v>0</v>
      </c>
      <c r="V41" s="61">
        <v>0</v>
      </c>
      <c r="W41" s="252">
        <f t="shared" si="26"/>
        <v>0</v>
      </c>
      <c r="X41" s="63">
        <v>7182.5150000000003</v>
      </c>
      <c r="Y41" s="264">
        <v>0</v>
      </c>
      <c r="Z41" s="263">
        <f t="shared" si="7"/>
        <v>0</v>
      </c>
      <c r="AA41" s="262">
        <v>8249.85</v>
      </c>
      <c r="AB41" s="261">
        <v>0</v>
      </c>
      <c r="AC41" s="260">
        <f t="shared" si="8"/>
        <v>0</v>
      </c>
      <c r="AD41" s="259">
        <f t="shared" si="27"/>
        <v>-1067.335</v>
      </c>
    </row>
    <row r="42" spans="1:30" ht="15">
      <c r="A42" s="377"/>
      <c r="B42" s="270" t="s">
        <v>20</v>
      </c>
      <c r="C42" s="269">
        <f t="shared" si="0"/>
        <v>1</v>
      </c>
      <c r="D42" s="251">
        <v>0</v>
      </c>
      <c r="E42" s="268">
        <v>0</v>
      </c>
      <c r="F42" s="262">
        <v>0</v>
      </c>
      <c r="G42" s="267">
        <v>0</v>
      </c>
      <c r="H42" s="266">
        <f t="shared" si="1"/>
        <v>1</v>
      </c>
      <c r="I42" s="251">
        <v>0</v>
      </c>
      <c r="J42" s="61">
        <v>0</v>
      </c>
      <c r="K42" s="265">
        <f t="shared" si="22"/>
        <v>0</v>
      </c>
      <c r="L42" s="251">
        <v>0</v>
      </c>
      <c r="M42" s="61">
        <v>0</v>
      </c>
      <c r="N42" s="252">
        <f t="shared" si="23"/>
        <v>0</v>
      </c>
      <c r="O42" s="251">
        <v>103.76750000000001</v>
      </c>
      <c r="P42" s="61">
        <v>15.5875</v>
      </c>
      <c r="Q42" s="252">
        <f t="shared" si="24"/>
        <v>88.18</v>
      </c>
      <c r="R42" s="251">
        <v>2546.5374999999999</v>
      </c>
      <c r="S42" s="61">
        <v>1186.7249999999999</v>
      </c>
      <c r="T42" s="252">
        <f t="shared" si="25"/>
        <v>1359.8125</v>
      </c>
      <c r="U42" s="251">
        <v>251.77749999999989</v>
      </c>
      <c r="V42" s="61">
        <v>194.04499999999993</v>
      </c>
      <c r="W42" s="252">
        <f t="shared" si="26"/>
        <v>57.732499999999959</v>
      </c>
      <c r="X42" s="63">
        <v>2902.0824999999995</v>
      </c>
      <c r="Y42" s="264">
        <v>0</v>
      </c>
      <c r="Z42" s="263">
        <f t="shared" si="7"/>
        <v>0</v>
      </c>
      <c r="AA42" s="262">
        <v>1396.3574999999998</v>
      </c>
      <c r="AB42" s="261">
        <v>0</v>
      </c>
      <c r="AC42" s="260">
        <f t="shared" si="8"/>
        <v>0</v>
      </c>
      <c r="AD42" s="259">
        <f t="shared" si="27"/>
        <v>1505.7249999999997</v>
      </c>
    </row>
    <row r="43" spans="1:30" ht="15">
      <c r="A43" s="377"/>
      <c r="B43" s="270" t="s">
        <v>19</v>
      </c>
      <c r="C43" s="269">
        <f t="shared" si="0"/>
        <v>1</v>
      </c>
      <c r="D43" s="251">
        <v>0</v>
      </c>
      <c r="E43" s="268">
        <v>0</v>
      </c>
      <c r="F43" s="262">
        <v>0</v>
      </c>
      <c r="G43" s="267">
        <v>0</v>
      </c>
      <c r="H43" s="266">
        <f t="shared" si="1"/>
        <v>1</v>
      </c>
      <c r="I43" s="251">
        <v>0</v>
      </c>
      <c r="J43" s="61">
        <v>0</v>
      </c>
      <c r="K43" s="265">
        <f t="shared" si="22"/>
        <v>0</v>
      </c>
      <c r="L43" s="251">
        <v>0</v>
      </c>
      <c r="M43" s="61">
        <v>0</v>
      </c>
      <c r="N43" s="252">
        <f t="shared" si="23"/>
        <v>0</v>
      </c>
      <c r="O43" s="251">
        <v>76.025000000000006</v>
      </c>
      <c r="P43" s="61">
        <v>0</v>
      </c>
      <c r="Q43" s="252">
        <f t="shared" si="24"/>
        <v>76.025000000000006</v>
      </c>
      <c r="R43" s="251">
        <v>1690.2774999999999</v>
      </c>
      <c r="S43" s="61">
        <v>0</v>
      </c>
      <c r="T43" s="252">
        <f t="shared" si="25"/>
        <v>1690.2774999999999</v>
      </c>
      <c r="U43" s="251">
        <v>485.55749999999983</v>
      </c>
      <c r="V43" s="61">
        <v>0</v>
      </c>
      <c r="W43" s="252">
        <f t="shared" si="26"/>
        <v>485.55749999999983</v>
      </c>
      <c r="X43" s="63">
        <v>2251.8599999999997</v>
      </c>
      <c r="Y43" s="264">
        <v>0</v>
      </c>
      <c r="Z43" s="263">
        <f t="shared" si="7"/>
        <v>0</v>
      </c>
      <c r="AA43" s="262">
        <v>0</v>
      </c>
      <c r="AB43" s="261">
        <v>0</v>
      </c>
      <c r="AC43" s="260">
        <f t="shared" si="8"/>
        <v>1</v>
      </c>
      <c r="AD43" s="259">
        <f t="shared" si="27"/>
        <v>2251.8599999999997</v>
      </c>
    </row>
    <row r="44" spans="1:30" ht="15">
      <c r="A44" s="377"/>
      <c r="B44" s="258" t="s">
        <v>18</v>
      </c>
      <c r="C44" s="269">
        <f t="shared" si="0"/>
        <v>1</v>
      </c>
      <c r="D44" s="251">
        <v>0</v>
      </c>
      <c r="E44" s="268">
        <v>0</v>
      </c>
      <c r="F44" s="262">
        <v>0</v>
      </c>
      <c r="G44" s="267">
        <v>0</v>
      </c>
      <c r="H44" s="266">
        <f t="shared" si="1"/>
        <v>1</v>
      </c>
      <c r="I44" s="251">
        <v>0</v>
      </c>
      <c r="J44" s="61">
        <v>0</v>
      </c>
      <c r="K44" s="265">
        <f t="shared" si="22"/>
        <v>0</v>
      </c>
      <c r="L44" s="251">
        <v>0</v>
      </c>
      <c r="M44" s="61">
        <v>0</v>
      </c>
      <c r="N44" s="252">
        <f t="shared" si="23"/>
        <v>0</v>
      </c>
      <c r="O44" s="251">
        <v>127.905</v>
      </c>
      <c r="P44" s="61">
        <v>67.042500000000004</v>
      </c>
      <c r="Q44" s="252">
        <f t="shared" si="24"/>
        <v>60.862499999999997</v>
      </c>
      <c r="R44" s="251">
        <v>1661.8349999999998</v>
      </c>
      <c r="S44" s="61">
        <v>91.184999999999988</v>
      </c>
      <c r="T44" s="252">
        <f t="shared" si="25"/>
        <v>1570.6499999999999</v>
      </c>
      <c r="U44" s="251">
        <v>12.584999999999987</v>
      </c>
      <c r="V44" s="61">
        <v>3.5527136788005009E-15</v>
      </c>
      <c r="W44" s="252">
        <f t="shared" si="26"/>
        <v>12.584999999999983</v>
      </c>
      <c r="X44" s="63">
        <v>1802.3249999999998</v>
      </c>
      <c r="Y44" s="264">
        <v>0</v>
      </c>
      <c r="Z44" s="263">
        <f t="shared" si="7"/>
        <v>0</v>
      </c>
      <c r="AA44" s="262">
        <v>158.22749999999999</v>
      </c>
      <c r="AB44" s="261">
        <v>0</v>
      </c>
      <c r="AC44" s="260">
        <f t="shared" si="8"/>
        <v>0</v>
      </c>
      <c r="AD44" s="259">
        <f t="shared" si="27"/>
        <v>1644.0974999999999</v>
      </c>
    </row>
    <row r="45" spans="1:30" ht="15">
      <c r="A45" s="377"/>
      <c r="B45" s="238" t="s">
        <v>17</v>
      </c>
      <c r="C45" s="249">
        <f t="shared" si="0"/>
        <v>1</v>
      </c>
      <c r="D45" s="231">
        <v>0</v>
      </c>
      <c r="E45" s="248">
        <v>0</v>
      </c>
      <c r="F45" s="242">
        <v>0</v>
      </c>
      <c r="G45" s="247">
        <v>0</v>
      </c>
      <c r="H45" s="246">
        <f t="shared" si="1"/>
        <v>1</v>
      </c>
      <c r="I45" s="231">
        <v>0</v>
      </c>
      <c r="J45" s="72">
        <v>0</v>
      </c>
      <c r="K45" s="245">
        <f t="shared" si="22"/>
        <v>0</v>
      </c>
      <c r="L45" s="231">
        <v>0</v>
      </c>
      <c r="M45" s="72">
        <v>0</v>
      </c>
      <c r="N45" s="232">
        <f t="shared" si="23"/>
        <v>0</v>
      </c>
      <c r="O45" s="231">
        <v>35.71</v>
      </c>
      <c r="P45" s="72">
        <v>0</v>
      </c>
      <c r="Q45" s="232">
        <f t="shared" si="24"/>
        <v>35.71</v>
      </c>
      <c r="R45" s="231">
        <v>0</v>
      </c>
      <c r="S45" s="72">
        <v>0</v>
      </c>
      <c r="T45" s="232">
        <f t="shared" si="25"/>
        <v>0</v>
      </c>
      <c r="U45" s="231">
        <v>0</v>
      </c>
      <c r="V45" s="72">
        <v>0</v>
      </c>
      <c r="W45" s="232">
        <f t="shared" si="26"/>
        <v>0</v>
      </c>
      <c r="X45" s="74">
        <v>35.71</v>
      </c>
      <c r="Y45" s="244">
        <v>0</v>
      </c>
      <c r="Z45" s="243">
        <f t="shared" si="7"/>
        <v>0</v>
      </c>
      <c r="AA45" s="242">
        <v>0</v>
      </c>
      <c r="AB45" s="241">
        <v>0</v>
      </c>
      <c r="AC45" s="240">
        <f t="shared" si="8"/>
        <v>1</v>
      </c>
      <c r="AD45" s="239">
        <f t="shared" si="27"/>
        <v>35.71</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42.307499999999997</v>
      </c>
      <c r="P46" s="49">
        <v>0</v>
      </c>
      <c r="Q46" s="212">
        <f t="shared" si="24"/>
        <v>42.307499999999997</v>
      </c>
      <c r="R46" s="211">
        <v>102.11</v>
      </c>
      <c r="S46" s="49">
        <v>0</v>
      </c>
      <c r="T46" s="212">
        <f t="shared" si="25"/>
        <v>102.11</v>
      </c>
      <c r="U46" s="211">
        <v>67.232500000000016</v>
      </c>
      <c r="V46" s="49">
        <v>0</v>
      </c>
      <c r="W46" s="212">
        <f t="shared" si="26"/>
        <v>67.232500000000016</v>
      </c>
      <c r="X46" s="51">
        <v>211.65</v>
      </c>
      <c r="Y46" s="224">
        <v>0</v>
      </c>
      <c r="Z46" s="223">
        <f t="shared" si="7"/>
        <v>0</v>
      </c>
      <c r="AA46" s="222">
        <v>0</v>
      </c>
      <c r="AB46" s="221">
        <v>0</v>
      </c>
      <c r="AC46" s="220">
        <f t="shared" si="8"/>
        <v>1</v>
      </c>
      <c r="AD46" s="219">
        <f t="shared" si="27"/>
        <v>211.65</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16.670000000000002</v>
      </c>
      <c r="P47" s="38">
        <v>0</v>
      </c>
      <c r="Q47" s="192">
        <f t="shared" si="24"/>
        <v>16.670000000000002</v>
      </c>
      <c r="R47" s="191">
        <v>17.645</v>
      </c>
      <c r="S47" s="38">
        <v>0</v>
      </c>
      <c r="T47" s="192">
        <f t="shared" si="25"/>
        <v>17.645</v>
      </c>
      <c r="U47" s="191">
        <v>322.16750000000002</v>
      </c>
      <c r="V47" s="38">
        <v>0</v>
      </c>
      <c r="W47" s="192">
        <f t="shared" si="26"/>
        <v>322.16750000000002</v>
      </c>
      <c r="X47" s="40">
        <v>356.48250000000002</v>
      </c>
      <c r="Y47" s="204">
        <v>0</v>
      </c>
      <c r="Z47" s="203">
        <f t="shared" si="7"/>
        <v>0</v>
      </c>
      <c r="AA47" s="202">
        <v>0</v>
      </c>
      <c r="AB47" s="201">
        <v>0</v>
      </c>
      <c r="AC47" s="200">
        <f t="shared" si="8"/>
        <v>1</v>
      </c>
      <c r="AD47" s="199">
        <f t="shared" si="27"/>
        <v>356.48250000000002</v>
      </c>
    </row>
    <row r="48" spans="1:30" ht="15">
      <c r="A48" s="377"/>
      <c r="B48" s="178" t="s">
        <v>14</v>
      </c>
      <c r="C48" s="189">
        <f t="shared" si="0"/>
        <v>1</v>
      </c>
      <c r="D48" s="171">
        <f>SUM(D36:D47)</f>
        <v>0</v>
      </c>
      <c r="E48" s="188">
        <v>0</v>
      </c>
      <c r="F48" s="182">
        <f>SUM(F36:F47)</f>
        <v>0</v>
      </c>
      <c r="G48" s="187">
        <v>0</v>
      </c>
      <c r="H48" s="186">
        <f t="shared" si="1"/>
        <v>1</v>
      </c>
      <c r="I48" s="171">
        <f t="shared" ref="I48:X48" si="28">SUM(I36:I47)</f>
        <v>0</v>
      </c>
      <c r="J48" s="27">
        <f t="shared" si="28"/>
        <v>0</v>
      </c>
      <c r="K48" s="185">
        <f t="shared" si="28"/>
        <v>0</v>
      </c>
      <c r="L48" s="171">
        <f t="shared" si="28"/>
        <v>0</v>
      </c>
      <c r="M48" s="27">
        <f t="shared" si="28"/>
        <v>0</v>
      </c>
      <c r="N48" s="172">
        <f t="shared" si="28"/>
        <v>0</v>
      </c>
      <c r="O48" s="171">
        <f t="shared" si="28"/>
        <v>838.96249999999998</v>
      </c>
      <c r="P48" s="27">
        <f t="shared" si="28"/>
        <v>387.14</v>
      </c>
      <c r="Q48" s="172">
        <f t="shared" si="28"/>
        <v>451.82250000000005</v>
      </c>
      <c r="R48" s="171">
        <f t="shared" si="28"/>
        <v>16369.51</v>
      </c>
      <c r="S48" s="27">
        <f t="shared" si="28"/>
        <v>14615.785</v>
      </c>
      <c r="T48" s="172">
        <f t="shared" si="28"/>
        <v>1753.7249999999997</v>
      </c>
      <c r="U48" s="171">
        <f t="shared" si="28"/>
        <v>2719.9024999999997</v>
      </c>
      <c r="V48" s="27">
        <f t="shared" si="28"/>
        <v>466.48750000000007</v>
      </c>
      <c r="W48" s="172">
        <f t="shared" si="28"/>
        <v>2253.415</v>
      </c>
      <c r="X48" s="29">
        <f t="shared" si="28"/>
        <v>19928.375</v>
      </c>
      <c r="Y48" s="184">
        <v>0</v>
      </c>
      <c r="Z48" s="183">
        <f t="shared" si="7"/>
        <v>0</v>
      </c>
      <c r="AA48" s="182">
        <f>SUM(AA36:AA47)</f>
        <v>15469.4125</v>
      </c>
      <c r="AB48" s="181">
        <v>0</v>
      </c>
      <c r="AC48" s="180">
        <f t="shared" si="8"/>
        <v>0</v>
      </c>
      <c r="AD48" s="179">
        <f>SUM(AD36:AD47)</f>
        <v>4458.9624999999987</v>
      </c>
    </row>
    <row r="49" spans="1:30" ht="15">
      <c r="A49" s="377"/>
      <c r="B49" s="158" t="s">
        <v>87</v>
      </c>
      <c r="C49" s="169">
        <f t="shared" si="0"/>
        <v>1</v>
      </c>
      <c r="D49" s="151">
        <f>SUM(D39:D45)</f>
        <v>0</v>
      </c>
      <c r="E49" s="168">
        <v>0</v>
      </c>
      <c r="F49" s="162">
        <f>SUM(F39:F45)</f>
        <v>0</v>
      </c>
      <c r="G49" s="167">
        <v>0</v>
      </c>
      <c r="H49" s="166">
        <f t="shared" si="1"/>
        <v>1</v>
      </c>
      <c r="I49" s="151">
        <f t="shared" ref="I49:X49" si="29">SUM(I39:I45)</f>
        <v>0</v>
      </c>
      <c r="J49" s="16">
        <f t="shared" si="29"/>
        <v>0</v>
      </c>
      <c r="K49" s="165">
        <f t="shared" si="29"/>
        <v>0</v>
      </c>
      <c r="L49" s="151">
        <f t="shared" si="29"/>
        <v>0</v>
      </c>
      <c r="M49" s="16">
        <f t="shared" si="29"/>
        <v>0</v>
      </c>
      <c r="N49" s="152">
        <f t="shared" si="29"/>
        <v>0</v>
      </c>
      <c r="O49" s="151">
        <f t="shared" si="29"/>
        <v>688.45749999999998</v>
      </c>
      <c r="P49" s="16">
        <f t="shared" si="29"/>
        <v>387.14</v>
      </c>
      <c r="Q49" s="152">
        <f t="shared" si="29"/>
        <v>301.3175</v>
      </c>
      <c r="R49" s="151">
        <f t="shared" si="29"/>
        <v>15922.065000000001</v>
      </c>
      <c r="S49" s="16">
        <f t="shared" si="29"/>
        <v>14615.785</v>
      </c>
      <c r="T49" s="152">
        <f t="shared" si="29"/>
        <v>1306.2799999999997</v>
      </c>
      <c r="U49" s="151">
        <f t="shared" si="29"/>
        <v>818.00499999999977</v>
      </c>
      <c r="V49" s="16">
        <f t="shared" si="29"/>
        <v>466.48750000000007</v>
      </c>
      <c r="W49" s="152">
        <f t="shared" si="29"/>
        <v>351.51749999999959</v>
      </c>
      <c r="X49" s="18">
        <f t="shared" si="29"/>
        <v>17428.5275</v>
      </c>
      <c r="Y49" s="164">
        <v>0</v>
      </c>
      <c r="Z49" s="163">
        <f t="shared" si="7"/>
        <v>0</v>
      </c>
      <c r="AA49" s="162">
        <f>SUM(AA39:AA45)</f>
        <v>15469.4125</v>
      </c>
      <c r="AB49" s="161">
        <v>0</v>
      </c>
      <c r="AC49" s="160">
        <f t="shared" si="8"/>
        <v>0</v>
      </c>
      <c r="AD49" s="159">
        <f>SUM(AD39:AD45)</f>
        <v>1959.1149999999991</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150.505</v>
      </c>
      <c r="P50" s="5">
        <f t="shared" si="30"/>
        <v>0</v>
      </c>
      <c r="Q50" s="132">
        <f t="shared" si="30"/>
        <v>150.505</v>
      </c>
      <c r="R50" s="131">
        <f t="shared" si="30"/>
        <v>447.44499999999999</v>
      </c>
      <c r="S50" s="5">
        <f t="shared" si="30"/>
        <v>0</v>
      </c>
      <c r="T50" s="132">
        <f t="shared" si="30"/>
        <v>447.44499999999999</v>
      </c>
      <c r="U50" s="131">
        <f t="shared" si="30"/>
        <v>1901.8975</v>
      </c>
      <c r="V50" s="5">
        <f t="shared" si="30"/>
        <v>0</v>
      </c>
      <c r="W50" s="132">
        <f t="shared" si="30"/>
        <v>1901.8975</v>
      </c>
      <c r="X50" s="7">
        <f t="shared" si="30"/>
        <v>2499.8474999999999</v>
      </c>
      <c r="Y50" s="144">
        <v>0</v>
      </c>
      <c r="Z50" s="143">
        <f t="shared" si="7"/>
        <v>0</v>
      </c>
      <c r="AA50" s="142">
        <f>SUM(AA36:AA38,AA46:AA47)</f>
        <v>0</v>
      </c>
      <c r="AB50" s="141">
        <v>0</v>
      </c>
      <c r="AC50" s="140">
        <f t="shared" si="8"/>
        <v>1</v>
      </c>
      <c r="AD50" s="139">
        <f>SUM(AD36:AD38,AD46:AD47)</f>
        <v>2499.8474999999999</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7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Ninepipe!A1</f>
        <v>FIIP DIVERSION: Ninepipe Feeder Canal</v>
      </c>
      <c r="C1" s="124"/>
      <c r="D1" s="124"/>
      <c r="E1" s="124"/>
      <c r="F1" s="124"/>
      <c r="G1" s="124"/>
      <c r="H1" s="124"/>
      <c r="I1" s="124"/>
      <c r="J1" s="124"/>
      <c r="K1" s="124"/>
      <c r="L1" s="124"/>
      <c r="M1" s="124"/>
      <c r="N1" s="124"/>
      <c r="O1" s="124"/>
    </row>
    <row r="2" spans="2:15" ht="23.25">
      <c r="B2" s="125" t="str">
        <f>Ninepipe!A2</f>
        <v>0 Acres</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73.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146</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202</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31.991609999999998</v>
      </c>
      <c r="G9" s="227">
        <v>1.053668144370234E-2</v>
      </c>
      <c r="H9" s="226">
        <f t="shared" si="1"/>
        <v>1</v>
      </c>
      <c r="I9" s="211">
        <v>0</v>
      </c>
      <c r="J9" s="49">
        <v>61.522326923076918</v>
      </c>
      <c r="K9" s="225">
        <f t="shared" si="2"/>
        <v>-61.522326923076918</v>
      </c>
      <c r="L9" s="211">
        <v>0</v>
      </c>
      <c r="M9" s="49">
        <v>0</v>
      </c>
      <c r="N9" s="212">
        <f t="shared" si="3"/>
        <v>0</v>
      </c>
      <c r="O9" s="211">
        <v>0</v>
      </c>
      <c r="P9" s="49">
        <v>0</v>
      </c>
      <c r="Q9" s="212">
        <f t="shared" si="4"/>
        <v>0</v>
      </c>
      <c r="R9" s="211">
        <v>0</v>
      </c>
      <c r="S9" s="49">
        <v>62.18</v>
      </c>
      <c r="T9" s="212">
        <f t="shared" si="5"/>
        <v>-62.18</v>
      </c>
      <c r="U9" s="211">
        <v>0</v>
      </c>
      <c r="V9" s="49">
        <v>31.09</v>
      </c>
      <c r="W9" s="212">
        <f t="shared" si="6"/>
        <v>-31.09</v>
      </c>
      <c r="X9" s="51">
        <v>0</v>
      </c>
      <c r="Y9" s="224">
        <v>0</v>
      </c>
      <c r="Z9" s="223">
        <f t="shared" si="7"/>
        <v>1</v>
      </c>
      <c r="AA9" s="222">
        <v>93.27</v>
      </c>
      <c r="AB9" s="221">
        <v>3.0719187882514112E-2</v>
      </c>
      <c r="AC9" s="220">
        <f t="shared" si="8"/>
        <v>0.34299999999999997</v>
      </c>
      <c r="AD9" s="219">
        <f t="shared" si="9"/>
        <v>-93.27</v>
      </c>
    </row>
    <row r="10" spans="1:31" ht="15">
      <c r="A10" s="377"/>
      <c r="B10" s="270" t="s">
        <v>22</v>
      </c>
      <c r="C10" s="269">
        <f t="shared" si="0"/>
        <v>0.54</v>
      </c>
      <c r="D10" s="251">
        <v>58.68283125</v>
      </c>
      <c r="E10" s="268">
        <v>1.9327639319807553E-2</v>
      </c>
      <c r="F10" s="262">
        <v>152.56930500000001</v>
      </c>
      <c r="G10" s="267">
        <v>5.0249867539397454E-2</v>
      </c>
      <c r="H10" s="266">
        <f t="shared" si="1"/>
        <v>-1.5998967969017348</v>
      </c>
      <c r="I10" s="251">
        <v>108.67190972222221</v>
      </c>
      <c r="J10" s="61">
        <v>282.53575000000001</v>
      </c>
      <c r="K10" s="265">
        <f t="shared" si="2"/>
        <v>-173.8638402777778</v>
      </c>
      <c r="L10" s="251">
        <v>0</v>
      </c>
      <c r="M10" s="61">
        <v>0</v>
      </c>
      <c r="N10" s="252">
        <f t="shared" si="3"/>
        <v>0</v>
      </c>
      <c r="O10" s="251">
        <v>0</v>
      </c>
      <c r="P10" s="61">
        <v>0</v>
      </c>
      <c r="Q10" s="252">
        <f t="shared" si="4"/>
        <v>0</v>
      </c>
      <c r="R10" s="251">
        <v>312.09249999999997</v>
      </c>
      <c r="S10" s="61">
        <v>427.36500000000001</v>
      </c>
      <c r="T10" s="252">
        <f t="shared" si="5"/>
        <v>-115.27250000000004</v>
      </c>
      <c r="U10" s="251">
        <v>0</v>
      </c>
      <c r="V10" s="61">
        <v>0</v>
      </c>
      <c r="W10" s="252">
        <f t="shared" si="6"/>
        <v>0</v>
      </c>
      <c r="X10" s="63">
        <v>312.09249999999997</v>
      </c>
      <c r="Y10" s="264">
        <v>0.10279005197822726</v>
      </c>
      <c r="Z10" s="263">
        <f t="shared" si="7"/>
        <v>0.18803025144788807</v>
      </c>
      <c r="AA10" s="262">
        <v>427.36500000000001</v>
      </c>
      <c r="AB10" s="261">
        <v>0.14075593148290602</v>
      </c>
      <c r="AC10" s="260">
        <f t="shared" si="8"/>
        <v>0.35700000000000004</v>
      </c>
      <c r="AD10" s="259">
        <f t="shared" si="9"/>
        <v>-115.27250000000004</v>
      </c>
    </row>
    <row r="11" spans="1:31" ht="15">
      <c r="A11" s="377"/>
      <c r="B11" s="270" t="s">
        <v>21</v>
      </c>
      <c r="C11" s="269">
        <f t="shared" si="0"/>
        <v>0.59</v>
      </c>
      <c r="D11" s="251">
        <v>478.16867000000002</v>
      </c>
      <c r="E11" s="268">
        <v>0.15748850883523249</v>
      </c>
      <c r="F11" s="262">
        <v>388.37204000000003</v>
      </c>
      <c r="G11" s="267">
        <v>0.12791330186635883</v>
      </c>
      <c r="H11" s="266">
        <f t="shared" si="1"/>
        <v>0.18779279286532927</v>
      </c>
      <c r="I11" s="251">
        <v>810.45537288135597</v>
      </c>
      <c r="J11" s="61">
        <v>658.25769491525432</v>
      </c>
      <c r="K11" s="265">
        <f t="shared" si="2"/>
        <v>152.19767796610165</v>
      </c>
      <c r="L11" s="251">
        <v>0</v>
      </c>
      <c r="M11" s="61">
        <v>0</v>
      </c>
      <c r="N11" s="252">
        <f t="shared" si="3"/>
        <v>0</v>
      </c>
      <c r="O11" s="251">
        <v>0</v>
      </c>
      <c r="P11" s="61">
        <v>0</v>
      </c>
      <c r="Q11" s="252">
        <f t="shared" si="4"/>
        <v>0</v>
      </c>
      <c r="R11" s="251">
        <v>1264.4099999999996</v>
      </c>
      <c r="S11" s="61">
        <v>777.35750000000007</v>
      </c>
      <c r="T11" s="252">
        <f t="shared" si="5"/>
        <v>487.05249999999955</v>
      </c>
      <c r="U11" s="251">
        <v>286.32750000000033</v>
      </c>
      <c r="V11" s="61">
        <v>213.38749999999982</v>
      </c>
      <c r="W11" s="252">
        <f t="shared" si="6"/>
        <v>72.940000000000509</v>
      </c>
      <c r="X11" s="63">
        <v>1550.7375</v>
      </c>
      <c r="Y11" s="264">
        <v>0.51074725675748756</v>
      </c>
      <c r="Z11" s="263">
        <f t="shared" si="7"/>
        <v>0.3083492015895663</v>
      </c>
      <c r="AA11" s="262">
        <v>990.74499999999989</v>
      </c>
      <c r="AB11" s="261">
        <v>0.32630944353662961</v>
      </c>
      <c r="AC11" s="260">
        <f t="shared" si="8"/>
        <v>0.39200000000000007</v>
      </c>
      <c r="AD11" s="259">
        <f t="shared" si="9"/>
        <v>559.99250000000006</v>
      </c>
    </row>
    <row r="12" spans="1:31" ht="15">
      <c r="A12" s="377"/>
      <c r="B12" s="270" t="s">
        <v>20</v>
      </c>
      <c r="C12" s="269">
        <f t="shared" si="0"/>
        <v>0.58999999999999986</v>
      </c>
      <c r="D12" s="251">
        <v>750.9630239999999</v>
      </c>
      <c r="E12" s="268">
        <v>0.24733541584846389</v>
      </c>
      <c r="F12" s="262">
        <v>753.06140000000005</v>
      </c>
      <c r="G12" s="267">
        <v>0.24802653193598279</v>
      </c>
      <c r="H12" s="266">
        <f t="shared" si="1"/>
        <v>-2.7942467644054658E-3</v>
      </c>
      <c r="I12" s="251">
        <v>1272.8186847457628</v>
      </c>
      <c r="J12" s="61">
        <v>1276.3752542372883</v>
      </c>
      <c r="K12" s="265">
        <f t="shared" si="2"/>
        <v>-3.556569491525579</v>
      </c>
      <c r="L12" s="251">
        <v>0</v>
      </c>
      <c r="M12" s="61">
        <v>0</v>
      </c>
      <c r="N12" s="252">
        <f t="shared" si="3"/>
        <v>0</v>
      </c>
      <c r="O12" s="251">
        <v>0</v>
      </c>
      <c r="P12" s="61">
        <v>0</v>
      </c>
      <c r="Q12" s="252">
        <f t="shared" si="4"/>
        <v>0</v>
      </c>
      <c r="R12" s="251">
        <v>738.59750000000008</v>
      </c>
      <c r="S12" s="61">
        <v>984.75250000000005</v>
      </c>
      <c r="T12" s="252">
        <f t="shared" si="5"/>
        <v>-246.15499999999997</v>
      </c>
      <c r="U12" s="251">
        <v>1150.1424999999997</v>
      </c>
      <c r="V12" s="61">
        <v>936.32249999999976</v>
      </c>
      <c r="W12" s="252">
        <f t="shared" si="6"/>
        <v>213.81999999999994</v>
      </c>
      <c r="X12" s="63">
        <v>1888.7399999999998</v>
      </c>
      <c r="Y12" s="264">
        <v>0.6220709654136416</v>
      </c>
      <c r="Z12" s="263">
        <f t="shared" si="7"/>
        <v>0.39760000000000001</v>
      </c>
      <c r="AA12" s="262">
        <v>1921.0749999999998</v>
      </c>
      <c r="AB12" s="261">
        <v>0.6327207447346499</v>
      </c>
      <c r="AC12" s="260">
        <f t="shared" si="8"/>
        <v>0.39200000000000007</v>
      </c>
      <c r="AD12" s="259">
        <f t="shared" si="9"/>
        <v>-32.335000000000036</v>
      </c>
    </row>
    <row r="13" spans="1:31" ht="15">
      <c r="A13" s="377"/>
      <c r="B13" s="270" t="s">
        <v>19</v>
      </c>
      <c r="C13" s="269">
        <f t="shared" si="0"/>
        <v>0.64</v>
      </c>
      <c r="D13" s="251">
        <v>542.68404475</v>
      </c>
      <c r="E13" s="268">
        <v>0.17873714096816523</v>
      </c>
      <c r="F13" s="262">
        <v>555.82163000000003</v>
      </c>
      <c r="G13" s="267">
        <v>0.18306410508346996</v>
      </c>
      <c r="H13" s="266">
        <f t="shared" si="1"/>
        <v>-2.4208534186871411E-2</v>
      </c>
      <c r="I13" s="251">
        <v>847.94381992187505</v>
      </c>
      <c r="J13" s="61">
        <v>868.47129687500001</v>
      </c>
      <c r="K13" s="265">
        <f t="shared" si="2"/>
        <v>-20.52747695312496</v>
      </c>
      <c r="L13" s="251">
        <v>0</v>
      </c>
      <c r="M13" s="61">
        <v>0</v>
      </c>
      <c r="N13" s="252">
        <f t="shared" si="3"/>
        <v>0</v>
      </c>
      <c r="O13" s="251">
        <v>0</v>
      </c>
      <c r="P13" s="61">
        <v>0</v>
      </c>
      <c r="Q13" s="252">
        <f t="shared" si="4"/>
        <v>0</v>
      </c>
      <c r="R13" s="251">
        <v>0</v>
      </c>
      <c r="S13" s="61">
        <v>0</v>
      </c>
      <c r="T13" s="252">
        <f t="shared" si="5"/>
        <v>0</v>
      </c>
      <c r="U13" s="251">
        <v>1314.3575000000001</v>
      </c>
      <c r="V13" s="61">
        <v>1301.69</v>
      </c>
      <c r="W13" s="252">
        <f t="shared" si="6"/>
        <v>12.667500000000018</v>
      </c>
      <c r="X13" s="63">
        <v>1314.3575000000001</v>
      </c>
      <c r="Y13" s="264">
        <v>0.43289369575677994</v>
      </c>
      <c r="Z13" s="263">
        <f t="shared" si="7"/>
        <v>0.41288922134959471</v>
      </c>
      <c r="AA13" s="262">
        <v>1301.69</v>
      </c>
      <c r="AB13" s="261">
        <v>0.42872155757252922</v>
      </c>
      <c r="AC13" s="260">
        <f t="shared" si="8"/>
        <v>0.42699999999999999</v>
      </c>
      <c r="AD13" s="259">
        <f t="shared" si="9"/>
        <v>12.667500000000018</v>
      </c>
    </row>
    <row r="14" spans="1:31" ht="15">
      <c r="A14" s="377"/>
      <c r="B14" s="258" t="s">
        <v>18</v>
      </c>
      <c r="C14" s="269">
        <f t="shared" si="0"/>
        <v>0.64000000000000012</v>
      </c>
      <c r="D14" s="251">
        <v>331.91701250000006</v>
      </c>
      <c r="E14" s="268">
        <v>0.10931940680193504</v>
      </c>
      <c r="F14" s="262">
        <v>311.06523000000004</v>
      </c>
      <c r="G14" s="267">
        <v>0.10245171270598764</v>
      </c>
      <c r="H14" s="266">
        <f t="shared" si="1"/>
        <v>6.2822276999133966E-2</v>
      </c>
      <c r="I14" s="251">
        <v>518.62033203124997</v>
      </c>
      <c r="J14" s="61">
        <v>486.03942187500002</v>
      </c>
      <c r="K14" s="265">
        <f t="shared" si="2"/>
        <v>32.580910156249956</v>
      </c>
      <c r="L14" s="251">
        <v>0</v>
      </c>
      <c r="M14" s="61">
        <v>0</v>
      </c>
      <c r="N14" s="252">
        <f t="shared" si="3"/>
        <v>0</v>
      </c>
      <c r="O14" s="251">
        <v>40.577500000000001</v>
      </c>
      <c r="P14" s="61">
        <v>0</v>
      </c>
      <c r="Q14" s="252">
        <f t="shared" si="4"/>
        <v>40.577500000000001</v>
      </c>
      <c r="R14" s="251">
        <v>61.980000000000032</v>
      </c>
      <c r="S14" s="61">
        <v>0</v>
      </c>
      <c r="T14" s="252">
        <f t="shared" si="5"/>
        <v>61.980000000000032</v>
      </c>
      <c r="U14" s="251">
        <v>728.97750000000008</v>
      </c>
      <c r="V14" s="61">
        <v>728.49</v>
      </c>
      <c r="W14" s="252">
        <f t="shared" si="6"/>
        <v>0.48750000000006821</v>
      </c>
      <c r="X14" s="63">
        <v>831.53500000000008</v>
      </c>
      <c r="Y14" s="264">
        <v>0.27387241241527821</v>
      </c>
      <c r="Z14" s="263">
        <f t="shared" si="7"/>
        <v>0.39916180617773156</v>
      </c>
      <c r="AA14" s="262">
        <v>728.49</v>
      </c>
      <c r="AB14" s="261">
        <v>0.23993375340980708</v>
      </c>
      <c r="AC14" s="260">
        <f t="shared" si="8"/>
        <v>0.42700000000000005</v>
      </c>
      <c r="AD14" s="259">
        <f t="shared" si="9"/>
        <v>103.04500000000007</v>
      </c>
    </row>
    <row r="15" spans="1:31" ht="15">
      <c r="A15" s="377"/>
      <c r="B15" s="238" t="s">
        <v>17</v>
      </c>
      <c r="C15" s="249">
        <f t="shared" si="0"/>
        <v>0.59</v>
      </c>
      <c r="D15" s="231">
        <v>20.239827999999999</v>
      </c>
      <c r="E15" s="248">
        <v>6.6661421602581912E-3</v>
      </c>
      <c r="F15" s="242">
        <v>13.13592</v>
      </c>
      <c r="G15" s="247">
        <v>4.3264157230585914E-3</v>
      </c>
      <c r="H15" s="246">
        <f t="shared" si="1"/>
        <v>0.35098657953022128</v>
      </c>
      <c r="I15" s="231">
        <v>34.304793220338986</v>
      </c>
      <c r="J15" s="72">
        <v>22.264271186440681</v>
      </c>
      <c r="K15" s="245">
        <f t="shared" si="2"/>
        <v>12.040522033898306</v>
      </c>
      <c r="L15" s="231">
        <v>0</v>
      </c>
      <c r="M15" s="72">
        <v>0</v>
      </c>
      <c r="N15" s="232">
        <f t="shared" si="3"/>
        <v>0</v>
      </c>
      <c r="O15" s="231">
        <v>0</v>
      </c>
      <c r="P15" s="72">
        <v>0</v>
      </c>
      <c r="Q15" s="232">
        <f t="shared" si="4"/>
        <v>0</v>
      </c>
      <c r="R15" s="231">
        <v>185.08</v>
      </c>
      <c r="S15" s="72">
        <v>0</v>
      </c>
      <c r="T15" s="232">
        <f t="shared" si="5"/>
        <v>185.08</v>
      </c>
      <c r="U15" s="231">
        <v>143.44499999999999</v>
      </c>
      <c r="V15" s="72">
        <v>33.51</v>
      </c>
      <c r="W15" s="232">
        <f t="shared" si="6"/>
        <v>109.935</v>
      </c>
      <c r="X15" s="74">
        <v>328.52499999999998</v>
      </c>
      <c r="Y15" s="244">
        <v>0.10820222154055964</v>
      </c>
      <c r="Z15" s="243">
        <f t="shared" si="7"/>
        <v>6.1608182025721027E-2</v>
      </c>
      <c r="AA15" s="242">
        <v>33.51</v>
      </c>
      <c r="AB15" s="241">
        <v>1.1036774803720895E-2</v>
      </c>
      <c r="AC15" s="240">
        <f t="shared" si="8"/>
        <v>0.39200000000000002</v>
      </c>
      <c r="AD15" s="239">
        <f t="shared" si="9"/>
        <v>295.01499999999999</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0.60750566440044695</v>
      </c>
      <c r="D18" s="171">
        <f>SUM(D6:D17)</f>
        <v>2182.6554105</v>
      </c>
      <c r="E18" s="188">
        <v>0.71887425393386239</v>
      </c>
      <c r="F18" s="182">
        <f>SUM(F6:F17)</f>
        <v>2206.0171350000005</v>
      </c>
      <c r="G18" s="187">
        <v>0.72656861629795777</v>
      </c>
      <c r="H18" s="186">
        <f t="shared" si="1"/>
        <v>-1.0703349868062232E-2</v>
      </c>
      <c r="I18" s="171">
        <f t="shared" ref="I18:X18" si="10">SUM(I6:I17)</f>
        <v>3592.8149125228047</v>
      </c>
      <c r="J18" s="27">
        <f t="shared" si="10"/>
        <v>3655.4660160120598</v>
      </c>
      <c r="K18" s="185">
        <f t="shared" si="10"/>
        <v>-62.651103489255341</v>
      </c>
      <c r="L18" s="171">
        <f t="shared" si="10"/>
        <v>0</v>
      </c>
      <c r="M18" s="27">
        <f t="shared" si="10"/>
        <v>0</v>
      </c>
      <c r="N18" s="172">
        <f t="shared" si="10"/>
        <v>0</v>
      </c>
      <c r="O18" s="171">
        <f t="shared" si="10"/>
        <v>40.577500000000001</v>
      </c>
      <c r="P18" s="27">
        <f t="shared" si="10"/>
        <v>0</v>
      </c>
      <c r="Q18" s="172">
        <f t="shared" si="10"/>
        <v>40.577500000000001</v>
      </c>
      <c r="R18" s="171">
        <f t="shared" si="10"/>
        <v>2562.1599999999994</v>
      </c>
      <c r="S18" s="27">
        <f t="shared" si="10"/>
        <v>2251.6550000000002</v>
      </c>
      <c r="T18" s="172">
        <f t="shared" si="10"/>
        <v>310.5049999999996</v>
      </c>
      <c r="U18" s="171">
        <f t="shared" si="10"/>
        <v>3623.2500000000005</v>
      </c>
      <c r="V18" s="27">
        <f t="shared" si="10"/>
        <v>3244.49</v>
      </c>
      <c r="W18" s="172">
        <f t="shared" si="10"/>
        <v>378.7600000000005</v>
      </c>
      <c r="X18" s="29">
        <f t="shared" si="10"/>
        <v>6225.9874999999993</v>
      </c>
      <c r="Y18" s="184">
        <v>2.0505766038619742</v>
      </c>
      <c r="Z18" s="183">
        <f t="shared" si="7"/>
        <v>0.35057176239110666</v>
      </c>
      <c r="AA18" s="182">
        <f>SUM(AA6:AA17)</f>
        <v>5496.1450000000004</v>
      </c>
      <c r="AB18" s="181">
        <v>1.8101973934227571</v>
      </c>
      <c r="AC18" s="180">
        <f t="shared" si="8"/>
        <v>0.40137535217866349</v>
      </c>
      <c r="AD18" s="179">
        <f>SUM(AD6:AD17)</f>
        <v>729.84250000000009</v>
      </c>
    </row>
    <row r="19" spans="1:30" ht="15">
      <c r="A19" s="377"/>
      <c r="B19" s="158" t="s">
        <v>87</v>
      </c>
      <c r="C19" s="169">
        <f t="shared" si="0"/>
        <v>0.60750566440044695</v>
      </c>
      <c r="D19" s="151">
        <f>SUM(D9:D15)</f>
        <v>2182.6554105</v>
      </c>
      <c r="E19" s="168">
        <v>0.71887425393386239</v>
      </c>
      <c r="F19" s="162">
        <f>SUM(F9:F15)</f>
        <v>2206.0171350000005</v>
      </c>
      <c r="G19" s="167">
        <v>0.72656861629795777</v>
      </c>
      <c r="H19" s="166">
        <f t="shared" si="1"/>
        <v>-1.0703349868062232E-2</v>
      </c>
      <c r="I19" s="151">
        <f t="shared" ref="I19:X19" si="11">SUM(I9:I15)</f>
        <v>3592.8149125228047</v>
      </c>
      <c r="J19" s="16">
        <f t="shared" si="11"/>
        <v>3655.4660160120598</v>
      </c>
      <c r="K19" s="165">
        <f t="shared" si="11"/>
        <v>-62.651103489255341</v>
      </c>
      <c r="L19" s="151">
        <f t="shared" si="11"/>
        <v>0</v>
      </c>
      <c r="M19" s="16">
        <f t="shared" si="11"/>
        <v>0</v>
      </c>
      <c r="N19" s="152">
        <f t="shared" si="11"/>
        <v>0</v>
      </c>
      <c r="O19" s="151">
        <f t="shared" si="11"/>
        <v>40.577500000000001</v>
      </c>
      <c r="P19" s="16">
        <f t="shared" si="11"/>
        <v>0</v>
      </c>
      <c r="Q19" s="152">
        <f t="shared" si="11"/>
        <v>40.577500000000001</v>
      </c>
      <c r="R19" s="151">
        <f t="shared" si="11"/>
        <v>2562.1599999999994</v>
      </c>
      <c r="S19" s="16">
        <f t="shared" si="11"/>
        <v>2251.6550000000002</v>
      </c>
      <c r="T19" s="152">
        <f t="shared" si="11"/>
        <v>310.5049999999996</v>
      </c>
      <c r="U19" s="151">
        <f t="shared" si="11"/>
        <v>3623.2500000000005</v>
      </c>
      <c r="V19" s="16">
        <f t="shared" si="11"/>
        <v>3244.49</v>
      </c>
      <c r="W19" s="152">
        <f t="shared" si="11"/>
        <v>378.7600000000005</v>
      </c>
      <c r="X19" s="18">
        <f t="shared" si="11"/>
        <v>6225.9874999999993</v>
      </c>
      <c r="Y19" s="164">
        <v>2.0505766038619742</v>
      </c>
      <c r="Z19" s="163">
        <f t="shared" si="7"/>
        <v>0.35057176239110666</v>
      </c>
      <c r="AA19" s="162">
        <f>SUM(AA9:AA15)</f>
        <v>5496.1450000000004</v>
      </c>
      <c r="AB19" s="161">
        <v>1.8101973934227571</v>
      </c>
      <c r="AC19" s="160">
        <f t="shared" si="8"/>
        <v>0.40137535217866349</v>
      </c>
      <c r="AD19" s="159">
        <f>SUM(AD9:AD15)</f>
        <v>729.84250000000009</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1</v>
      </c>
      <c r="D24" s="211">
        <v>0</v>
      </c>
      <c r="E24" s="228">
        <v>0</v>
      </c>
      <c r="F24" s="222">
        <v>82.636417499999993</v>
      </c>
      <c r="G24" s="227">
        <v>2.7216936154394522E-2</v>
      </c>
      <c r="H24" s="226">
        <f t="shared" si="1"/>
        <v>1</v>
      </c>
      <c r="I24" s="211">
        <v>0</v>
      </c>
      <c r="J24" s="49">
        <v>158.91618749999998</v>
      </c>
      <c r="K24" s="225">
        <f t="shared" si="13"/>
        <v>-158.91618749999998</v>
      </c>
      <c r="L24" s="211">
        <v>0</v>
      </c>
      <c r="M24" s="49">
        <v>0</v>
      </c>
      <c r="N24" s="212">
        <f t="shared" si="14"/>
        <v>0</v>
      </c>
      <c r="O24" s="211">
        <v>0</v>
      </c>
      <c r="P24" s="49">
        <v>4.9174999999999995</v>
      </c>
      <c r="Q24" s="212">
        <f t="shared" si="15"/>
        <v>-4.9174999999999995</v>
      </c>
      <c r="R24" s="211">
        <v>0</v>
      </c>
      <c r="S24" s="49">
        <v>109.61083333333329</v>
      </c>
      <c r="T24" s="212">
        <f t="shared" si="16"/>
        <v>-109.61083333333329</v>
      </c>
      <c r="U24" s="211">
        <v>0</v>
      </c>
      <c r="V24" s="49">
        <v>126.39416666666672</v>
      </c>
      <c r="W24" s="212">
        <f t="shared" si="17"/>
        <v>-126.39416666666672</v>
      </c>
      <c r="X24" s="51">
        <v>0</v>
      </c>
      <c r="Y24" s="224">
        <v>0</v>
      </c>
      <c r="Z24" s="223">
        <f t="shared" si="7"/>
        <v>1</v>
      </c>
      <c r="AA24" s="222">
        <v>240.92250000000001</v>
      </c>
      <c r="AB24" s="221">
        <v>7.9349668088613781E-2</v>
      </c>
      <c r="AC24" s="220">
        <f t="shared" si="8"/>
        <v>0.34299999999999997</v>
      </c>
      <c r="AD24" s="219">
        <f t="shared" si="18"/>
        <v>-240.92250000000001</v>
      </c>
    </row>
    <row r="25" spans="1:30" ht="15">
      <c r="A25" s="377"/>
      <c r="B25" s="270" t="s">
        <v>22</v>
      </c>
      <c r="C25" s="269">
        <f t="shared" si="0"/>
        <v>0.54</v>
      </c>
      <c r="D25" s="251">
        <v>101.01413175</v>
      </c>
      <c r="E25" s="268">
        <v>3.326977691908007E-2</v>
      </c>
      <c r="F25" s="262">
        <v>221.40902000000003</v>
      </c>
      <c r="G25" s="267">
        <v>7.2922754200314424E-2</v>
      </c>
      <c r="H25" s="266">
        <f t="shared" si="1"/>
        <v>-1.1918618332330517</v>
      </c>
      <c r="I25" s="251">
        <v>187.06320694444443</v>
      </c>
      <c r="J25" s="61">
        <v>410.01670370370374</v>
      </c>
      <c r="K25" s="265">
        <f t="shared" si="13"/>
        <v>-222.95349675925931</v>
      </c>
      <c r="L25" s="251">
        <v>0</v>
      </c>
      <c r="M25" s="61">
        <v>0</v>
      </c>
      <c r="N25" s="252">
        <f t="shared" si="14"/>
        <v>0</v>
      </c>
      <c r="O25" s="251">
        <v>13.540000000000001</v>
      </c>
      <c r="P25" s="61">
        <v>0</v>
      </c>
      <c r="Q25" s="252">
        <f t="shared" si="15"/>
        <v>13.540000000000001</v>
      </c>
      <c r="R25" s="251">
        <v>353.30500000000001</v>
      </c>
      <c r="S25" s="61">
        <v>620.19333333333327</v>
      </c>
      <c r="T25" s="252">
        <f t="shared" si="16"/>
        <v>-266.88833333333326</v>
      </c>
      <c r="U25" s="251">
        <v>262.1925</v>
      </c>
      <c r="V25" s="61">
        <v>0</v>
      </c>
      <c r="W25" s="252">
        <f t="shared" si="17"/>
        <v>262.1925</v>
      </c>
      <c r="X25" s="63">
        <v>629.03750000000002</v>
      </c>
      <c r="Y25" s="264">
        <v>0.20717831194679184</v>
      </c>
      <c r="Z25" s="263">
        <f t="shared" si="7"/>
        <v>0.16058523021282514</v>
      </c>
      <c r="AA25" s="262">
        <v>620.19333333333327</v>
      </c>
      <c r="AB25" s="261">
        <v>0.20426541792805156</v>
      </c>
      <c r="AC25" s="260">
        <f t="shared" si="8"/>
        <v>0.3570000000000001</v>
      </c>
      <c r="AD25" s="259">
        <f t="shared" si="18"/>
        <v>8.8441666666667516</v>
      </c>
    </row>
    <row r="26" spans="1:30" ht="15">
      <c r="A26" s="377"/>
      <c r="B26" s="270" t="s">
        <v>21</v>
      </c>
      <c r="C26" s="269">
        <f t="shared" si="0"/>
        <v>0.59000000000000008</v>
      </c>
      <c r="D26" s="251">
        <v>442.97013599999997</v>
      </c>
      <c r="E26" s="268">
        <v>0.14589560243915634</v>
      </c>
      <c r="F26" s="262">
        <v>417.59694666666672</v>
      </c>
      <c r="G26" s="267">
        <v>0.13753874840589214</v>
      </c>
      <c r="H26" s="266">
        <f t="shared" si="1"/>
        <v>5.7279683823501015E-2</v>
      </c>
      <c r="I26" s="251">
        <v>750.79684067796597</v>
      </c>
      <c r="J26" s="61">
        <v>707.79143502824854</v>
      </c>
      <c r="K26" s="265">
        <f t="shared" si="13"/>
        <v>43.005405649717432</v>
      </c>
      <c r="L26" s="251">
        <v>0</v>
      </c>
      <c r="M26" s="61">
        <v>0</v>
      </c>
      <c r="N26" s="252">
        <f t="shared" si="14"/>
        <v>0</v>
      </c>
      <c r="O26" s="251">
        <v>0</v>
      </c>
      <c r="P26" s="61">
        <v>0</v>
      </c>
      <c r="Q26" s="252">
        <f t="shared" si="15"/>
        <v>0</v>
      </c>
      <c r="R26" s="251">
        <v>1379.8541666666667</v>
      </c>
      <c r="S26" s="61">
        <v>1065.2983333333332</v>
      </c>
      <c r="T26" s="252">
        <f t="shared" si="16"/>
        <v>314.55583333333357</v>
      </c>
      <c r="U26" s="251">
        <v>53.347500000000004</v>
      </c>
      <c r="V26" s="61">
        <v>0</v>
      </c>
      <c r="W26" s="252">
        <f t="shared" si="17"/>
        <v>53.347500000000004</v>
      </c>
      <c r="X26" s="63">
        <v>1433.2016666666668</v>
      </c>
      <c r="Y26" s="264">
        <v>0.47203593105232783</v>
      </c>
      <c r="Z26" s="263">
        <f t="shared" si="7"/>
        <v>0.30907732407977007</v>
      </c>
      <c r="AA26" s="262">
        <v>1065.2983333333332</v>
      </c>
      <c r="AB26" s="261">
        <v>0.35086415409666355</v>
      </c>
      <c r="AC26" s="260">
        <f t="shared" si="8"/>
        <v>0.39200000000000013</v>
      </c>
      <c r="AD26" s="259">
        <f t="shared" si="18"/>
        <v>367.90333333333365</v>
      </c>
    </row>
    <row r="27" spans="1:30" ht="15">
      <c r="A27" s="377"/>
      <c r="B27" s="270" t="s">
        <v>20</v>
      </c>
      <c r="C27" s="269">
        <f t="shared" si="0"/>
        <v>0.59</v>
      </c>
      <c r="D27" s="251">
        <v>1020.8913446666666</v>
      </c>
      <c r="E27" s="268">
        <v>0.33623837286192065</v>
      </c>
      <c r="F27" s="262">
        <v>943.61946000000023</v>
      </c>
      <c r="G27" s="267">
        <v>0.31078828649444107</v>
      </c>
      <c r="H27" s="266">
        <f t="shared" si="1"/>
        <v>7.5690606126057949E-2</v>
      </c>
      <c r="I27" s="251">
        <v>1730.3243129943503</v>
      </c>
      <c r="J27" s="61">
        <v>1599.3550169491527</v>
      </c>
      <c r="K27" s="265">
        <f t="shared" si="13"/>
        <v>130.96929604519755</v>
      </c>
      <c r="L27" s="251">
        <v>0</v>
      </c>
      <c r="M27" s="61">
        <v>0</v>
      </c>
      <c r="N27" s="252">
        <f t="shared" si="14"/>
        <v>0</v>
      </c>
      <c r="O27" s="251">
        <v>0</v>
      </c>
      <c r="P27" s="61">
        <v>0</v>
      </c>
      <c r="Q27" s="252">
        <f t="shared" si="15"/>
        <v>0</v>
      </c>
      <c r="R27" s="251">
        <v>1216.7166666666669</v>
      </c>
      <c r="S27" s="61">
        <v>1287.5858333333331</v>
      </c>
      <c r="T27" s="252">
        <f t="shared" si="16"/>
        <v>-70.86916666666616</v>
      </c>
      <c r="U27" s="251">
        <v>1350.9174999999998</v>
      </c>
      <c r="V27" s="61">
        <v>1119.6066666666668</v>
      </c>
      <c r="W27" s="252">
        <f t="shared" si="17"/>
        <v>231.31083333333299</v>
      </c>
      <c r="X27" s="63">
        <v>2567.6341666666667</v>
      </c>
      <c r="Y27" s="264">
        <v>0.8456699518659978</v>
      </c>
      <c r="Z27" s="263">
        <f t="shared" si="7"/>
        <v>0.39759999999999995</v>
      </c>
      <c r="AA27" s="262">
        <v>2407.1925000000001</v>
      </c>
      <c r="AB27" s="261">
        <v>0.79282726146541072</v>
      </c>
      <c r="AC27" s="260">
        <f t="shared" si="8"/>
        <v>0.39200000000000007</v>
      </c>
      <c r="AD27" s="259">
        <f t="shared" si="18"/>
        <v>160.44166666666661</v>
      </c>
    </row>
    <row r="28" spans="1:30" ht="15">
      <c r="A28" s="377"/>
      <c r="B28" s="270" t="s">
        <v>19</v>
      </c>
      <c r="C28" s="269">
        <f t="shared" si="0"/>
        <v>0.64</v>
      </c>
      <c r="D28" s="251">
        <v>739.17574008333338</v>
      </c>
      <c r="E28" s="268">
        <v>0.24345318373306132</v>
      </c>
      <c r="F28" s="262">
        <v>607.25093333333336</v>
      </c>
      <c r="G28" s="267">
        <v>0.20000273949714506</v>
      </c>
      <c r="H28" s="266">
        <f t="shared" si="1"/>
        <v>0.17847556351771912</v>
      </c>
      <c r="I28" s="251">
        <v>1154.9620938802084</v>
      </c>
      <c r="J28" s="61">
        <v>948.82958333333352</v>
      </c>
      <c r="K28" s="265">
        <f t="shared" si="13"/>
        <v>206.13251054687487</v>
      </c>
      <c r="L28" s="251">
        <v>0</v>
      </c>
      <c r="M28" s="61">
        <v>0</v>
      </c>
      <c r="N28" s="252">
        <f t="shared" si="14"/>
        <v>0</v>
      </c>
      <c r="O28" s="251">
        <v>33.555833333333332</v>
      </c>
      <c r="P28" s="61">
        <v>0</v>
      </c>
      <c r="Q28" s="252">
        <f t="shared" si="15"/>
        <v>33.555833333333332</v>
      </c>
      <c r="R28" s="251">
        <v>92.874166666666653</v>
      </c>
      <c r="S28" s="61">
        <v>0</v>
      </c>
      <c r="T28" s="252">
        <f t="shared" si="16"/>
        <v>92.874166666666653</v>
      </c>
      <c r="U28" s="251">
        <v>1655.2441666666666</v>
      </c>
      <c r="V28" s="61">
        <v>1422.1333333333334</v>
      </c>
      <c r="W28" s="252">
        <f t="shared" si="17"/>
        <v>233.11083333333318</v>
      </c>
      <c r="X28" s="63">
        <v>1781.6741666666667</v>
      </c>
      <c r="Y28" s="264">
        <v>0.58680801429041518</v>
      </c>
      <c r="Z28" s="263">
        <f t="shared" si="7"/>
        <v>0.41487705996560353</v>
      </c>
      <c r="AA28" s="262">
        <v>1422.1333333333334</v>
      </c>
      <c r="AB28" s="261">
        <v>0.46839049062563248</v>
      </c>
      <c r="AC28" s="260">
        <f t="shared" si="8"/>
        <v>0.42699999999999999</v>
      </c>
      <c r="AD28" s="259">
        <f t="shared" si="18"/>
        <v>359.54083333333324</v>
      </c>
    </row>
    <row r="29" spans="1:30" ht="15">
      <c r="A29" s="377"/>
      <c r="B29" s="258" t="s">
        <v>18</v>
      </c>
      <c r="C29" s="269">
        <f t="shared" si="0"/>
        <v>0.64</v>
      </c>
      <c r="D29" s="251">
        <v>217.45156983333334</v>
      </c>
      <c r="E29" s="268">
        <v>7.1619337747351977E-2</v>
      </c>
      <c r="F29" s="262">
        <v>259.45872166666669</v>
      </c>
      <c r="G29" s="267">
        <v>8.5454714470196952E-2</v>
      </c>
      <c r="H29" s="266">
        <f t="shared" si="1"/>
        <v>-0.19317934501705328</v>
      </c>
      <c r="I29" s="251">
        <v>339.76807786458335</v>
      </c>
      <c r="J29" s="61">
        <v>405.40425260416674</v>
      </c>
      <c r="K29" s="265">
        <f t="shared" si="13"/>
        <v>-65.636174739583396</v>
      </c>
      <c r="L29" s="251">
        <v>0</v>
      </c>
      <c r="M29" s="61">
        <v>0</v>
      </c>
      <c r="N29" s="252">
        <f t="shared" si="14"/>
        <v>0</v>
      </c>
      <c r="O29" s="251">
        <v>27.648333333333341</v>
      </c>
      <c r="P29" s="61">
        <v>4.6758333333333342</v>
      </c>
      <c r="Q29" s="252">
        <f t="shared" si="15"/>
        <v>22.972500000000007</v>
      </c>
      <c r="R29" s="251">
        <v>70.570833333333368</v>
      </c>
      <c r="S29" s="61">
        <v>40.96333333333336</v>
      </c>
      <c r="T29" s="252">
        <f t="shared" si="16"/>
        <v>29.607500000000009</v>
      </c>
      <c r="U29" s="251">
        <v>476.26249999999999</v>
      </c>
      <c r="V29" s="61">
        <v>561.99249999999995</v>
      </c>
      <c r="W29" s="252">
        <f t="shared" si="17"/>
        <v>-85.729999999999961</v>
      </c>
      <c r="X29" s="63">
        <v>574.48166666666668</v>
      </c>
      <c r="Y29" s="264">
        <v>0.1892099309570249</v>
      </c>
      <c r="Z29" s="263">
        <f t="shared" si="7"/>
        <v>0.37851785783706471</v>
      </c>
      <c r="AA29" s="262">
        <v>607.63166666666666</v>
      </c>
      <c r="AB29" s="261">
        <v>0.20012813693254553</v>
      </c>
      <c r="AC29" s="260">
        <f t="shared" si="8"/>
        <v>0.42700000000000005</v>
      </c>
      <c r="AD29" s="259">
        <f t="shared" si="18"/>
        <v>-33.149999999999977</v>
      </c>
    </row>
    <row r="30" spans="1:30" ht="15">
      <c r="A30" s="377"/>
      <c r="B30" s="238" t="s">
        <v>17</v>
      </c>
      <c r="C30" s="249">
        <f t="shared" si="0"/>
        <v>0.58999999999999986</v>
      </c>
      <c r="D30" s="231">
        <v>33.311590666666667</v>
      </c>
      <c r="E30" s="248">
        <v>1.0971427176571359E-2</v>
      </c>
      <c r="F30" s="242">
        <v>36.568373333333341</v>
      </c>
      <c r="G30" s="247">
        <v>1.2044073453249553E-2</v>
      </c>
      <c r="H30" s="246">
        <f t="shared" si="1"/>
        <v>-9.7767251622888768E-2</v>
      </c>
      <c r="I30" s="231">
        <v>56.460323163841821</v>
      </c>
      <c r="J30" s="72">
        <v>61.980293785310742</v>
      </c>
      <c r="K30" s="245">
        <f t="shared" si="13"/>
        <v>-5.5199706214689215</v>
      </c>
      <c r="L30" s="231">
        <v>0</v>
      </c>
      <c r="M30" s="72">
        <v>0</v>
      </c>
      <c r="N30" s="232">
        <f t="shared" si="14"/>
        <v>0</v>
      </c>
      <c r="O30" s="231">
        <v>57.349166666666662</v>
      </c>
      <c r="P30" s="72">
        <v>30.536666666666665</v>
      </c>
      <c r="Q30" s="232">
        <f t="shared" si="15"/>
        <v>26.812499999999996</v>
      </c>
      <c r="R30" s="231">
        <v>141.21</v>
      </c>
      <c r="S30" s="72">
        <v>54.566666666666663</v>
      </c>
      <c r="T30" s="232">
        <f t="shared" si="16"/>
        <v>86.643333333333345</v>
      </c>
      <c r="U30" s="231">
        <v>159.89250000000001</v>
      </c>
      <c r="V30" s="72">
        <v>8.1833333333333353</v>
      </c>
      <c r="W30" s="232">
        <f t="shared" si="17"/>
        <v>151.70916666666668</v>
      </c>
      <c r="X30" s="74">
        <v>358.45166666666671</v>
      </c>
      <c r="Y30" s="244">
        <v>0.11805879810744847</v>
      </c>
      <c r="Z30" s="243">
        <f t="shared" si="7"/>
        <v>9.2931889469059045E-2</v>
      </c>
      <c r="AA30" s="242">
        <v>93.286666666666662</v>
      </c>
      <c r="AB30" s="241">
        <v>3.0724677176657014E-2</v>
      </c>
      <c r="AC30" s="240">
        <f t="shared" si="8"/>
        <v>0.39200000000000013</v>
      </c>
      <c r="AD30" s="239">
        <f t="shared" si="18"/>
        <v>265.16500000000008</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0.60549597996831117</v>
      </c>
      <c r="D33" s="171">
        <f>SUM(D21:D32)</f>
        <v>2554.8145130000003</v>
      </c>
      <c r="E33" s="188">
        <v>0.84144770087714182</v>
      </c>
      <c r="F33" s="182">
        <f>SUM(F21:F32)</f>
        <v>2568.5398725000005</v>
      </c>
      <c r="G33" s="187">
        <v>0.8459682526756338</v>
      </c>
      <c r="H33" s="186">
        <f t="shared" si="1"/>
        <v>-5.3723506854057839E-3</v>
      </c>
      <c r="I33" s="171">
        <f t="shared" ref="I33:X33" si="19">SUM(I21:I32)</f>
        <v>4219.3748555253951</v>
      </c>
      <c r="J33" s="27">
        <f t="shared" si="19"/>
        <v>4292.2934729039171</v>
      </c>
      <c r="K33" s="185">
        <f t="shared" si="19"/>
        <v>-72.918617378521787</v>
      </c>
      <c r="L33" s="171">
        <f t="shared" si="19"/>
        <v>0</v>
      </c>
      <c r="M33" s="27">
        <f t="shared" si="19"/>
        <v>0</v>
      </c>
      <c r="N33" s="172">
        <f t="shared" si="19"/>
        <v>0</v>
      </c>
      <c r="O33" s="171">
        <f t="shared" si="19"/>
        <v>132.09333333333333</v>
      </c>
      <c r="P33" s="27">
        <f t="shared" si="19"/>
        <v>40.129999999999995</v>
      </c>
      <c r="Q33" s="172">
        <f t="shared" si="19"/>
        <v>91.963333333333338</v>
      </c>
      <c r="R33" s="171">
        <f t="shared" si="19"/>
        <v>3254.5308333333332</v>
      </c>
      <c r="S33" s="27">
        <f t="shared" si="19"/>
        <v>3178.2183333333323</v>
      </c>
      <c r="T33" s="172">
        <f t="shared" si="19"/>
        <v>76.312500000000853</v>
      </c>
      <c r="U33" s="171">
        <f t="shared" si="19"/>
        <v>3957.8566666666661</v>
      </c>
      <c r="V33" s="27">
        <f t="shared" si="19"/>
        <v>3238.31</v>
      </c>
      <c r="W33" s="172">
        <f t="shared" si="19"/>
        <v>719.54666666666606</v>
      </c>
      <c r="X33" s="29">
        <f t="shared" si="19"/>
        <v>7344.4808333333331</v>
      </c>
      <c r="Y33" s="184">
        <v>2.4189609382200059</v>
      </c>
      <c r="Z33" s="183">
        <f t="shared" si="7"/>
        <v>0.34785501807082581</v>
      </c>
      <c r="AA33" s="182">
        <f>SUM(AA21:AA32)</f>
        <v>6456.6583333333328</v>
      </c>
      <c r="AB33" s="181">
        <v>2.1265498063135744</v>
      </c>
      <c r="AC33" s="180">
        <f t="shared" si="8"/>
        <v>0.39781257422892913</v>
      </c>
      <c r="AD33" s="179">
        <f>SUM(AD21:AD32)</f>
        <v>887.82250000000033</v>
      </c>
    </row>
    <row r="34" spans="1:30" ht="15">
      <c r="A34" s="377"/>
      <c r="B34" s="158" t="s">
        <v>87</v>
      </c>
      <c r="C34" s="169">
        <f t="shared" si="0"/>
        <v>0.60549597996831117</v>
      </c>
      <c r="D34" s="151">
        <f>SUM(D24:D30)</f>
        <v>2554.8145130000003</v>
      </c>
      <c r="E34" s="168">
        <v>0.84144770087714182</v>
      </c>
      <c r="F34" s="162">
        <f>SUM(F24:F30)</f>
        <v>2568.5398725000005</v>
      </c>
      <c r="G34" s="167">
        <v>0.8459682526756338</v>
      </c>
      <c r="H34" s="166">
        <f t="shared" si="1"/>
        <v>-5.3723506854057839E-3</v>
      </c>
      <c r="I34" s="151">
        <f t="shared" ref="I34:X34" si="20">SUM(I24:I30)</f>
        <v>4219.3748555253951</v>
      </c>
      <c r="J34" s="16">
        <f t="shared" si="20"/>
        <v>4292.2934729039171</v>
      </c>
      <c r="K34" s="165">
        <f t="shared" si="20"/>
        <v>-72.918617378521787</v>
      </c>
      <c r="L34" s="151">
        <f t="shared" si="20"/>
        <v>0</v>
      </c>
      <c r="M34" s="16">
        <f t="shared" si="20"/>
        <v>0</v>
      </c>
      <c r="N34" s="152">
        <f t="shared" si="20"/>
        <v>0</v>
      </c>
      <c r="O34" s="151">
        <f t="shared" si="20"/>
        <v>132.09333333333333</v>
      </c>
      <c r="P34" s="16">
        <f t="shared" si="20"/>
        <v>40.129999999999995</v>
      </c>
      <c r="Q34" s="152">
        <f t="shared" si="20"/>
        <v>91.963333333333338</v>
      </c>
      <c r="R34" s="151">
        <f t="shared" si="20"/>
        <v>3254.5308333333332</v>
      </c>
      <c r="S34" s="16">
        <f t="shared" si="20"/>
        <v>3178.2183333333323</v>
      </c>
      <c r="T34" s="152">
        <f t="shared" si="20"/>
        <v>76.312500000000853</v>
      </c>
      <c r="U34" s="151">
        <f t="shared" si="20"/>
        <v>3957.8566666666661</v>
      </c>
      <c r="V34" s="16">
        <f t="shared" si="20"/>
        <v>3238.31</v>
      </c>
      <c r="W34" s="152">
        <f t="shared" si="20"/>
        <v>719.54666666666606</v>
      </c>
      <c r="X34" s="18">
        <f t="shared" si="20"/>
        <v>7344.4808333333331</v>
      </c>
      <c r="Y34" s="164">
        <v>2.4189609382200059</v>
      </c>
      <c r="Z34" s="163">
        <f t="shared" si="7"/>
        <v>0.34785501807082581</v>
      </c>
      <c r="AA34" s="162">
        <f>SUM(AA24:AA30)</f>
        <v>6456.6583333333328</v>
      </c>
      <c r="AB34" s="161">
        <v>2.1265498063135744</v>
      </c>
      <c r="AC34" s="160">
        <f t="shared" si="8"/>
        <v>0.39781257422892913</v>
      </c>
      <c r="AD34" s="159">
        <f>SUM(AD24:AD30)</f>
        <v>887.82250000000033</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1</v>
      </c>
      <c r="D39" s="211">
        <v>0</v>
      </c>
      <c r="E39" s="228">
        <v>0</v>
      </c>
      <c r="F39" s="222">
        <v>56.737344999999991</v>
      </c>
      <c r="G39" s="227">
        <v>1.8686878535542215E-2</v>
      </c>
      <c r="H39" s="226">
        <f t="shared" si="1"/>
        <v>1</v>
      </c>
      <c r="I39" s="211">
        <v>0</v>
      </c>
      <c r="J39" s="49">
        <v>109.11027884615382</v>
      </c>
      <c r="K39" s="225">
        <f t="shared" si="22"/>
        <v>-109.11027884615382</v>
      </c>
      <c r="L39" s="211">
        <v>0</v>
      </c>
      <c r="M39" s="49">
        <v>0</v>
      </c>
      <c r="N39" s="212">
        <f t="shared" si="23"/>
        <v>0</v>
      </c>
      <c r="O39" s="211">
        <v>0</v>
      </c>
      <c r="P39" s="49">
        <v>0</v>
      </c>
      <c r="Q39" s="212">
        <f t="shared" si="24"/>
        <v>0</v>
      </c>
      <c r="R39" s="211">
        <v>0</v>
      </c>
      <c r="S39" s="49">
        <v>73.487499999999983</v>
      </c>
      <c r="T39" s="212">
        <f t="shared" si="25"/>
        <v>-73.487499999999983</v>
      </c>
      <c r="U39" s="211">
        <v>0</v>
      </c>
      <c r="V39" s="49">
        <v>91.927499999999981</v>
      </c>
      <c r="W39" s="212">
        <f t="shared" si="26"/>
        <v>-91.927499999999981</v>
      </c>
      <c r="X39" s="51">
        <v>0</v>
      </c>
      <c r="Y39" s="224">
        <v>0</v>
      </c>
      <c r="Z39" s="223">
        <f t="shared" si="7"/>
        <v>1</v>
      </c>
      <c r="AA39" s="222">
        <v>165.41499999999996</v>
      </c>
      <c r="AB39" s="221">
        <v>5.4480695438898587E-2</v>
      </c>
      <c r="AC39" s="220">
        <f t="shared" si="8"/>
        <v>0.34300000000000003</v>
      </c>
      <c r="AD39" s="219">
        <f t="shared" si="27"/>
        <v>-165.41499999999996</v>
      </c>
    </row>
    <row r="40" spans="1:30" ht="15">
      <c r="A40" s="377"/>
      <c r="B40" s="270" t="s">
        <v>22</v>
      </c>
      <c r="C40" s="269">
        <f t="shared" si="0"/>
        <v>0.54</v>
      </c>
      <c r="D40" s="251">
        <v>296.71650825</v>
      </c>
      <c r="E40" s="268">
        <v>9.7725851488951507E-2</v>
      </c>
      <c r="F40" s="262">
        <v>237.79859249999998</v>
      </c>
      <c r="G40" s="267">
        <v>7.8320785260050513E-2</v>
      </c>
      <c r="H40" s="266">
        <f t="shared" si="1"/>
        <v>0.19856635580369675</v>
      </c>
      <c r="I40" s="251">
        <v>549.47501527777774</v>
      </c>
      <c r="J40" s="61">
        <v>440.36776388888893</v>
      </c>
      <c r="K40" s="265">
        <f t="shared" si="22"/>
        <v>109.10725138888881</v>
      </c>
      <c r="L40" s="251">
        <v>0</v>
      </c>
      <c r="M40" s="61">
        <v>0</v>
      </c>
      <c r="N40" s="252">
        <f t="shared" si="23"/>
        <v>0</v>
      </c>
      <c r="O40" s="251">
        <v>0</v>
      </c>
      <c r="P40" s="61">
        <v>0</v>
      </c>
      <c r="Q40" s="252">
        <f t="shared" si="24"/>
        <v>0</v>
      </c>
      <c r="R40" s="251">
        <v>1419.5525</v>
      </c>
      <c r="S40" s="61">
        <v>666.10249999999996</v>
      </c>
      <c r="T40" s="252">
        <f t="shared" si="25"/>
        <v>753.45</v>
      </c>
      <c r="U40" s="251">
        <v>0</v>
      </c>
      <c r="V40" s="61">
        <v>0</v>
      </c>
      <c r="W40" s="252">
        <f t="shared" si="26"/>
        <v>0</v>
      </c>
      <c r="X40" s="63">
        <v>1419.5525</v>
      </c>
      <c r="Y40" s="264">
        <v>0.46754047361222217</v>
      </c>
      <c r="Z40" s="263">
        <f t="shared" si="7"/>
        <v>0.20902115860456025</v>
      </c>
      <c r="AA40" s="262">
        <v>666.10249999999996</v>
      </c>
      <c r="AB40" s="261">
        <v>0.21938595310938519</v>
      </c>
      <c r="AC40" s="260">
        <f t="shared" si="8"/>
        <v>0.35699999999999998</v>
      </c>
      <c r="AD40" s="259">
        <f t="shared" si="27"/>
        <v>753.45</v>
      </c>
    </row>
    <row r="41" spans="1:30" ht="15">
      <c r="A41" s="377"/>
      <c r="B41" s="270" t="s">
        <v>21</v>
      </c>
      <c r="C41" s="269">
        <f t="shared" si="0"/>
        <v>0.59</v>
      </c>
      <c r="D41" s="251">
        <v>565.89513399999998</v>
      </c>
      <c r="E41" s="268">
        <v>0.18638189074740943</v>
      </c>
      <c r="F41" s="262">
        <v>431.05888000000004</v>
      </c>
      <c r="G41" s="267">
        <v>0.14197253911382124</v>
      </c>
      <c r="H41" s="266">
        <f t="shared" si="1"/>
        <v>0.23827074293238215</v>
      </c>
      <c r="I41" s="251">
        <v>959.14429491525425</v>
      </c>
      <c r="J41" s="61">
        <v>730.60827118644079</v>
      </c>
      <c r="K41" s="265">
        <f t="shared" si="22"/>
        <v>228.53602372881346</v>
      </c>
      <c r="L41" s="251">
        <v>0</v>
      </c>
      <c r="M41" s="61">
        <v>0</v>
      </c>
      <c r="N41" s="252">
        <f t="shared" si="23"/>
        <v>0</v>
      </c>
      <c r="O41" s="251">
        <v>0</v>
      </c>
      <c r="P41" s="61">
        <v>0</v>
      </c>
      <c r="Q41" s="252">
        <f t="shared" si="24"/>
        <v>0</v>
      </c>
      <c r="R41" s="251">
        <v>1597.3274999999999</v>
      </c>
      <c r="S41" s="61">
        <v>1099.6400000000001</v>
      </c>
      <c r="T41" s="252">
        <f t="shared" si="25"/>
        <v>497.68749999999977</v>
      </c>
      <c r="U41" s="251">
        <v>0</v>
      </c>
      <c r="V41" s="61">
        <v>0</v>
      </c>
      <c r="W41" s="252">
        <f t="shared" si="26"/>
        <v>0</v>
      </c>
      <c r="X41" s="63">
        <v>1597.3274999999999</v>
      </c>
      <c r="Y41" s="264">
        <v>0.52609202961061796</v>
      </c>
      <c r="Z41" s="263">
        <f t="shared" si="7"/>
        <v>0.35427621073324039</v>
      </c>
      <c r="AA41" s="262">
        <v>1099.6400000000001</v>
      </c>
      <c r="AB41" s="261">
        <v>0.36217484467811539</v>
      </c>
      <c r="AC41" s="260">
        <f t="shared" si="8"/>
        <v>0.39200000000000002</v>
      </c>
      <c r="AD41" s="259">
        <f t="shared" si="27"/>
        <v>497.68749999999977</v>
      </c>
    </row>
    <row r="42" spans="1:30" ht="15">
      <c r="A42" s="377"/>
      <c r="B42" s="270" t="s">
        <v>20</v>
      </c>
      <c r="C42" s="269">
        <f t="shared" si="0"/>
        <v>0.58999999999999986</v>
      </c>
      <c r="D42" s="251">
        <v>983.08985599999983</v>
      </c>
      <c r="E42" s="268">
        <v>0.32378816343714745</v>
      </c>
      <c r="F42" s="262">
        <v>681.28424000000007</v>
      </c>
      <c r="G42" s="267">
        <v>0.22438617529704985</v>
      </c>
      <c r="H42" s="266">
        <f t="shared" si="1"/>
        <v>0.30699697912456114</v>
      </c>
      <c r="I42" s="251">
        <v>1666.253993220339</v>
      </c>
      <c r="J42" s="61">
        <v>1154.7190508474578</v>
      </c>
      <c r="K42" s="265">
        <f t="shared" si="22"/>
        <v>511.53494237288123</v>
      </c>
      <c r="L42" s="251">
        <v>0</v>
      </c>
      <c r="M42" s="61">
        <v>0</v>
      </c>
      <c r="N42" s="252">
        <f t="shared" si="23"/>
        <v>0</v>
      </c>
      <c r="O42" s="251">
        <v>0</v>
      </c>
      <c r="P42" s="61">
        <v>0</v>
      </c>
      <c r="Q42" s="252">
        <f t="shared" si="24"/>
        <v>0</v>
      </c>
      <c r="R42" s="251">
        <v>494.73749999999995</v>
      </c>
      <c r="S42" s="61">
        <v>0</v>
      </c>
      <c r="T42" s="252">
        <f t="shared" si="25"/>
        <v>494.73749999999995</v>
      </c>
      <c r="U42" s="251">
        <v>1977.8225</v>
      </c>
      <c r="V42" s="61">
        <v>1737.9699999999998</v>
      </c>
      <c r="W42" s="252">
        <f t="shared" si="26"/>
        <v>239.85250000000019</v>
      </c>
      <c r="X42" s="63">
        <v>2472.56</v>
      </c>
      <c r="Y42" s="264">
        <v>0.81435654788014966</v>
      </c>
      <c r="Z42" s="263">
        <f t="shared" si="7"/>
        <v>0.39759999999999995</v>
      </c>
      <c r="AA42" s="262">
        <v>1737.9699999999998</v>
      </c>
      <c r="AB42" s="261">
        <v>0.57241371249247397</v>
      </c>
      <c r="AC42" s="260">
        <f t="shared" si="8"/>
        <v>0.39200000000000007</v>
      </c>
      <c r="AD42" s="259">
        <f t="shared" si="27"/>
        <v>734.59000000000015</v>
      </c>
    </row>
    <row r="43" spans="1:30" ht="15">
      <c r="A43" s="377"/>
      <c r="B43" s="270" t="s">
        <v>19</v>
      </c>
      <c r="C43" s="269">
        <f t="shared" si="0"/>
        <v>0.64</v>
      </c>
      <c r="D43" s="251">
        <v>683.73280449999993</v>
      </c>
      <c r="E43" s="268">
        <v>0.22519262883207411</v>
      </c>
      <c r="F43" s="262">
        <v>506.46469999999999</v>
      </c>
      <c r="G43" s="267">
        <v>0.16680802267782938</v>
      </c>
      <c r="H43" s="266">
        <f t="shared" si="1"/>
        <v>0.25926517395875504</v>
      </c>
      <c r="I43" s="251">
        <v>1068.3325070312499</v>
      </c>
      <c r="J43" s="61">
        <v>791.35109375000002</v>
      </c>
      <c r="K43" s="265">
        <f t="shared" si="22"/>
        <v>276.98141328124984</v>
      </c>
      <c r="L43" s="251">
        <v>0</v>
      </c>
      <c r="M43" s="61">
        <v>0</v>
      </c>
      <c r="N43" s="252">
        <f t="shared" si="23"/>
        <v>0</v>
      </c>
      <c r="O43" s="251">
        <v>0</v>
      </c>
      <c r="P43" s="61">
        <v>0</v>
      </c>
      <c r="Q43" s="252">
        <f t="shared" si="24"/>
        <v>0</v>
      </c>
      <c r="R43" s="251">
        <v>108.67500000000004</v>
      </c>
      <c r="S43" s="61">
        <v>0</v>
      </c>
      <c r="T43" s="252">
        <f t="shared" si="25"/>
        <v>108.67500000000004</v>
      </c>
      <c r="U43" s="251">
        <v>1531.355</v>
      </c>
      <c r="V43" s="61">
        <v>1186.0999999999999</v>
      </c>
      <c r="W43" s="252">
        <f t="shared" si="26"/>
        <v>345.25500000000011</v>
      </c>
      <c r="X43" s="63">
        <v>1640.03</v>
      </c>
      <c r="Y43" s="264">
        <v>0.54015642460441071</v>
      </c>
      <c r="Z43" s="263">
        <f t="shared" si="7"/>
        <v>0.41690262037889547</v>
      </c>
      <c r="AA43" s="262">
        <v>1186.0999999999999</v>
      </c>
      <c r="AB43" s="261">
        <v>0.39065110697383926</v>
      </c>
      <c r="AC43" s="260">
        <f t="shared" si="8"/>
        <v>0.42700000000000005</v>
      </c>
      <c r="AD43" s="259">
        <f t="shared" si="27"/>
        <v>453.93000000000006</v>
      </c>
    </row>
    <row r="44" spans="1:30" ht="15">
      <c r="A44" s="377"/>
      <c r="B44" s="258" t="s">
        <v>18</v>
      </c>
      <c r="C44" s="269">
        <f t="shared" si="0"/>
        <v>0.64</v>
      </c>
      <c r="D44" s="251">
        <v>51.926524500000006</v>
      </c>
      <c r="E44" s="268">
        <v>1.7102398014702987E-2</v>
      </c>
      <c r="F44" s="262">
        <v>280.88060000000007</v>
      </c>
      <c r="G44" s="267">
        <v>9.2510173946105889E-2</v>
      </c>
      <c r="H44" s="266">
        <f t="shared" si="1"/>
        <v>-4.4091931378923706</v>
      </c>
      <c r="I44" s="251">
        <v>81.135194531250008</v>
      </c>
      <c r="J44" s="61">
        <v>438.87593750000008</v>
      </c>
      <c r="K44" s="265">
        <f t="shared" si="22"/>
        <v>-357.74074296875006</v>
      </c>
      <c r="L44" s="251">
        <v>0</v>
      </c>
      <c r="M44" s="61">
        <v>0</v>
      </c>
      <c r="N44" s="252">
        <f t="shared" si="23"/>
        <v>0</v>
      </c>
      <c r="O44" s="251">
        <v>0</v>
      </c>
      <c r="P44" s="61">
        <v>0</v>
      </c>
      <c r="Q44" s="252">
        <f t="shared" si="24"/>
        <v>0</v>
      </c>
      <c r="R44" s="251">
        <v>78.280000000000143</v>
      </c>
      <c r="S44" s="61">
        <v>0</v>
      </c>
      <c r="T44" s="252">
        <f t="shared" si="25"/>
        <v>78.280000000000143</v>
      </c>
      <c r="U44" s="251">
        <v>41.614999999999867</v>
      </c>
      <c r="V44" s="61">
        <v>657.80000000000007</v>
      </c>
      <c r="W44" s="252">
        <f t="shared" si="26"/>
        <v>-616.18500000000017</v>
      </c>
      <c r="X44" s="63">
        <v>119.89500000000001</v>
      </c>
      <c r="Y44" s="264">
        <v>3.9488335291394568E-2</v>
      </c>
      <c r="Z44" s="263">
        <f t="shared" si="7"/>
        <v>0.43310000000000004</v>
      </c>
      <c r="AA44" s="262">
        <v>657.80000000000007</v>
      </c>
      <c r="AB44" s="261">
        <v>0.21665146123209805</v>
      </c>
      <c r="AC44" s="260">
        <f t="shared" si="8"/>
        <v>0.42700000000000005</v>
      </c>
      <c r="AD44" s="259">
        <f t="shared" si="27"/>
        <v>-537.90500000000009</v>
      </c>
    </row>
    <row r="45" spans="1:30" ht="15">
      <c r="A45" s="377"/>
      <c r="B45" s="238" t="s">
        <v>17</v>
      </c>
      <c r="C45" s="249">
        <f t="shared" si="0"/>
        <v>0.59</v>
      </c>
      <c r="D45" s="231">
        <v>42.153551999999991</v>
      </c>
      <c r="E45" s="248">
        <v>1.3883594771251808E-2</v>
      </c>
      <c r="F45" s="242">
        <v>62.725880000000004</v>
      </c>
      <c r="G45" s="247">
        <v>2.0659248341546418E-2</v>
      </c>
      <c r="H45" s="246">
        <f t="shared" si="1"/>
        <v>-0.488033084376852</v>
      </c>
      <c r="I45" s="231">
        <v>71.446698305084738</v>
      </c>
      <c r="J45" s="72">
        <v>106.31505084745764</v>
      </c>
      <c r="K45" s="245">
        <f t="shared" si="22"/>
        <v>-34.868352542372904</v>
      </c>
      <c r="L45" s="231">
        <v>0</v>
      </c>
      <c r="M45" s="72">
        <v>0</v>
      </c>
      <c r="N45" s="232">
        <f t="shared" si="23"/>
        <v>0</v>
      </c>
      <c r="O45" s="231">
        <v>45.912499999999994</v>
      </c>
      <c r="P45" s="72">
        <v>10.375000000000004</v>
      </c>
      <c r="Q45" s="232">
        <f t="shared" si="24"/>
        <v>35.537499999999994</v>
      </c>
      <c r="R45" s="231">
        <v>152.64750000000001</v>
      </c>
      <c r="S45" s="72">
        <v>149.63999999999999</v>
      </c>
      <c r="T45" s="232">
        <f t="shared" si="25"/>
        <v>3.0075000000000216</v>
      </c>
      <c r="U45" s="231">
        <v>0</v>
      </c>
      <c r="V45" s="72">
        <v>0</v>
      </c>
      <c r="W45" s="232">
        <f t="shared" si="26"/>
        <v>0</v>
      </c>
      <c r="X45" s="74">
        <v>198.56</v>
      </c>
      <c r="Y45" s="244">
        <v>6.5397254726713414E-2</v>
      </c>
      <c r="Z45" s="243">
        <f t="shared" si="7"/>
        <v>0.21229629331184524</v>
      </c>
      <c r="AA45" s="242">
        <v>160.01499999999999</v>
      </c>
      <c r="AB45" s="241">
        <v>5.2702164136598E-2</v>
      </c>
      <c r="AC45" s="240">
        <f t="shared" si="8"/>
        <v>0.39200000000000007</v>
      </c>
      <c r="AD45" s="239">
        <f t="shared" si="27"/>
        <v>38.545000000000016</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0.59682463220228887</v>
      </c>
      <c r="D48" s="171">
        <f>SUM(D36:D47)</f>
        <v>2623.5143792500003</v>
      </c>
      <c r="E48" s="188">
        <v>0.86407452729153744</v>
      </c>
      <c r="F48" s="182">
        <f>SUM(F36:F47)</f>
        <v>2256.9502375000002</v>
      </c>
      <c r="G48" s="187">
        <v>0.74334382317194547</v>
      </c>
      <c r="H48" s="186">
        <f t="shared" si="1"/>
        <v>0.13972255865995747</v>
      </c>
      <c r="I48" s="171">
        <f t="shared" ref="I48:X48" si="28">SUM(I36:I47)</f>
        <v>4395.7877032809556</v>
      </c>
      <c r="J48" s="27">
        <f t="shared" si="28"/>
        <v>3771.347446866399</v>
      </c>
      <c r="K48" s="185">
        <f t="shared" si="28"/>
        <v>624.44025641455653</v>
      </c>
      <c r="L48" s="171">
        <f t="shared" si="28"/>
        <v>0</v>
      </c>
      <c r="M48" s="27">
        <f t="shared" si="28"/>
        <v>0</v>
      </c>
      <c r="N48" s="172">
        <f t="shared" si="28"/>
        <v>0</v>
      </c>
      <c r="O48" s="171">
        <f t="shared" si="28"/>
        <v>45.912499999999994</v>
      </c>
      <c r="P48" s="27">
        <f t="shared" si="28"/>
        <v>10.375000000000004</v>
      </c>
      <c r="Q48" s="172">
        <f t="shared" si="28"/>
        <v>35.537499999999994</v>
      </c>
      <c r="R48" s="171">
        <f t="shared" si="28"/>
        <v>3851.2200000000007</v>
      </c>
      <c r="S48" s="27">
        <f t="shared" si="28"/>
        <v>1988.87</v>
      </c>
      <c r="T48" s="172">
        <f t="shared" si="28"/>
        <v>1862.35</v>
      </c>
      <c r="U48" s="171">
        <f t="shared" si="28"/>
        <v>3550.7924999999996</v>
      </c>
      <c r="V48" s="27">
        <f t="shared" si="28"/>
        <v>3673.7974999999997</v>
      </c>
      <c r="W48" s="172">
        <f t="shared" si="28"/>
        <v>-123.00499999999988</v>
      </c>
      <c r="X48" s="29">
        <f t="shared" si="28"/>
        <v>7447.9250000000011</v>
      </c>
      <c r="Y48" s="184">
        <v>2.4530310657255088</v>
      </c>
      <c r="Z48" s="183">
        <f t="shared" si="7"/>
        <v>0.35224769036342335</v>
      </c>
      <c r="AA48" s="182">
        <f>SUM(AA36:AA47)</f>
        <v>5673.0424999999996</v>
      </c>
      <c r="AB48" s="181">
        <v>1.8684599380614084</v>
      </c>
      <c r="AC48" s="180">
        <f t="shared" si="8"/>
        <v>0.39783771010000374</v>
      </c>
      <c r="AD48" s="179">
        <f>SUM(AD36:AD47)</f>
        <v>1774.8825000000002</v>
      </c>
    </row>
    <row r="49" spans="1:30" ht="15">
      <c r="A49" s="377"/>
      <c r="B49" s="158" t="s">
        <v>87</v>
      </c>
      <c r="C49" s="169">
        <f t="shared" si="0"/>
        <v>0.59682463220228887</v>
      </c>
      <c r="D49" s="151">
        <f>SUM(D39:D45)</f>
        <v>2623.5143792500003</v>
      </c>
      <c r="E49" s="168">
        <v>0.86407452729153744</v>
      </c>
      <c r="F49" s="162">
        <f>SUM(F39:F45)</f>
        <v>2256.9502375000002</v>
      </c>
      <c r="G49" s="167">
        <v>0.74334382317194547</v>
      </c>
      <c r="H49" s="166">
        <f t="shared" si="1"/>
        <v>0.13972255865995747</v>
      </c>
      <c r="I49" s="151">
        <f t="shared" ref="I49:X49" si="29">SUM(I39:I45)</f>
        <v>4395.7877032809556</v>
      </c>
      <c r="J49" s="16">
        <f t="shared" si="29"/>
        <v>3771.347446866399</v>
      </c>
      <c r="K49" s="165">
        <f t="shared" si="29"/>
        <v>624.44025641455653</v>
      </c>
      <c r="L49" s="151">
        <f t="shared" si="29"/>
        <v>0</v>
      </c>
      <c r="M49" s="16">
        <f t="shared" si="29"/>
        <v>0</v>
      </c>
      <c r="N49" s="152">
        <f t="shared" si="29"/>
        <v>0</v>
      </c>
      <c r="O49" s="151">
        <f t="shared" si="29"/>
        <v>45.912499999999994</v>
      </c>
      <c r="P49" s="16">
        <f t="shared" si="29"/>
        <v>10.375000000000004</v>
      </c>
      <c r="Q49" s="152">
        <f t="shared" si="29"/>
        <v>35.537499999999994</v>
      </c>
      <c r="R49" s="151">
        <f t="shared" si="29"/>
        <v>3851.2200000000007</v>
      </c>
      <c r="S49" s="16">
        <f t="shared" si="29"/>
        <v>1988.87</v>
      </c>
      <c r="T49" s="152">
        <f t="shared" si="29"/>
        <v>1862.35</v>
      </c>
      <c r="U49" s="151">
        <f t="shared" si="29"/>
        <v>3550.7924999999996</v>
      </c>
      <c r="V49" s="16">
        <f t="shared" si="29"/>
        <v>3673.7974999999997</v>
      </c>
      <c r="W49" s="152">
        <f t="shared" si="29"/>
        <v>-123.00499999999988</v>
      </c>
      <c r="X49" s="18">
        <f t="shared" si="29"/>
        <v>7447.9250000000011</v>
      </c>
      <c r="Y49" s="164">
        <v>2.4530310657255088</v>
      </c>
      <c r="Z49" s="163">
        <f t="shared" si="7"/>
        <v>0.35224769036342335</v>
      </c>
      <c r="AA49" s="162">
        <f>SUM(AA39:AA45)</f>
        <v>5673.0424999999996</v>
      </c>
      <c r="AB49" s="161">
        <v>1.8684599380614084</v>
      </c>
      <c r="AC49" s="160">
        <f t="shared" si="8"/>
        <v>0.39783771010000374</v>
      </c>
      <c r="AD49" s="159">
        <f>SUM(AD39:AD45)</f>
        <v>1774.8825000000002</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7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PostA!A1</f>
        <v>FIIP DIVERSION: Post A Canal</v>
      </c>
      <c r="C1" s="124"/>
      <c r="D1" s="124"/>
      <c r="E1" s="124"/>
      <c r="F1" s="124"/>
      <c r="G1" s="124"/>
      <c r="H1" s="124"/>
      <c r="I1" s="124"/>
      <c r="J1" s="124"/>
      <c r="K1" s="124"/>
      <c r="L1" s="124"/>
      <c r="M1" s="124"/>
      <c r="N1" s="124"/>
      <c r="O1" s="124"/>
    </row>
    <row r="2" spans="2:15" ht="23.25">
      <c r="B2" s="125" t="str">
        <f>PostA!A2</f>
        <v>3,036 Acres (47% Sprinkler / 53%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75.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147</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203</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13.644652499999999</v>
      </c>
      <c r="G9" s="227">
        <v>7.9770823232261766E-3</v>
      </c>
      <c r="H9" s="226">
        <f t="shared" si="1"/>
        <v>1</v>
      </c>
      <c r="I9" s="211">
        <v>0</v>
      </c>
      <c r="J9" s="49">
        <v>29.662288043478256</v>
      </c>
      <c r="K9" s="225">
        <f t="shared" si="2"/>
        <v>-29.662288043478256</v>
      </c>
      <c r="L9" s="211">
        <v>0</v>
      </c>
      <c r="M9" s="49">
        <v>0</v>
      </c>
      <c r="N9" s="212">
        <f t="shared" si="3"/>
        <v>0</v>
      </c>
      <c r="O9" s="211">
        <v>0</v>
      </c>
      <c r="P9" s="49">
        <v>0</v>
      </c>
      <c r="Q9" s="212">
        <f t="shared" si="4"/>
        <v>0</v>
      </c>
      <c r="R9" s="211">
        <v>0</v>
      </c>
      <c r="S9" s="49">
        <v>23.504999999999995</v>
      </c>
      <c r="T9" s="212">
        <f t="shared" si="5"/>
        <v>-23.504999999999995</v>
      </c>
      <c r="U9" s="211">
        <v>0</v>
      </c>
      <c r="V9" s="49">
        <v>11.752499999999998</v>
      </c>
      <c r="W9" s="212">
        <f t="shared" si="6"/>
        <v>-11.752499999999998</v>
      </c>
      <c r="X9" s="51">
        <v>0</v>
      </c>
      <c r="Y9" s="224">
        <v>0</v>
      </c>
      <c r="Z9" s="223">
        <f t="shared" si="7"/>
        <v>1</v>
      </c>
      <c r="AA9" s="222">
        <v>35.257499999999993</v>
      </c>
      <c r="AB9" s="221">
        <v>2.0612615822289862E-2</v>
      </c>
      <c r="AC9" s="220">
        <f t="shared" si="8"/>
        <v>0.38700000000000007</v>
      </c>
      <c r="AD9" s="219">
        <f t="shared" si="9"/>
        <v>-35.257499999999993</v>
      </c>
    </row>
    <row r="10" spans="1:31" ht="15">
      <c r="A10" s="377"/>
      <c r="B10" s="270" t="s">
        <v>22</v>
      </c>
      <c r="C10" s="269">
        <f t="shared" si="0"/>
        <v>0.47</v>
      </c>
      <c r="D10" s="251">
        <v>8.1941445000000002</v>
      </c>
      <c r="E10" s="268">
        <v>4.7905481832469527E-3</v>
      </c>
      <c r="F10" s="262">
        <v>71.570683500000001</v>
      </c>
      <c r="G10" s="267">
        <v>4.1842416595737078E-2</v>
      </c>
      <c r="H10" s="266">
        <f t="shared" si="1"/>
        <v>-7.7343692193858677</v>
      </c>
      <c r="I10" s="251">
        <v>17.434350000000002</v>
      </c>
      <c r="J10" s="61">
        <v>152.27805000000001</v>
      </c>
      <c r="K10" s="265">
        <f t="shared" si="2"/>
        <v>-134.84370000000001</v>
      </c>
      <c r="L10" s="251">
        <v>0</v>
      </c>
      <c r="M10" s="61">
        <v>0</v>
      </c>
      <c r="N10" s="252">
        <f t="shared" si="3"/>
        <v>0</v>
      </c>
      <c r="O10" s="251">
        <v>16.657499999999999</v>
      </c>
      <c r="P10" s="61">
        <v>0</v>
      </c>
      <c r="Q10" s="252">
        <f t="shared" si="4"/>
        <v>16.657499999999999</v>
      </c>
      <c r="R10" s="251">
        <v>3.615000000000002</v>
      </c>
      <c r="S10" s="61">
        <v>177.0675</v>
      </c>
      <c r="T10" s="252">
        <f t="shared" si="5"/>
        <v>-173.45249999999999</v>
      </c>
      <c r="U10" s="251">
        <v>0</v>
      </c>
      <c r="V10" s="61">
        <v>0</v>
      </c>
      <c r="W10" s="252">
        <f t="shared" si="6"/>
        <v>0</v>
      </c>
      <c r="X10" s="63">
        <v>20.272500000000001</v>
      </c>
      <c r="Y10" s="264">
        <v>1.1851925243065197E-2</v>
      </c>
      <c r="Z10" s="263">
        <f t="shared" si="7"/>
        <v>0.4042</v>
      </c>
      <c r="AA10" s="262">
        <v>177.0675</v>
      </c>
      <c r="AB10" s="261">
        <v>0.10351909103349104</v>
      </c>
      <c r="AC10" s="260">
        <f t="shared" si="8"/>
        <v>0.4042</v>
      </c>
      <c r="AD10" s="259">
        <f t="shared" si="9"/>
        <v>-156.79499999999999</v>
      </c>
    </row>
    <row r="11" spans="1:31" ht="15">
      <c r="A11" s="377"/>
      <c r="B11" s="270" t="s">
        <v>21</v>
      </c>
      <c r="C11" s="269">
        <f t="shared" si="0"/>
        <v>0.52</v>
      </c>
      <c r="D11" s="251">
        <v>196.14303799999999</v>
      </c>
      <c r="E11" s="268">
        <v>0.11467123558138838</v>
      </c>
      <c r="F11" s="262">
        <v>178.78273399999998</v>
      </c>
      <c r="G11" s="267">
        <v>0.10452186943489016</v>
      </c>
      <c r="H11" s="266">
        <f t="shared" si="1"/>
        <v>8.8508387435092206E-2</v>
      </c>
      <c r="I11" s="251">
        <v>377.19814999999994</v>
      </c>
      <c r="J11" s="61">
        <v>343.81295</v>
      </c>
      <c r="K11" s="265">
        <f t="shared" si="2"/>
        <v>33.385199999999941</v>
      </c>
      <c r="L11" s="251">
        <v>0</v>
      </c>
      <c r="M11" s="61">
        <v>0</v>
      </c>
      <c r="N11" s="252">
        <f t="shared" si="3"/>
        <v>0</v>
      </c>
      <c r="O11" s="251">
        <v>0</v>
      </c>
      <c r="P11" s="61">
        <v>0</v>
      </c>
      <c r="Q11" s="252">
        <f t="shared" si="4"/>
        <v>0</v>
      </c>
      <c r="R11" s="251">
        <v>438.60249999999996</v>
      </c>
      <c r="S11" s="61">
        <v>399.78249999999997</v>
      </c>
      <c r="T11" s="252">
        <f t="shared" si="5"/>
        <v>38.819999999999993</v>
      </c>
      <c r="U11" s="251">
        <v>0</v>
      </c>
      <c r="V11" s="61">
        <v>0</v>
      </c>
      <c r="W11" s="252">
        <f t="shared" si="6"/>
        <v>0</v>
      </c>
      <c r="X11" s="63">
        <v>438.60249999999996</v>
      </c>
      <c r="Y11" s="264">
        <v>0.25642047312475041</v>
      </c>
      <c r="Z11" s="263">
        <f t="shared" si="7"/>
        <v>0.44720000000000004</v>
      </c>
      <c r="AA11" s="262">
        <v>399.78249999999997</v>
      </c>
      <c r="AB11" s="261">
        <v>0.23372511054313541</v>
      </c>
      <c r="AC11" s="260">
        <f t="shared" si="8"/>
        <v>0.44719999999999999</v>
      </c>
      <c r="AD11" s="259">
        <f t="shared" si="9"/>
        <v>38.819999999999993</v>
      </c>
    </row>
    <row r="12" spans="1:31" ht="15">
      <c r="A12" s="377"/>
      <c r="B12" s="270" t="s">
        <v>20</v>
      </c>
      <c r="C12" s="269">
        <f t="shared" si="0"/>
        <v>0.52</v>
      </c>
      <c r="D12" s="251">
        <v>329.76192600000002</v>
      </c>
      <c r="E12" s="268">
        <v>0.1927889355018472</v>
      </c>
      <c r="F12" s="262">
        <v>337.38109599999996</v>
      </c>
      <c r="G12" s="267">
        <v>0.19724333595833779</v>
      </c>
      <c r="H12" s="266">
        <f t="shared" si="1"/>
        <v>-2.3105062771861477E-2</v>
      </c>
      <c r="I12" s="251">
        <v>634.15755000000001</v>
      </c>
      <c r="J12" s="61">
        <v>648.80979999999988</v>
      </c>
      <c r="K12" s="265">
        <f t="shared" si="2"/>
        <v>-14.652249999999867</v>
      </c>
      <c r="L12" s="251">
        <v>0</v>
      </c>
      <c r="M12" s="61">
        <v>0</v>
      </c>
      <c r="N12" s="252">
        <f t="shared" si="3"/>
        <v>0</v>
      </c>
      <c r="O12" s="251">
        <v>0</v>
      </c>
      <c r="P12" s="61">
        <v>0</v>
      </c>
      <c r="Q12" s="252">
        <f t="shared" si="4"/>
        <v>0</v>
      </c>
      <c r="R12" s="251">
        <v>737.39250000000004</v>
      </c>
      <c r="S12" s="61">
        <v>754.43</v>
      </c>
      <c r="T12" s="252">
        <f t="shared" si="5"/>
        <v>-17.037499999999909</v>
      </c>
      <c r="U12" s="251">
        <v>0</v>
      </c>
      <c r="V12" s="61">
        <v>0</v>
      </c>
      <c r="W12" s="252">
        <f t="shared" si="6"/>
        <v>0</v>
      </c>
      <c r="X12" s="63">
        <v>737.39250000000004</v>
      </c>
      <c r="Y12" s="264">
        <v>0.43110227080019503</v>
      </c>
      <c r="Z12" s="263">
        <f t="shared" si="7"/>
        <v>0.44719999999999999</v>
      </c>
      <c r="AA12" s="262">
        <v>754.43</v>
      </c>
      <c r="AB12" s="261">
        <v>0.44106291582812568</v>
      </c>
      <c r="AC12" s="260">
        <f t="shared" si="8"/>
        <v>0.44719999999999999</v>
      </c>
      <c r="AD12" s="259">
        <f t="shared" si="9"/>
        <v>-17.037499999999909</v>
      </c>
    </row>
    <row r="13" spans="1:31" ht="15">
      <c r="A13" s="377"/>
      <c r="B13" s="270" t="s">
        <v>19</v>
      </c>
      <c r="C13" s="269">
        <f t="shared" si="0"/>
        <v>0.56999999999999995</v>
      </c>
      <c r="D13" s="251">
        <v>305.66188799999998</v>
      </c>
      <c r="E13" s="268">
        <v>0.17869931415613105</v>
      </c>
      <c r="F13" s="262">
        <v>236.01289600000001</v>
      </c>
      <c r="G13" s="267">
        <v>0.1379803773481969</v>
      </c>
      <c r="H13" s="266">
        <f t="shared" si="1"/>
        <v>0.22786286002394898</v>
      </c>
      <c r="I13" s="251">
        <v>536.2489263157895</v>
      </c>
      <c r="J13" s="61">
        <v>414.05771228070182</v>
      </c>
      <c r="K13" s="265">
        <f t="shared" si="2"/>
        <v>122.19121403508768</v>
      </c>
      <c r="L13" s="251">
        <v>0</v>
      </c>
      <c r="M13" s="61">
        <v>0</v>
      </c>
      <c r="N13" s="252">
        <f t="shared" si="3"/>
        <v>0</v>
      </c>
      <c r="O13" s="251">
        <v>246.79999999999998</v>
      </c>
      <c r="P13" s="61">
        <v>92.67</v>
      </c>
      <c r="Q13" s="252">
        <f t="shared" si="4"/>
        <v>154.13</v>
      </c>
      <c r="R13" s="251">
        <v>58.145000000000003</v>
      </c>
      <c r="S13" s="61">
        <v>37.839999999999996</v>
      </c>
      <c r="T13" s="252">
        <f t="shared" si="5"/>
        <v>20.305000000000007</v>
      </c>
      <c r="U13" s="251">
        <v>329.73500000000001</v>
      </c>
      <c r="V13" s="61">
        <v>359.55</v>
      </c>
      <c r="W13" s="252">
        <f t="shared" si="6"/>
        <v>-29.814999999999998</v>
      </c>
      <c r="X13" s="63">
        <v>634.68000000000006</v>
      </c>
      <c r="Y13" s="264">
        <v>0.37105339318133529</v>
      </c>
      <c r="Z13" s="263">
        <f t="shared" si="7"/>
        <v>0.48159999999999992</v>
      </c>
      <c r="AA13" s="262">
        <v>490.06</v>
      </c>
      <c r="AB13" s="261">
        <v>0.28650410578944541</v>
      </c>
      <c r="AC13" s="260">
        <f t="shared" si="8"/>
        <v>0.48160000000000003</v>
      </c>
      <c r="AD13" s="259">
        <f t="shared" si="9"/>
        <v>144.62000000000006</v>
      </c>
    </row>
    <row r="14" spans="1:31" ht="15">
      <c r="A14" s="377"/>
      <c r="B14" s="258" t="s">
        <v>18</v>
      </c>
      <c r="C14" s="269">
        <f t="shared" si="0"/>
        <v>0.56999999999999995</v>
      </c>
      <c r="D14" s="251">
        <v>130.05367200000001</v>
      </c>
      <c r="E14" s="268">
        <v>7.603336530423585E-2</v>
      </c>
      <c r="F14" s="262">
        <v>158.73656400000002</v>
      </c>
      <c r="G14" s="267">
        <v>9.2802263651204087E-2</v>
      </c>
      <c r="H14" s="266">
        <f t="shared" si="1"/>
        <v>-0.22054657557073828</v>
      </c>
      <c r="I14" s="251">
        <v>228.16433684210529</v>
      </c>
      <c r="J14" s="61">
        <v>278.48520000000002</v>
      </c>
      <c r="K14" s="265">
        <f t="shared" si="2"/>
        <v>-50.320863157894735</v>
      </c>
      <c r="L14" s="251">
        <v>0</v>
      </c>
      <c r="M14" s="61">
        <v>0</v>
      </c>
      <c r="N14" s="252">
        <f t="shared" si="3"/>
        <v>0</v>
      </c>
      <c r="O14" s="251">
        <v>0</v>
      </c>
      <c r="P14" s="61">
        <v>145.15999999999997</v>
      </c>
      <c r="Q14" s="252">
        <f t="shared" si="4"/>
        <v>-145.15999999999997</v>
      </c>
      <c r="R14" s="251">
        <v>116.18249999999999</v>
      </c>
      <c r="S14" s="61">
        <v>0</v>
      </c>
      <c r="T14" s="252">
        <f t="shared" si="5"/>
        <v>116.18249999999999</v>
      </c>
      <c r="U14" s="251">
        <v>153.86250000000001</v>
      </c>
      <c r="V14" s="61">
        <v>184.4425</v>
      </c>
      <c r="W14" s="252">
        <f t="shared" si="6"/>
        <v>-30.579999999999984</v>
      </c>
      <c r="X14" s="63">
        <v>270.04500000000002</v>
      </c>
      <c r="Y14" s="264">
        <v>0.15787658908686847</v>
      </c>
      <c r="Z14" s="263">
        <f t="shared" si="7"/>
        <v>0.48159999999999997</v>
      </c>
      <c r="AA14" s="262">
        <v>329.60249999999996</v>
      </c>
      <c r="AB14" s="261">
        <v>0.19269573017276592</v>
      </c>
      <c r="AC14" s="260">
        <f t="shared" si="8"/>
        <v>0.48160000000000008</v>
      </c>
      <c r="AD14" s="259">
        <f t="shared" si="9"/>
        <v>-59.557499999999948</v>
      </c>
    </row>
    <row r="15" spans="1:31" ht="15">
      <c r="A15" s="377"/>
      <c r="B15" s="238" t="s">
        <v>17</v>
      </c>
      <c r="C15" s="249">
        <f t="shared" si="0"/>
        <v>1</v>
      </c>
      <c r="D15" s="231">
        <v>0</v>
      </c>
      <c r="E15" s="248">
        <v>0</v>
      </c>
      <c r="F15" s="242">
        <v>5.5676399999999999</v>
      </c>
      <c r="G15" s="247">
        <v>3.255013099533828E-3</v>
      </c>
      <c r="H15" s="246">
        <f t="shared" si="1"/>
        <v>1</v>
      </c>
      <c r="I15" s="231">
        <v>0</v>
      </c>
      <c r="J15" s="72">
        <v>10.706999999999999</v>
      </c>
      <c r="K15" s="245">
        <f t="shared" si="2"/>
        <v>-10.706999999999999</v>
      </c>
      <c r="L15" s="231">
        <v>0</v>
      </c>
      <c r="M15" s="72">
        <v>0</v>
      </c>
      <c r="N15" s="232">
        <f t="shared" si="3"/>
        <v>0</v>
      </c>
      <c r="O15" s="231">
        <v>0</v>
      </c>
      <c r="P15" s="72">
        <v>0</v>
      </c>
      <c r="Q15" s="232">
        <f t="shared" si="4"/>
        <v>0</v>
      </c>
      <c r="R15" s="231">
        <v>0</v>
      </c>
      <c r="S15" s="72">
        <v>0</v>
      </c>
      <c r="T15" s="232">
        <f t="shared" si="5"/>
        <v>0</v>
      </c>
      <c r="U15" s="231">
        <v>0</v>
      </c>
      <c r="V15" s="72">
        <v>12.45</v>
      </c>
      <c r="W15" s="232">
        <f t="shared" si="6"/>
        <v>-12.45</v>
      </c>
      <c r="X15" s="74">
        <v>0</v>
      </c>
      <c r="Y15" s="244">
        <v>0</v>
      </c>
      <c r="Z15" s="243">
        <f t="shared" si="7"/>
        <v>1</v>
      </c>
      <c r="AA15" s="242">
        <v>12.45</v>
      </c>
      <c r="AB15" s="241">
        <v>7.2786518325890608E-3</v>
      </c>
      <c r="AC15" s="240">
        <f t="shared" si="8"/>
        <v>0.44720000000000004</v>
      </c>
      <c r="AD15" s="239">
        <f t="shared" si="9"/>
        <v>-12.45</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0.54082805969844094</v>
      </c>
      <c r="D18" s="171">
        <f>SUM(D6:D17)</f>
        <v>969.81466850000004</v>
      </c>
      <c r="E18" s="188">
        <v>0.56698339872684944</v>
      </c>
      <c r="F18" s="182">
        <f>SUM(F6:F17)</f>
        <v>1001.6962659999999</v>
      </c>
      <c r="G18" s="187">
        <v>0.58562235841112598</v>
      </c>
      <c r="H18" s="186">
        <f t="shared" si="1"/>
        <v>-3.2873907289225415E-2</v>
      </c>
      <c r="I18" s="171">
        <f t="shared" ref="I18:X18" si="10">SUM(I6:I17)</f>
        <v>1793.2033131578949</v>
      </c>
      <c r="J18" s="27">
        <f t="shared" si="10"/>
        <v>1877.8130003241802</v>
      </c>
      <c r="K18" s="185">
        <f t="shared" si="10"/>
        <v>-84.609687166285255</v>
      </c>
      <c r="L18" s="171">
        <f t="shared" si="10"/>
        <v>0</v>
      </c>
      <c r="M18" s="27">
        <f t="shared" si="10"/>
        <v>0</v>
      </c>
      <c r="N18" s="172">
        <f t="shared" si="10"/>
        <v>0</v>
      </c>
      <c r="O18" s="171">
        <f t="shared" si="10"/>
        <v>263.45749999999998</v>
      </c>
      <c r="P18" s="27">
        <f t="shared" si="10"/>
        <v>237.82999999999998</v>
      </c>
      <c r="Q18" s="172">
        <f t="shared" si="10"/>
        <v>25.627500000000026</v>
      </c>
      <c r="R18" s="171">
        <f t="shared" si="10"/>
        <v>1353.9375</v>
      </c>
      <c r="S18" s="27">
        <f t="shared" si="10"/>
        <v>1392.6249999999998</v>
      </c>
      <c r="T18" s="172">
        <f t="shared" si="10"/>
        <v>-38.687499999999901</v>
      </c>
      <c r="U18" s="171">
        <f t="shared" si="10"/>
        <v>483.59750000000003</v>
      </c>
      <c r="V18" s="27">
        <f t="shared" si="10"/>
        <v>568.19500000000005</v>
      </c>
      <c r="W18" s="172">
        <f t="shared" si="10"/>
        <v>-84.597499999999982</v>
      </c>
      <c r="X18" s="29">
        <f t="shared" si="10"/>
        <v>2100.9924999999998</v>
      </c>
      <c r="Y18" s="184">
        <v>1.2283046514362141</v>
      </c>
      <c r="Z18" s="183">
        <f t="shared" si="7"/>
        <v>0.46159834863760824</v>
      </c>
      <c r="AA18" s="182">
        <f>SUM(AA6:AA17)</f>
        <v>2198.6499999999996</v>
      </c>
      <c r="AB18" s="181">
        <v>1.2853982210218422</v>
      </c>
      <c r="AC18" s="180">
        <f t="shared" si="8"/>
        <v>0.45559605485184096</v>
      </c>
      <c r="AD18" s="179">
        <f>SUM(AD6:AD17)</f>
        <v>-97.657499999999786</v>
      </c>
    </row>
    <row r="19" spans="1:30" ht="15">
      <c r="A19" s="377"/>
      <c r="B19" s="158" t="s">
        <v>87</v>
      </c>
      <c r="C19" s="169">
        <f t="shared" si="0"/>
        <v>0.54082805969844094</v>
      </c>
      <c r="D19" s="151">
        <f>SUM(D9:D15)</f>
        <v>969.81466850000004</v>
      </c>
      <c r="E19" s="168">
        <v>0.56698339872684944</v>
      </c>
      <c r="F19" s="162">
        <f>SUM(F9:F15)</f>
        <v>1001.6962659999999</v>
      </c>
      <c r="G19" s="167">
        <v>0.58562235841112598</v>
      </c>
      <c r="H19" s="166">
        <f t="shared" si="1"/>
        <v>-3.2873907289225415E-2</v>
      </c>
      <c r="I19" s="151">
        <f t="shared" ref="I19:X19" si="11">SUM(I9:I15)</f>
        <v>1793.2033131578949</v>
      </c>
      <c r="J19" s="16">
        <f t="shared" si="11"/>
        <v>1877.8130003241802</v>
      </c>
      <c r="K19" s="165">
        <f t="shared" si="11"/>
        <v>-84.609687166285255</v>
      </c>
      <c r="L19" s="151">
        <f t="shared" si="11"/>
        <v>0</v>
      </c>
      <c r="M19" s="16">
        <f t="shared" si="11"/>
        <v>0</v>
      </c>
      <c r="N19" s="152">
        <f t="shared" si="11"/>
        <v>0</v>
      </c>
      <c r="O19" s="151">
        <f t="shared" si="11"/>
        <v>263.45749999999998</v>
      </c>
      <c r="P19" s="16">
        <f t="shared" si="11"/>
        <v>237.82999999999998</v>
      </c>
      <c r="Q19" s="152">
        <f t="shared" si="11"/>
        <v>25.627500000000026</v>
      </c>
      <c r="R19" s="151">
        <f t="shared" si="11"/>
        <v>1353.9375</v>
      </c>
      <c r="S19" s="16">
        <f t="shared" si="11"/>
        <v>1392.6249999999998</v>
      </c>
      <c r="T19" s="152">
        <f t="shared" si="11"/>
        <v>-38.687499999999901</v>
      </c>
      <c r="U19" s="151">
        <f t="shared" si="11"/>
        <v>483.59750000000003</v>
      </c>
      <c r="V19" s="16">
        <f t="shared" si="11"/>
        <v>568.19500000000005</v>
      </c>
      <c r="W19" s="152">
        <f t="shared" si="11"/>
        <v>-84.597499999999982</v>
      </c>
      <c r="X19" s="18">
        <f t="shared" si="11"/>
        <v>2100.9924999999998</v>
      </c>
      <c r="Y19" s="164">
        <v>1.2283046514362141</v>
      </c>
      <c r="Z19" s="163">
        <f t="shared" si="7"/>
        <v>0.46159834863760824</v>
      </c>
      <c r="AA19" s="162">
        <f>SUM(AA9:AA15)</f>
        <v>2198.6499999999996</v>
      </c>
      <c r="AB19" s="161">
        <v>1.2853982210218422</v>
      </c>
      <c r="AC19" s="160">
        <f t="shared" si="8"/>
        <v>0.45559605485184096</v>
      </c>
      <c r="AD19" s="159">
        <f>SUM(AD9:AD15)</f>
        <v>-97.657499999999786</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1</v>
      </c>
      <c r="D24" s="211">
        <v>0</v>
      </c>
      <c r="E24" s="228">
        <v>0</v>
      </c>
      <c r="F24" s="222">
        <v>40.178662500000009</v>
      </c>
      <c r="G24" s="227">
        <v>2.3489678348321479E-2</v>
      </c>
      <c r="H24" s="226">
        <f t="shared" si="1"/>
        <v>1</v>
      </c>
      <c r="I24" s="211">
        <v>0</v>
      </c>
      <c r="J24" s="49">
        <v>87.344918478260865</v>
      </c>
      <c r="K24" s="225">
        <f t="shared" si="13"/>
        <v>-87.344918478260865</v>
      </c>
      <c r="L24" s="211">
        <v>0</v>
      </c>
      <c r="M24" s="49">
        <v>0</v>
      </c>
      <c r="N24" s="212">
        <f t="shared" si="14"/>
        <v>0</v>
      </c>
      <c r="O24" s="211">
        <v>0</v>
      </c>
      <c r="P24" s="49">
        <v>2.4550000000000001</v>
      </c>
      <c r="Q24" s="212">
        <f t="shared" si="15"/>
        <v>-2.4550000000000001</v>
      </c>
      <c r="R24" s="211">
        <v>0</v>
      </c>
      <c r="S24" s="49">
        <v>69.691666666666663</v>
      </c>
      <c r="T24" s="212">
        <f t="shared" si="16"/>
        <v>-69.691666666666663</v>
      </c>
      <c r="U24" s="211">
        <v>0</v>
      </c>
      <c r="V24" s="49">
        <v>31.674166666666682</v>
      </c>
      <c r="W24" s="212">
        <f t="shared" si="17"/>
        <v>-31.674166666666682</v>
      </c>
      <c r="X24" s="51">
        <v>0</v>
      </c>
      <c r="Y24" s="224">
        <v>0</v>
      </c>
      <c r="Z24" s="223">
        <f t="shared" si="7"/>
        <v>1</v>
      </c>
      <c r="AA24" s="222">
        <v>103.82083333333334</v>
      </c>
      <c r="AB24" s="221">
        <v>6.0696843277316476E-2</v>
      </c>
      <c r="AC24" s="220">
        <f t="shared" si="8"/>
        <v>0.38700000000000007</v>
      </c>
      <c r="AD24" s="219">
        <f t="shared" si="18"/>
        <v>-103.82083333333334</v>
      </c>
    </row>
    <row r="25" spans="1:30" ht="15">
      <c r="A25" s="377"/>
      <c r="B25" s="270" t="s">
        <v>22</v>
      </c>
      <c r="C25" s="269">
        <f t="shared" si="0"/>
        <v>0.47000000000000008</v>
      </c>
      <c r="D25" s="251">
        <v>51.090880000000006</v>
      </c>
      <c r="E25" s="268">
        <v>2.9869295368721908E-2</v>
      </c>
      <c r="F25" s="262">
        <v>106.27765333333333</v>
      </c>
      <c r="G25" s="267">
        <v>6.2133175598227439E-2</v>
      </c>
      <c r="H25" s="266">
        <f t="shared" si="1"/>
        <v>-1.0801687763713077</v>
      </c>
      <c r="I25" s="251">
        <v>108.70399999999999</v>
      </c>
      <c r="J25" s="61">
        <v>226.12266666666673</v>
      </c>
      <c r="K25" s="265">
        <f t="shared" si="13"/>
        <v>-117.41866666666674</v>
      </c>
      <c r="L25" s="251">
        <v>0</v>
      </c>
      <c r="M25" s="61">
        <v>0</v>
      </c>
      <c r="N25" s="252">
        <f t="shared" si="14"/>
        <v>0</v>
      </c>
      <c r="O25" s="251">
        <v>1.4691666666666665</v>
      </c>
      <c r="P25" s="61">
        <v>0</v>
      </c>
      <c r="Q25" s="252">
        <f t="shared" si="15"/>
        <v>1.4691666666666665</v>
      </c>
      <c r="R25" s="251">
        <v>97.901666666666685</v>
      </c>
      <c r="S25" s="61">
        <v>262.93333333333334</v>
      </c>
      <c r="T25" s="252">
        <f t="shared" si="16"/>
        <v>-165.03166666666664</v>
      </c>
      <c r="U25" s="251">
        <v>27.029166666666669</v>
      </c>
      <c r="V25" s="61">
        <v>0</v>
      </c>
      <c r="W25" s="252">
        <f t="shared" si="17"/>
        <v>27.029166666666669</v>
      </c>
      <c r="X25" s="63">
        <v>126.40000000000002</v>
      </c>
      <c r="Y25" s="264">
        <v>7.3897316597530696E-2</v>
      </c>
      <c r="Z25" s="263">
        <f t="shared" si="7"/>
        <v>0.4042</v>
      </c>
      <c r="AA25" s="262">
        <v>262.93333333333334</v>
      </c>
      <c r="AB25" s="261">
        <v>0.15371889064380861</v>
      </c>
      <c r="AC25" s="260">
        <f t="shared" si="8"/>
        <v>0.4042</v>
      </c>
      <c r="AD25" s="259">
        <f t="shared" si="18"/>
        <v>-136.5333333333333</v>
      </c>
    </row>
    <row r="26" spans="1:30" ht="15">
      <c r="A26" s="377"/>
      <c r="B26" s="270" t="s">
        <v>21</v>
      </c>
      <c r="C26" s="269">
        <f t="shared" si="0"/>
        <v>0.52</v>
      </c>
      <c r="D26" s="251">
        <v>156.03888733333332</v>
      </c>
      <c r="E26" s="268">
        <v>9.1225119136058172E-2</v>
      </c>
      <c r="F26" s="262">
        <v>184.86316333333332</v>
      </c>
      <c r="G26" s="267">
        <v>0.10807667490557249</v>
      </c>
      <c r="H26" s="266">
        <f t="shared" si="1"/>
        <v>-0.18472495217442186</v>
      </c>
      <c r="I26" s="251">
        <v>300.0747833333333</v>
      </c>
      <c r="J26" s="61">
        <v>355.50608333333327</v>
      </c>
      <c r="K26" s="265">
        <f t="shared" si="13"/>
        <v>-55.431299999999965</v>
      </c>
      <c r="L26" s="251">
        <v>0</v>
      </c>
      <c r="M26" s="61">
        <v>0</v>
      </c>
      <c r="N26" s="252">
        <f t="shared" si="14"/>
        <v>0</v>
      </c>
      <c r="O26" s="251">
        <v>0</v>
      </c>
      <c r="P26" s="61">
        <v>0</v>
      </c>
      <c r="Q26" s="252">
        <f t="shared" si="15"/>
        <v>0</v>
      </c>
      <c r="R26" s="251">
        <v>348.92416666666662</v>
      </c>
      <c r="S26" s="61">
        <v>413.37916666666661</v>
      </c>
      <c r="T26" s="252">
        <f t="shared" si="16"/>
        <v>-64.454999999999984</v>
      </c>
      <c r="U26" s="251">
        <v>0</v>
      </c>
      <c r="V26" s="61">
        <v>0</v>
      </c>
      <c r="W26" s="252">
        <f t="shared" si="17"/>
        <v>0</v>
      </c>
      <c r="X26" s="63">
        <v>348.92416666666662</v>
      </c>
      <c r="Y26" s="264">
        <v>0.2039917690877866</v>
      </c>
      <c r="Z26" s="263">
        <f t="shared" si="7"/>
        <v>0.44720000000000004</v>
      </c>
      <c r="AA26" s="262">
        <v>413.37916666666661</v>
      </c>
      <c r="AB26" s="261">
        <v>0.24167413887650374</v>
      </c>
      <c r="AC26" s="260">
        <f t="shared" si="8"/>
        <v>0.44720000000000004</v>
      </c>
      <c r="AD26" s="259">
        <f t="shared" si="18"/>
        <v>-64.454999999999984</v>
      </c>
    </row>
    <row r="27" spans="1:30" ht="15">
      <c r="A27" s="377"/>
      <c r="B27" s="270" t="s">
        <v>20</v>
      </c>
      <c r="C27" s="269">
        <f t="shared" si="0"/>
        <v>0.52</v>
      </c>
      <c r="D27" s="251">
        <v>403.0423540000001</v>
      </c>
      <c r="E27" s="268">
        <v>0.23563092116892442</v>
      </c>
      <c r="F27" s="262">
        <v>381.12061</v>
      </c>
      <c r="G27" s="267">
        <v>0.22281479730232617</v>
      </c>
      <c r="H27" s="266">
        <f t="shared" si="1"/>
        <v>5.4390670812725798E-2</v>
      </c>
      <c r="I27" s="251">
        <v>775.08145000000025</v>
      </c>
      <c r="J27" s="61">
        <v>732.92425000000003</v>
      </c>
      <c r="K27" s="265">
        <f t="shared" si="13"/>
        <v>42.157200000000216</v>
      </c>
      <c r="L27" s="251">
        <v>0</v>
      </c>
      <c r="M27" s="61">
        <v>0</v>
      </c>
      <c r="N27" s="252">
        <f t="shared" si="14"/>
        <v>0</v>
      </c>
      <c r="O27" s="251">
        <v>0</v>
      </c>
      <c r="P27" s="61">
        <v>1.3725000000000003</v>
      </c>
      <c r="Q27" s="252">
        <f t="shared" si="15"/>
        <v>-1.3725000000000003</v>
      </c>
      <c r="R27" s="251">
        <v>746.45416666666688</v>
      </c>
      <c r="S27" s="61">
        <v>838.69500000000028</v>
      </c>
      <c r="T27" s="252">
        <f t="shared" si="16"/>
        <v>-92.240833333333399</v>
      </c>
      <c r="U27" s="251">
        <v>154.80333333333331</v>
      </c>
      <c r="V27" s="61">
        <v>12.17</v>
      </c>
      <c r="W27" s="252">
        <f t="shared" si="17"/>
        <v>142.63333333333333</v>
      </c>
      <c r="X27" s="63">
        <v>901.25750000000016</v>
      </c>
      <c r="Y27" s="264">
        <v>0.52690277542246067</v>
      </c>
      <c r="Z27" s="263">
        <f t="shared" si="7"/>
        <v>0.44720000000000004</v>
      </c>
      <c r="AA27" s="262">
        <v>852.23750000000018</v>
      </c>
      <c r="AB27" s="261">
        <v>0.49824418001414628</v>
      </c>
      <c r="AC27" s="260">
        <f t="shared" si="8"/>
        <v>0.44719999999999993</v>
      </c>
      <c r="AD27" s="259">
        <f t="shared" si="18"/>
        <v>49.019999999999982</v>
      </c>
    </row>
    <row r="28" spans="1:30" ht="15">
      <c r="A28" s="377"/>
      <c r="B28" s="270" t="s">
        <v>19</v>
      </c>
      <c r="C28" s="269">
        <f t="shared" si="0"/>
        <v>0.57000000000000006</v>
      </c>
      <c r="D28" s="251">
        <v>361.83852133333335</v>
      </c>
      <c r="E28" s="268">
        <v>0.2115418968999343</v>
      </c>
      <c r="F28" s="262">
        <v>252.84923066666661</v>
      </c>
      <c r="G28" s="267">
        <v>0.14782341495266402</v>
      </c>
      <c r="H28" s="266">
        <f t="shared" si="1"/>
        <v>0.3012097503191582</v>
      </c>
      <c r="I28" s="251">
        <v>634.80442339181286</v>
      </c>
      <c r="J28" s="61">
        <v>443.59514152046785</v>
      </c>
      <c r="K28" s="265">
        <f t="shared" si="13"/>
        <v>191.20928187134501</v>
      </c>
      <c r="L28" s="251">
        <v>0</v>
      </c>
      <c r="M28" s="61">
        <v>0</v>
      </c>
      <c r="N28" s="252">
        <f t="shared" si="14"/>
        <v>0</v>
      </c>
      <c r="O28" s="251">
        <v>42.200833333333328</v>
      </c>
      <c r="P28" s="61">
        <v>94.269166666666663</v>
      </c>
      <c r="Q28" s="252">
        <f t="shared" si="15"/>
        <v>-52.068333333333335</v>
      </c>
      <c r="R28" s="251">
        <v>185.74833333333331</v>
      </c>
      <c r="S28" s="61">
        <v>0</v>
      </c>
      <c r="T28" s="252">
        <f t="shared" si="16"/>
        <v>185.74833333333331</v>
      </c>
      <c r="U28" s="251">
        <v>523.37666666666655</v>
      </c>
      <c r="V28" s="61">
        <v>430.74999999999994</v>
      </c>
      <c r="W28" s="252">
        <f t="shared" si="17"/>
        <v>92.626666666666608</v>
      </c>
      <c r="X28" s="63">
        <v>751.32583333333321</v>
      </c>
      <c r="Y28" s="264">
        <v>0.43924812479222231</v>
      </c>
      <c r="Z28" s="263">
        <f t="shared" si="7"/>
        <v>0.48160000000000008</v>
      </c>
      <c r="AA28" s="262">
        <v>525.01916666666659</v>
      </c>
      <c r="AB28" s="261">
        <v>0.30694230679539874</v>
      </c>
      <c r="AC28" s="260">
        <f t="shared" si="8"/>
        <v>0.48159999999999997</v>
      </c>
      <c r="AD28" s="259">
        <f t="shared" si="18"/>
        <v>226.30666666666662</v>
      </c>
    </row>
    <row r="29" spans="1:30" ht="15">
      <c r="A29" s="377"/>
      <c r="B29" s="258" t="s">
        <v>18</v>
      </c>
      <c r="C29" s="269">
        <f t="shared" si="0"/>
        <v>0.56999999999999995</v>
      </c>
      <c r="D29" s="251">
        <v>104.396432</v>
      </c>
      <c r="E29" s="268">
        <v>6.1033355911048921E-2</v>
      </c>
      <c r="F29" s="262">
        <v>114.04729466666664</v>
      </c>
      <c r="G29" s="267">
        <v>6.6675546211032749E-2</v>
      </c>
      <c r="H29" s="266">
        <f t="shared" si="1"/>
        <v>-9.2444372683796697E-2</v>
      </c>
      <c r="I29" s="251">
        <v>183.15163508771931</v>
      </c>
      <c r="J29" s="61">
        <v>200.0829730994152</v>
      </c>
      <c r="K29" s="265">
        <f t="shared" si="13"/>
        <v>-16.931338011695885</v>
      </c>
      <c r="L29" s="251">
        <v>0</v>
      </c>
      <c r="M29" s="61">
        <v>0</v>
      </c>
      <c r="N29" s="252">
        <f t="shared" si="14"/>
        <v>0</v>
      </c>
      <c r="O29" s="251">
        <v>59.122500000000002</v>
      </c>
      <c r="P29" s="61">
        <v>106.98083333333334</v>
      </c>
      <c r="Q29" s="252">
        <f t="shared" si="15"/>
        <v>-47.858333333333334</v>
      </c>
      <c r="R29" s="251">
        <v>65.851666666666659</v>
      </c>
      <c r="S29" s="61">
        <v>83.516666666666637</v>
      </c>
      <c r="T29" s="252">
        <f t="shared" si="16"/>
        <v>-17.664999999999978</v>
      </c>
      <c r="U29" s="251">
        <v>91.795833333333306</v>
      </c>
      <c r="V29" s="61">
        <v>46.311666666666646</v>
      </c>
      <c r="W29" s="252">
        <f t="shared" si="17"/>
        <v>45.48416666666666</v>
      </c>
      <c r="X29" s="63">
        <v>216.76999999999998</v>
      </c>
      <c r="Y29" s="264">
        <v>0.12673039018074941</v>
      </c>
      <c r="Z29" s="263">
        <f t="shared" si="7"/>
        <v>0.48160000000000008</v>
      </c>
      <c r="AA29" s="262">
        <v>236.80916666666661</v>
      </c>
      <c r="AB29" s="261">
        <v>0.13844590160098164</v>
      </c>
      <c r="AC29" s="260">
        <f t="shared" si="8"/>
        <v>0.48160000000000003</v>
      </c>
      <c r="AD29" s="259">
        <f t="shared" si="18"/>
        <v>-20.039166666666631</v>
      </c>
    </row>
    <row r="30" spans="1:30" ht="15">
      <c r="A30" s="377"/>
      <c r="B30" s="238" t="s">
        <v>17</v>
      </c>
      <c r="C30" s="249">
        <f t="shared" si="0"/>
        <v>1</v>
      </c>
      <c r="D30" s="231">
        <v>0</v>
      </c>
      <c r="E30" s="248">
        <v>0</v>
      </c>
      <c r="F30" s="242">
        <v>17.730734666666667</v>
      </c>
      <c r="G30" s="247">
        <v>1.0365931275074998E-2</v>
      </c>
      <c r="H30" s="246">
        <f t="shared" si="1"/>
        <v>1</v>
      </c>
      <c r="I30" s="231">
        <v>0</v>
      </c>
      <c r="J30" s="72">
        <v>34.097566666666665</v>
      </c>
      <c r="K30" s="245">
        <f t="shared" si="13"/>
        <v>-34.097566666666665</v>
      </c>
      <c r="L30" s="231">
        <v>0</v>
      </c>
      <c r="M30" s="72">
        <v>0</v>
      </c>
      <c r="N30" s="232">
        <f t="shared" si="14"/>
        <v>0</v>
      </c>
      <c r="O30" s="231">
        <v>0</v>
      </c>
      <c r="P30" s="72">
        <v>39.648333333333333</v>
      </c>
      <c r="Q30" s="232">
        <f t="shared" si="15"/>
        <v>-39.648333333333333</v>
      </c>
      <c r="R30" s="231">
        <v>0</v>
      </c>
      <c r="S30" s="72">
        <v>0</v>
      </c>
      <c r="T30" s="232">
        <f t="shared" si="16"/>
        <v>0</v>
      </c>
      <c r="U30" s="231">
        <v>0</v>
      </c>
      <c r="V30" s="72">
        <v>0</v>
      </c>
      <c r="W30" s="232">
        <f t="shared" si="17"/>
        <v>0</v>
      </c>
      <c r="X30" s="74">
        <v>0</v>
      </c>
      <c r="Y30" s="244">
        <v>0</v>
      </c>
      <c r="Z30" s="243">
        <f t="shared" si="7"/>
        <v>1</v>
      </c>
      <c r="AA30" s="242">
        <v>39.648333333333333</v>
      </c>
      <c r="AB30" s="241">
        <v>2.3179631652672179E-2</v>
      </c>
      <c r="AC30" s="240">
        <f t="shared" si="8"/>
        <v>0.44719999999999999</v>
      </c>
      <c r="AD30" s="239">
        <f t="shared" si="18"/>
        <v>-39.648333333333333</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0.5377152134633999</v>
      </c>
      <c r="D33" s="171">
        <f>SUM(D21:D32)</f>
        <v>1076.4070746666666</v>
      </c>
      <c r="E33" s="188">
        <v>0.62930058848468762</v>
      </c>
      <c r="F33" s="182">
        <f>SUM(F21:F32)</f>
        <v>1097.0673491666666</v>
      </c>
      <c r="G33" s="187">
        <v>0.64137921859321934</v>
      </c>
      <c r="H33" s="186">
        <f t="shared" si="1"/>
        <v>-1.9193737189434516E-2</v>
      </c>
      <c r="I33" s="171">
        <f t="shared" ref="I33:X33" si="19">SUM(I21:I32)</f>
        <v>2001.8162918128658</v>
      </c>
      <c r="J33" s="27">
        <f t="shared" si="19"/>
        <v>2079.6735997648107</v>
      </c>
      <c r="K33" s="185">
        <f t="shared" si="19"/>
        <v>-77.857307951944904</v>
      </c>
      <c r="L33" s="171">
        <f t="shared" si="19"/>
        <v>0</v>
      </c>
      <c r="M33" s="27">
        <f t="shared" si="19"/>
        <v>0</v>
      </c>
      <c r="N33" s="172">
        <f t="shared" si="19"/>
        <v>0</v>
      </c>
      <c r="O33" s="171">
        <f t="shared" si="19"/>
        <v>102.79249999999999</v>
      </c>
      <c r="P33" s="27">
        <f t="shared" si="19"/>
        <v>244.72583333333333</v>
      </c>
      <c r="Q33" s="172">
        <f t="shared" si="19"/>
        <v>-141.93333333333334</v>
      </c>
      <c r="R33" s="171">
        <f t="shared" si="19"/>
        <v>1444.88</v>
      </c>
      <c r="S33" s="27">
        <f t="shared" si="19"/>
        <v>1668.2158333333334</v>
      </c>
      <c r="T33" s="172">
        <f t="shared" si="19"/>
        <v>-223.33583333333337</v>
      </c>
      <c r="U33" s="171">
        <f t="shared" si="19"/>
        <v>797.00499999999988</v>
      </c>
      <c r="V33" s="27">
        <f t="shared" si="19"/>
        <v>520.90583333333325</v>
      </c>
      <c r="W33" s="172">
        <f t="shared" si="19"/>
        <v>276.09916666666658</v>
      </c>
      <c r="X33" s="29">
        <f t="shared" si="19"/>
        <v>2344.6775000000002</v>
      </c>
      <c r="Y33" s="184">
        <v>1.3707703760807497</v>
      </c>
      <c r="Z33" s="183">
        <f t="shared" si="7"/>
        <v>0.45908534315131466</v>
      </c>
      <c r="AA33" s="182">
        <f>SUM(AA21:AA32)</f>
        <v>2433.8474999999999</v>
      </c>
      <c r="AB33" s="181">
        <v>1.4229018928608275</v>
      </c>
      <c r="AC33" s="180">
        <f t="shared" si="8"/>
        <v>0.45075435053620522</v>
      </c>
      <c r="AD33" s="179">
        <f>SUM(AD21:AD32)</f>
        <v>-89.169999999999987</v>
      </c>
    </row>
    <row r="34" spans="1:30" ht="15">
      <c r="A34" s="377"/>
      <c r="B34" s="158" t="s">
        <v>87</v>
      </c>
      <c r="C34" s="169">
        <f t="shared" si="0"/>
        <v>0.5377152134633999</v>
      </c>
      <c r="D34" s="151">
        <f>SUM(D24:D30)</f>
        <v>1076.4070746666666</v>
      </c>
      <c r="E34" s="168">
        <v>0.62930058848468762</v>
      </c>
      <c r="F34" s="162">
        <f>SUM(F24:F30)</f>
        <v>1097.0673491666666</v>
      </c>
      <c r="G34" s="167">
        <v>0.64137921859321934</v>
      </c>
      <c r="H34" s="166">
        <f t="shared" si="1"/>
        <v>-1.9193737189434516E-2</v>
      </c>
      <c r="I34" s="151">
        <f t="shared" ref="I34:X34" si="20">SUM(I24:I30)</f>
        <v>2001.8162918128658</v>
      </c>
      <c r="J34" s="16">
        <f t="shared" si="20"/>
        <v>2079.6735997648107</v>
      </c>
      <c r="K34" s="165">
        <f t="shared" si="20"/>
        <v>-77.857307951944904</v>
      </c>
      <c r="L34" s="151">
        <f t="shared" si="20"/>
        <v>0</v>
      </c>
      <c r="M34" s="16">
        <f t="shared" si="20"/>
        <v>0</v>
      </c>
      <c r="N34" s="152">
        <f t="shared" si="20"/>
        <v>0</v>
      </c>
      <c r="O34" s="151">
        <f t="shared" si="20"/>
        <v>102.79249999999999</v>
      </c>
      <c r="P34" s="16">
        <f t="shared" si="20"/>
        <v>244.72583333333333</v>
      </c>
      <c r="Q34" s="152">
        <f t="shared" si="20"/>
        <v>-141.93333333333334</v>
      </c>
      <c r="R34" s="151">
        <f t="shared" si="20"/>
        <v>1444.88</v>
      </c>
      <c r="S34" s="16">
        <f t="shared" si="20"/>
        <v>1668.2158333333334</v>
      </c>
      <c r="T34" s="152">
        <f t="shared" si="20"/>
        <v>-223.33583333333337</v>
      </c>
      <c r="U34" s="151">
        <f t="shared" si="20"/>
        <v>797.00499999999988</v>
      </c>
      <c r="V34" s="16">
        <f t="shared" si="20"/>
        <v>520.90583333333325</v>
      </c>
      <c r="W34" s="152">
        <f t="shared" si="20"/>
        <v>276.09916666666658</v>
      </c>
      <c r="X34" s="18">
        <f t="shared" si="20"/>
        <v>2344.6775000000002</v>
      </c>
      <c r="Y34" s="164">
        <v>1.3707703760807497</v>
      </c>
      <c r="Z34" s="163">
        <f t="shared" si="7"/>
        <v>0.45908534315131466</v>
      </c>
      <c r="AA34" s="162">
        <f>SUM(AA24:AA30)</f>
        <v>2433.8474999999999</v>
      </c>
      <c r="AB34" s="161">
        <v>1.4229018928608275</v>
      </c>
      <c r="AC34" s="160">
        <f t="shared" si="8"/>
        <v>0.45075435053620522</v>
      </c>
      <c r="AD34" s="159">
        <f>SUM(AD24:AD30)</f>
        <v>-89.169999999999987</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1</v>
      </c>
      <c r="D39" s="211">
        <v>0</v>
      </c>
      <c r="E39" s="228">
        <v>0</v>
      </c>
      <c r="F39" s="222">
        <v>23.020695</v>
      </c>
      <c r="G39" s="227">
        <v>1.3458604325238861E-2</v>
      </c>
      <c r="H39" s="226">
        <f t="shared" si="1"/>
        <v>1</v>
      </c>
      <c r="I39" s="211">
        <v>0</v>
      </c>
      <c r="J39" s="49">
        <v>50.044989130434786</v>
      </c>
      <c r="K39" s="225">
        <f t="shared" si="22"/>
        <v>-50.044989130434786</v>
      </c>
      <c r="L39" s="211">
        <v>0</v>
      </c>
      <c r="M39" s="49">
        <v>0</v>
      </c>
      <c r="N39" s="212">
        <f t="shared" si="23"/>
        <v>0</v>
      </c>
      <c r="O39" s="211">
        <v>0</v>
      </c>
      <c r="P39" s="49">
        <v>0</v>
      </c>
      <c r="Q39" s="212">
        <f t="shared" si="24"/>
        <v>0</v>
      </c>
      <c r="R39" s="211">
        <v>0</v>
      </c>
      <c r="S39" s="49">
        <v>25.140000000000004</v>
      </c>
      <c r="T39" s="212">
        <f t="shared" si="25"/>
        <v>-25.140000000000004</v>
      </c>
      <c r="U39" s="211">
        <v>0</v>
      </c>
      <c r="V39" s="49">
        <v>34.345000000000006</v>
      </c>
      <c r="W39" s="212">
        <f t="shared" si="26"/>
        <v>-34.345000000000006</v>
      </c>
      <c r="X39" s="51">
        <v>0</v>
      </c>
      <c r="Y39" s="224">
        <v>0</v>
      </c>
      <c r="Z39" s="223">
        <f t="shared" si="7"/>
        <v>1</v>
      </c>
      <c r="AA39" s="222">
        <v>59.485000000000014</v>
      </c>
      <c r="AB39" s="221">
        <v>3.4776755362374324E-2</v>
      </c>
      <c r="AC39" s="220">
        <f t="shared" si="8"/>
        <v>0.3869999999999999</v>
      </c>
      <c r="AD39" s="219">
        <f t="shared" si="27"/>
        <v>-59.485000000000014</v>
      </c>
    </row>
    <row r="40" spans="1:30" ht="15">
      <c r="A40" s="377"/>
      <c r="B40" s="270" t="s">
        <v>22</v>
      </c>
      <c r="C40" s="269">
        <f t="shared" si="0"/>
        <v>0.46999999999999986</v>
      </c>
      <c r="D40" s="251">
        <v>144.80566049999999</v>
      </c>
      <c r="E40" s="268">
        <v>8.4657830214264582E-2</v>
      </c>
      <c r="F40" s="262">
        <v>95.328548999999995</v>
      </c>
      <c r="G40" s="267">
        <v>5.5731993403767555E-2</v>
      </c>
      <c r="H40" s="266">
        <f t="shared" si="1"/>
        <v>0.34167940209768249</v>
      </c>
      <c r="I40" s="251">
        <v>308.09715000000006</v>
      </c>
      <c r="J40" s="61">
        <v>202.82670000000002</v>
      </c>
      <c r="K40" s="265">
        <f t="shared" si="22"/>
        <v>105.27045000000004</v>
      </c>
      <c r="L40" s="251">
        <v>0</v>
      </c>
      <c r="M40" s="61">
        <v>0</v>
      </c>
      <c r="N40" s="252">
        <f t="shared" si="23"/>
        <v>0</v>
      </c>
      <c r="O40" s="251">
        <v>0</v>
      </c>
      <c r="P40" s="61">
        <v>0</v>
      </c>
      <c r="Q40" s="252">
        <f t="shared" si="24"/>
        <v>0</v>
      </c>
      <c r="R40" s="251">
        <v>358.2525</v>
      </c>
      <c r="S40" s="61">
        <v>235.845</v>
      </c>
      <c r="T40" s="252">
        <f t="shared" si="25"/>
        <v>122.4075</v>
      </c>
      <c r="U40" s="251">
        <v>0</v>
      </c>
      <c r="V40" s="61">
        <v>0</v>
      </c>
      <c r="W40" s="252">
        <f t="shared" si="26"/>
        <v>0</v>
      </c>
      <c r="X40" s="63">
        <v>358.2525</v>
      </c>
      <c r="Y40" s="264">
        <v>0.20944539884775998</v>
      </c>
      <c r="Z40" s="263">
        <f t="shared" si="7"/>
        <v>0.40419999999999995</v>
      </c>
      <c r="AA40" s="262">
        <v>235.845</v>
      </c>
      <c r="AB40" s="261">
        <v>0.13788222019734675</v>
      </c>
      <c r="AC40" s="260">
        <f t="shared" si="8"/>
        <v>0.4042</v>
      </c>
      <c r="AD40" s="259">
        <f t="shared" si="27"/>
        <v>122.4075</v>
      </c>
    </row>
    <row r="41" spans="1:30" ht="15">
      <c r="A41" s="377"/>
      <c r="B41" s="270" t="s">
        <v>21</v>
      </c>
      <c r="C41" s="269">
        <f t="shared" si="0"/>
        <v>0.52</v>
      </c>
      <c r="D41" s="251">
        <v>130.45382999999998</v>
      </c>
      <c r="E41" s="268">
        <v>7.6267309943595291E-2</v>
      </c>
      <c r="F41" s="262">
        <v>166.84584799999996</v>
      </c>
      <c r="G41" s="267">
        <v>9.7543199783540202E-2</v>
      </c>
      <c r="H41" s="266">
        <f t="shared" si="1"/>
        <v>-0.27896473411321066</v>
      </c>
      <c r="I41" s="251">
        <v>250.87274999999997</v>
      </c>
      <c r="J41" s="61">
        <v>320.85739999999993</v>
      </c>
      <c r="K41" s="265">
        <f t="shared" si="22"/>
        <v>-69.984649999999959</v>
      </c>
      <c r="L41" s="251">
        <v>0</v>
      </c>
      <c r="M41" s="61">
        <v>0</v>
      </c>
      <c r="N41" s="252">
        <f t="shared" si="23"/>
        <v>0</v>
      </c>
      <c r="O41" s="251">
        <v>0</v>
      </c>
      <c r="P41" s="61">
        <v>0</v>
      </c>
      <c r="Q41" s="252">
        <f t="shared" si="24"/>
        <v>0</v>
      </c>
      <c r="R41" s="251">
        <v>291.71249999999998</v>
      </c>
      <c r="S41" s="61">
        <v>373.08999999999992</v>
      </c>
      <c r="T41" s="252">
        <f t="shared" si="25"/>
        <v>-81.377499999999941</v>
      </c>
      <c r="U41" s="251">
        <v>0</v>
      </c>
      <c r="V41" s="61">
        <v>0</v>
      </c>
      <c r="W41" s="252">
        <f t="shared" si="26"/>
        <v>0</v>
      </c>
      <c r="X41" s="63">
        <v>291.71249999999998</v>
      </c>
      <c r="Y41" s="264">
        <v>0.17054407411358519</v>
      </c>
      <c r="Z41" s="263">
        <f t="shared" si="7"/>
        <v>0.44719999999999999</v>
      </c>
      <c r="AA41" s="262">
        <v>373.08999999999992</v>
      </c>
      <c r="AB41" s="261">
        <v>0.21811985640326523</v>
      </c>
      <c r="AC41" s="260">
        <f t="shared" si="8"/>
        <v>0.44719999999999999</v>
      </c>
      <c r="AD41" s="259">
        <f t="shared" si="27"/>
        <v>-81.377499999999941</v>
      </c>
    </row>
    <row r="42" spans="1:30" ht="15">
      <c r="A42" s="377"/>
      <c r="B42" s="270" t="s">
        <v>20</v>
      </c>
      <c r="C42" s="269">
        <f t="shared" si="0"/>
        <v>0.51999999999999991</v>
      </c>
      <c r="D42" s="251">
        <v>419.53732599999995</v>
      </c>
      <c r="E42" s="268">
        <v>0.24527438768910947</v>
      </c>
      <c r="F42" s="262">
        <v>269.47377599999999</v>
      </c>
      <c r="G42" s="267">
        <v>0.15754263401743726</v>
      </c>
      <c r="H42" s="266">
        <f t="shared" si="1"/>
        <v>0.35768819768851745</v>
      </c>
      <c r="I42" s="251">
        <v>806.80255</v>
      </c>
      <c r="J42" s="61">
        <v>518.21879999999999</v>
      </c>
      <c r="K42" s="265">
        <f t="shared" si="22"/>
        <v>288.58375000000001</v>
      </c>
      <c r="L42" s="251">
        <v>0</v>
      </c>
      <c r="M42" s="61">
        <v>0</v>
      </c>
      <c r="N42" s="252">
        <f t="shared" si="23"/>
        <v>0</v>
      </c>
      <c r="O42" s="251">
        <v>0</v>
      </c>
      <c r="P42" s="61">
        <v>0</v>
      </c>
      <c r="Q42" s="252">
        <f t="shared" si="24"/>
        <v>0</v>
      </c>
      <c r="R42" s="251">
        <v>607.84500000000003</v>
      </c>
      <c r="S42" s="61">
        <v>0</v>
      </c>
      <c r="T42" s="252">
        <f t="shared" si="25"/>
        <v>607.84500000000003</v>
      </c>
      <c r="U42" s="251">
        <v>330.29749999999996</v>
      </c>
      <c r="V42" s="61">
        <v>602.57999999999993</v>
      </c>
      <c r="W42" s="252">
        <f t="shared" si="26"/>
        <v>-272.28249999999997</v>
      </c>
      <c r="X42" s="63">
        <v>938.14249999999993</v>
      </c>
      <c r="Y42" s="264">
        <v>0.54846687765901048</v>
      </c>
      <c r="Z42" s="263">
        <f t="shared" si="7"/>
        <v>0.44719999999999999</v>
      </c>
      <c r="AA42" s="262">
        <v>602.57999999999993</v>
      </c>
      <c r="AB42" s="261">
        <v>0.35228674869731053</v>
      </c>
      <c r="AC42" s="260">
        <f t="shared" si="8"/>
        <v>0.44720000000000004</v>
      </c>
      <c r="AD42" s="259">
        <f t="shared" si="27"/>
        <v>335.5625</v>
      </c>
    </row>
    <row r="43" spans="1:30" ht="15">
      <c r="A43" s="377"/>
      <c r="B43" s="270" t="s">
        <v>19</v>
      </c>
      <c r="C43" s="269">
        <f t="shared" si="0"/>
        <v>0.56999999999999995</v>
      </c>
      <c r="D43" s="251">
        <v>343.61437599999999</v>
      </c>
      <c r="E43" s="268">
        <v>0.20088750261657395</v>
      </c>
      <c r="F43" s="262">
        <v>196.03527999999997</v>
      </c>
      <c r="G43" s="267">
        <v>0.11460823694972767</v>
      </c>
      <c r="H43" s="266">
        <f t="shared" si="1"/>
        <v>0.42949045880431969</v>
      </c>
      <c r="I43" s="251">
        <v>602.83223859649127</v>
      </c>
      <c r="J43" s="61">
        <v>343.92154385964909</v>
      </c>
      <c r="K43" s="265">
        <f t="shared" si="22"/>
        <v>258.91069473684217</v>
      </c>
      <c r="L43" s="251">
        <v>0</v>
      </c>
      <c r="M43" s="61">
        <v>0</v>
      </c>
      <c r="N43" s="252">
        <f t="shared" si="23"/>
        <v>0</v>
      </c>
      <c r="O43" s="251">
        <v>20.792499999999997</v>
      </c>
      <c r="P43" s="61">
        <v>58.737500000000004</v>
      </c>
      <c r="Q43" s="252">
        <f t="shared" si="24"/>
        <v>-37.945000000000007</v>
      </c>
      <c r="R43" s="251">
        <v>395.81499999999994</v>
      </c>
      <c r="S43" s="61">
        <v>0</v>
      </c>
      <c r="T43" s="252">
        <f t="shared" si="25"/>
        <v>395.81499999999994</v>
      </c>
      <c r="U43" s="251">
        <v>296.87749999999994</v>
      </c>
      <c r="V43" s="61">
        <v>348.31249999999994</v>
      </c>
      <c r="W43" s="252">
        <f t="shared" si="26"/>
        <v>-51.435000000000002</v>
      </c>
      <c r="X43" s="63">
        <v>713.4849999999999</v>
      </c>
      <c r="Y43" s="264">
        <v>0.41712521307428146</v>
      </c>
      <c r="Z43" s="263">
        <f t="shared" si="7"/>
        <v>0.48160000000000008</v>
      </c>
      <c r="AA43" s="262">
        <v>407.04999999999995</v>
      </c>
      <c r="AB43" s="261">
        <v>0.23797391393215878</v>
      </c>
      <c r="AC43" s="260">
        <f t="shared" si="8"/>
        <v>0.48159999999999997</v>
      </c>
      <c r="AD43" s="259">
        <f t="shared" si="27"/>
        <v>306.43499999999995</v>
      </c>
    </row>
    <row r="44" spans="1:30" ht="15">
      <c r="A44" s="377"/>
      <c r="B44" s="258" t="s">
        <v>18</v>
      </c>
      <c r="C44" s="269">
        <f t="shared" si="0"/>
        <v>1</v>
      </c>
      <c r="D44" s="251">
        <v>0</v>
      </c>
      <c r="E44" s="268">
        <v>0</v>
      </c>
      <c r="F44" s="262">
        <v>113.19526399999999</v>
      </c>
      <c r="G44" s="267">
        <v>6.6177422952128709E-2</v>
      </c>
      <c r="H44" s="266">
        <f t="shared" si="1"/>
        <v>1</v>
      </c>
      <c r="I44" s="251">
        <v>0</v>
      </c>
      <c r="J44" s="61">
        <v>198.58818245614034</v>
      </c>
      <c r="K44" s="265">
        <f t="shared" si="22"/>
        <v>-198.58818245614034</v>
      </c>
      <c r="L44" s="251">
        <v>0</v>
      </c>
      <c r="M44" s="61">
        <v>0</v>
      </c>
      <c r="N44" s="252">
        <f t="shared" si="23"/>
        <v>0</v>
      </c>
      <c r="O44" s="251">
        <v>0</v>
      </c>
      <c r="P44" s="61">
        <v>1.259999999999998</v>
      </c>
      <c r="Q44" s="252">
        <f t="shared" si="24"/>
        <v>-1.259999999999998</v>
      </c>
      <c r="R44" s="251">
        <v>0</v>
      </c>
      <c r="S44" s="61">
        <v>139.91750000000002</v>
      </c>
      <c r="T44" s="252">
        <f t="shared" si="25"/>
        <v>-139.91750000000002</v>
      </c>
      <c r="U44" s="251">
        <v>0</v>
      </c>
      <c r="V44" s="61">
        <v>93.862499999999969</v>
      </c>
      <c r="W44" s="252">
        <f t="shared" si="26"/>
        <v>-93.862499999999969</v>
      </c>
      <c r="X44" s="63">
        <v>0</v>
      </c>
      <c r="Y44" s="264">
        <v>0</v>
      </c>
      <c r="Z44" s="263">
        <f t="shared" si="7"/>
        <v>1</v>
      </c>
      <c r="AA44" s="262">
        <v>235.03999999999996</v>
      </c>
      <c r="AB44" s="261">
        <v>0.13741159250857291</v>
      </c>
      <c r="AC44" s="260">
        <f t="shared" si="8"/>
        <v>0.48160000000000003</v>
      </c>
      <c r="AD44" s="259">
        <f t="shared" si="27"/>
        <v>-235.03999999999996</v>
      </c>
    </row>
    <row r="45" spans="1:30" ht="15">
      <c r="A45" s="377"/>
      <c r="B45" s="238" t="s">
        <v>17</v>
      </c>
      <c r="C45" s="249">
        <f t="shared" si="0"/>
        <v>1</v>
      </c>
      <c r="D45" s="231">
        <v>0</v>
      </c>
      <c r="E45" s="248">
        <v>0</v>
      </c>
      <c r="F45" s="242">
        <v>24.960467999999999</v>
      </c>
      <c r="G45" s="247">
        <v>1.4592655112488402E-2</v>
      </c>
      <c r="H45" s="246">
        <f t="shared" si="1"/>
        <v>1</v>
      </c>
      <c r="I45" s="231">
        <v>0</v>
      </c>
      <c r="J45" s="72">
        <v>48.000899999999994</v>
      </c>
      <c r="K45" s="245">
        <f t="shared" si="22"/>
        <v>-48.000899999999994</v>
      </c>
      <c r="L45" s="231">
        <v>0</v>
      </c>
      <c r="M45" s="72">
        <v>0</v>
      </c>
      <c r="N45" s="232">
        <f t="shared" si="23"/>
        <v>0</v>
      </c>
      <c r="O45" s="231">
        <v>0</v>
      </c>
      <c r="P45" s="72">
        <v>51.83</v>
      </c>
      <c r="Q45" s="232">
        <f t="shared" si="24"/>
        <v>-51.83</v>
      </c>
      <c r="R45" s="231">
        <v>0</v>
      </c>
      <c r="S45" s="72">
        <v>3.9849999999999959</v>
      </c>
      <c r="T45" s="232">
        <f t="shared" si="25"/>
        <v>-3.9849999999999959</v>
      </c>
      <c r="U45" s="231">
        <v>0</v>
      </c>
      <c r="V45" s="72">
        <v>0</v>
      </c>
      <c r="W45" s="232">
        <f t="shared" si="26"/>
        <v>0</v>
      </c>
      <c r="X45" s="74">
        <v>0</v>
      </c>
      <c r="Y45" s="244">
        <v>0</v>
      </c>
      <c r="Z45" s="243">
        <f t="shared" si="7"/>
        <v>1</v>
      </c>
      <c r="AA45" s="242">
        <v>55.814999999999998</v>
      </c>
      <c r="AB45" s="241">
        <v>3.2631160806101074E-2</v>
      </c>
      <c r="AC45" s="240">
        <f t="shared" si="8"/>
        <v>0.44719999999999999</v>
      </c>
      <c r="AD45" s="239">
        <f t="shared" si="27"/>
        <v>-55.814999999999998</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0.52748588810907038</v>
      </c>
      <c r="D48" s="171">
        <f>SUM(D36:D47)</f>
        <v>1038.4111925</v>
      </c>
      <c r="E48" s="188">
        <v>0.6070870304635434</v>
      </c>
      <c r="F48" s="182">
        <f>SUM(F36:F47)</f>
        <v>888.85987999999986</v>
      </c>
      <c r="G48" s="187">
        <v>0.51965474654432864</v>
      </c>
      <c r="H48" s="186">
        <f t="shared" si="1"/>
        <v>0.14401935724513112</v>
      </c>
      <c r="I48" s="171">
        <f t="shared" ref="I48:X48" si="28">SUM(I36:I47)</f>
        <v>1968.6046885964911</v>
      </c>
      <c r="J48" s="27">
        <f t="shared" si="28"/>
        <v>1682.4585154462243</v>
      </c>
      <c r="K48" s="185">
        <f t="shared" si="28"/>
        <v>286.14617315026715</v>
      </c>
      <c r="L48" s="171">
        <f t="shared" si="28"/>
        <v>0</v>
      </c>
      <c r="M48" s="27">
        <f t="shared" si="28"/>
        <v>0</v>
      </c>
      <c r="N48" s="172">
        <f t="shared" si="28"/>
        <v>0</v>
      </c>
      <c r="O48" s="171">
        <f t="shared" si="28"/>
        <v>20.792499999999997</v>
      </c>
      <c r="P48" s="27">
        <f t="shared" si="28"/>
        <v>111.8275</v>
      </c>
      <c r="Q48" s="172">
        <f t="shared" si="28"/>
        <v>-91.034999999999997</v>
      </c>
      <c r="R48" s="171">
        <f t="shared" si="28"/>
        <v>1653.625</v>
      </c>
      <c r="S48" s="27">
        <f t="shared" si="28"/>
        <v>777.97749999999996</v>
      </c>
      <c r="T48" s="172">
        <f t="shared" si="28"/>
        <v>875.64750000000004</v>
      </c>
      <c r="U48" s="171">
        <f t="shared" si="28"/>
        <v>627.17499999999995</v>
      </c>
      <c r="V48" s="27">
        <f t="shared" si="28"/>
        <v>1079.0999999999999</v>
      </c>
      <c r="W48" s="172">
        <f t="shared" si="28"/>
        <v>-451.92499999999995</v>
      </c>
      <c r="X48" s="29">
        <f t="shared" si="28"/>
        <v>2301.5924999999997</v>
      </c>
      <c r="Y48" s="184">
        <v>1.3455815636946371</v>
      </c>
      <c r="Z48" s="183">
        <f t="shared" si="7"/>
        <v>0.45117074047643102</v>
      </c>
      <c r="AA48" s="182">
        <f>SUM(AA36:AA47)</f>
        <v>1968.905</v>
      </c>
      <c r="AB48" s="181">
        <v>1.1510822479071297</v>
      </c>
      <c r="AC48" s="180">
        <f t="shared" si="8"/>
        <v>0.4514488408531645</v>
      </c>
      <c r="AD48" s="179">
        <f>SUM(AD36:AD47)</f>
        <v>332.68750000000006</v>
      </c>
    </row>
    <row r="49" spans="1:30" ht="15">
      <c r="A49" s="377"/>
      <c r="B49" s="158" t="s">
        <v>87</v>
      </c>
      <c r="C49" s="169">
        <f t="shared" si="0"/>
        <v>0.52748588810907038</v>
      </c>
      <c r="D49" s="151">
        <f>SUM(D39:D45)</f>
        <v>1038.4111925</v>
      </c>
      <c r="E49" s="168">
        <v>0.6070870304635434</v>
      </c>
      <c r="F49" s="162">
        <f>SUM(F39:F45)</f>
        <v>888.85987999999986</v>
      </c>
      <c r="G49" s="167">
        <v>0.51965474654432864</v>
      </c>
      <c r="H49" s="166">
        <f t="shared" si="1"/>
        <v>0.14401935724513112</v>
      </c>
      <c r="I49" s="151">
        <f t="shared" ref="I49:X49" si="29">SUM(I39:I45)</f>
        <v>1968.6046885964911</v>
      </c>
      <c r="J49" s="16">
        <f t="shared" si="29"/>
        <v>1682.4585154462243</v>
      </c>
      <c r="K49" s="165">
        <f t="shared" si="29"/>
        <v>286.14617315026715</v>
      </c>
      <c r="L49" s="151">
        <f t="shared" si="29"/>
        <v>0</v>
      </c>
      <c r="M49" s="16">
        <f t="shared" si="29"/>
        <v>0</v>
      </c>
      <c r="N49" s="152">
        <f t="shared" si="29"/>
        <v>0</v>
      </c>
      <c r="O49" s="151">
        <f t="shared" si="29"/>
        <v>20.792499999999997</v>
      </c>
      <c r="P49" s="16">
        <f t="shared" si="29"/>
        <v>111.8275</v>
      </c>
      <c r="Q49" s="152">
        <f t="shared" si="29"/>
        <v>-91.034999999999997</v>
      </c>
      <c r="R49" s="151">
        <f t="shared" si="29"/>
        <v>1653.625</v>
      </c>
      <c r="S49" s="16">
        <f t="shared" si="29"/>
        <v>777.97749999999996</v>
      </c>
      <c r="T49" s="152">
        <f t="shared" si="29"/>
        <v>875.64750000000004</v>
      </c>
      <c r="U49" s="151">
        <f t="shared" si="29"/>
        <v>627.17499999999995</v>
      </c>
      <c r="V49" s="16">
        <f t="shared" si="29"/>
        <v>1079.0999999999999</v>
      </c>
      <c r="W49" s="152">
        <f t="shared" si="29"/>
        <v>-451.92499999999995</v>
      </c>
      <c r="X49" s="18">
        <f t="shared" si="29"/>
        <v>2301.5924999999997</v>
      </c>
      <c r="Y49" s="164">
        <v>1.3455815636946371</v>
      </c>
      <c r="Z49" s="163">
        <f t="shared" si="7"/>
        <v>0.45117074047643102</v>
      </c>
      <c r="AA49" s="162">
        <f>SUM(AA39:AA45)</f>
        <v>1968.905</v>
      </c>
      <c r="AB49" s="161">
        <v>1.1510822479071297</v>
      </c>
      <c r="AC49" s="160">
        <f t="shared" si="8"/>
        <v>0.4514488408531645</v>
      </c>
      <c r="AD49" s="159">
        <f>SUM(AD39:AD45)</f>
        <v>332.68750000000006</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7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PostG!A1</f>
        <v>FIIP DIVERSION: Post G Canal</v>
      </c>
      <c r="C1" s="124"/>
      <c r="D1" s="124"/>
      <c r="E1" s="124"/>
      <c r="F1" s="124"/>
      <c r="G1" s="124"/>
      <c r="H1" s="124"/>
      <c r="I1" s="124"/>
      <c r="J1" s="124"/>
      <c r="K1" s="124"/>
      <c r="L1" s="124"/>
      <c r="M1" s="124"/>
      <c r="N1" s="124"/>
      <c r="O1" s="124"/>
    </row>
    <row r="2" spans="2:15" ht="23.25">
      <c r="B2" s="125" t="str">
        <f>PostG!A2</f>
        <v>1,710 Acres (23% Sprinkler / 77%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77.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148</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204</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0.45000000000000007</v>
      </c>
      <c r="D9" s="211">
        <v>0.79115625000000001</v>
      </c>
      <c r="E9" s="228">
        <v>1.0478394634842415E-2</v>
      </c>
      <c r="F9" s="222">
        <v>1.15563375</v>
      </c>
      <c r="G9" s="227">
        <v>1.5305682645928438E-2</v>
      </c>
      <c r="H9" s="226">
        <f t="shared" si="1"/>
        <v>-0.46068965517241378</v>
      </c>
      <c r="I9" s="211">
        <v>1.7581249999999997</v>
      </c>
      <c r="J9" s="49">
        <v>2.5680749999999994</v>
      </c>
      <c r="K9" s="225">
        <f t="shared" si="2"/>
        <v>-0.80994999999999973</v>
      </c>
      <c r="L9" s="211">
        <v>0</v>
      </c>
      <c r="M9" s="49">
        <v>0</v>
      </c>
      <c r="N9" s="212">
        <f t="shared" si="3"/>
        <v>0</v>
      </c>
      <c r="O9" s="211">
        <v>1.2649999999999999</v>
      </c>
      <c r="P9" s="49">
        <v>2.6475</v>
      </c>
      <c r="Q9" s="212">
        <f t="shared" si="4"/>
        <v>-1.3825000000000001</v>
      </c>
      <c r="R9" s="211">
        <v>0.54749999999999988</v>
      </c>
      <c r="S9" s="49">
        <v>0</v>
      </c>
      <c r="T9" s="212">
        <f t="shared" si="5"/>
        <v>0.54749999999999988</v>
      </c>
      <c r="U9" s="211">
        <v>0</v>
      </c>
      <c r="V9" s="49">
        <v>0</v>
      </c>
      <c r="W9" s="212">
        <f t="shared" si="6"/>
        <v>0</v>
      </c>
      <c r="X9" s="51">
        <v>1.8124999999999998</v>
      </c>
      <c r="Y9" s="224">
        <v>2.4005485990475174E-2</v>
      </c>
      <c r="Z9" s="223">
        <f t="shared" si="7"/>
        <v>0.43650000000000005</v>
      </c>
      <c r="AA9" s="222">
        <v>2.6475</v>
      </c>
      <c r="AB9" s="221">
        <v>3.5064565053673398E-2</v>
      </c>
      <c r="AC9" s="220">
        <f t="shared" si="8"/>
        <v>0.4365</v>
      </c>
      <c r="AD9" s="219">
        <f t="shared" si="9"/>
        <v>-0.83500000000000019</v>
      </c>
    </row>
    <row r="10" spans="1:31" ht="15">
      <c r="A10" s="377"/>
      <c r="B10" s="270" t="s">
        <v>22</v>
      </c>
      <c r="C10" s="269">
        <f t="shared" si="0"/>
        <v>0.45000000000000007</v>
      </c>
      <c r="D10" s="251">
        <v>0.75405374999999997</v>
      </c>
      <c r="E10" s="268">
        <v>9.9869940588635971E-3</v>
      </c>
      <c r="F10" s="262">
        <v>4.6061662499999994</v>
      </c>
      <c r="G10" s="267">
        <v>6.1005936211958378E-2</v>
      </c>
      <c r="H10" s="266">
        <f t="shared" si="1"/>
        <v>-5.108538350217076</v>
      </c>
      <c r="I10" s="251">
        <v>1.6756749999999996</v>
      </c>
      <c r="J10" s="61">
        <v>10.235925</v>
      </c>
      <c r="K10" s="265">
        <f t="shared" si="2"/>
        <v>-8.5602499999999999</v>
      </c>
      <c r="L10" s="251">
        <v>0</v>
      </c>
      <c r="M10" s="61">
        <v>0</v>
      </c>
      <c r="N10" s="252">
        <f t="shared" si="3"/>
        <v>0</v>
      </c>
      <c r="O10" s="251">
        <v>1.7274999999999996</v>
      </c>
      <c r="P10" s="61">
        <v>10.552499999999998</v>
      </c>
      <c r="Q10" s="252">
        <f t="shared" si="4"/>
        <v>-8.8249999999999993</v>
      </c>
      <c r="R10" s="251">
        <v>0</v>
      </c>
      <c r="S10" s="61">
        <v>0</v>
      </c>
      <c r="T10" s="252">
        <f t="shared" si="5"/>
        <v>0</v>
      </c>
      <c r="U10" s="251">
        <v>0</v>
      </c>
      <c r="V10" s="61">
        <v>0</v>
      </c>
      <c r="W10" s="252">
        <f t="shared" si="6"/>
        <v>0</v>
      </c>
      <c r="X10" s="63">
        <v>1.7274999999999996</v>
      </c>
      <c r="Y10" s="264">
        <v>2.2879711475059784E-2</v>
      </c>
      <c r="Z10" s="263">
        <f t="shared" si="7"/>
        <v>0.43650000000000011</v>
      </c>
      <c r="AA10" s="262">
        <v>10.552499999999998</v>
      </c>
      <c r="AB10" s="261">
        <v>0.13976159498730442</v>
      </c>
      <c r="AC10" s="260">
        <f t="shared" si="8"/>
        <v>0.4365</v>
      </c>
      <c r="AD10" s="259">
        <f t="shared" si="9"/>
        <v>-8.8249999999999993</v>
      </c>
    </row>
    <row r="11" spans="1:31" ht="15">
      <c r="A11" s="377"/>
      <c r="B11" s="270" t="s">
        <v>21</v>
      </c>
      <c r="C11" s="269">
        <f t="shared" si="0"/>
        <v>0.45000000000000007</v>
      </c>
      <c r="D11" s="251">
        <v>8.6688899999999993</v>
      </c>
      <c r="E11" s="268">
        <v>0.1148142992816388</v>
      </c>
      <c r="F11" s="262">
        <v>7.6965862499999993</v>
      </c>
      <c r="G11" s="267">
        <v>0.10193671359937041</v>
      </c>
      <c r="H11" s="266">
        <f t="shared" si="1"/>
        <v>0.11216012084592146</v>
      </c>
      <c r="I11" s="251">
        <v>19.264199999999995</v>
      </c>
      <c r="J11" s="61">
        <v>17.103524999999998</v>
      </c>
      <c r="K11" s="265">
        <f t="shared" si="2"/>
        <v>2.1606749999999977</v>
      </c>
      <c r="L11" s="251">
        <v>0</v>
      </c>
      <c r="M11" s="61">
        <v>0</v>
      </c>
      <c r="N11" s="252">
        <f t="shared" si="3"/>
        <v>0</v>
      </c>
      <c r="O11" s="251">
        <v>19.86</v>
      </c>
      <c r="P11" s="61">
        <v>17.632499999999993</v>
      </c>
      <c r="Q11" s="252">
        <f t="shared" si="4"/>
        <v>2.2275000000000063</v>
      </c>
      <c r="R11" s="251">
        <v>0</v>
      </c>
      <c r="S11" s="61">
        <v>0</v>
      </c>
      <c r="T11" s="252">
        <f t="shared" si="5"/>
        <v>0</v>
      </c>
      <c r="U11" s="251">
        <v>0</v>
      </c>
      <c r="V11" s="61">
        <v>0</v>
      </c>
      <c r="W11" s="252">
        <f t="shared" si="6"/>
        <v>0</v>
      </c>
      <c r="X11" s="63">
        <v>19.86</v>
      </c>
      <c r="Y11" s="264">
        <v>0.2630339044252894</v>
      </c>
      <c r="Z11" s="263">
        <f t="shared" si="7"/>
        <v>0.4365</v>
      </c>
      <c r="AA11" s="262">
        <v>17.632499999999993</v>
      </c>
      <c r="AB11" s="261">
        <v>0.23353198991837429</v>
      </c>
      <c r="AC11" s="260">
        <f t="shared" si="8"/>
        <v>0.43650000000000011</v>
      </c>
      <c r="AD11" s="259">
        <f t="shared" si="9"/>
        <v>2.2275000000000063</v>
      </c>
    </row>
    <row r="12" spans="1:31" ht="15">
      <c r="A12" s="377"/>
      <c r="B12" s="270" t="s">
        <v>20</v>
      </c>
      <c r="C12" s="269">
        <f t="shared" si="0"/>
        <v>0.44999999999999996</v>
      </c>
      <c r="D12" s="251">
        <v>12.076863749999998</v>
      </c>
      <c r="E12" s="268">
        <v>0.15995088748110481</v>
      </c>
      <c r="F12" s="262">
        <v>13.867605000000001</v>
      </c>
      <c r="G12" s="267">
        <v>0.18366819175114127</v>
      </c>
      <c r="H12" s="266">
        <f t="shared" si="1"/>
        <v>-0.14827866630523209</v>
      </c>
      <c r="I12" s="251">
        <v>26.837474999999998</v>
      </c>
      <c r="J12" s="61">
        <v>30.816900000000004</v>
      </c>
      <c r="K12" s="265">
        <f t="shared" si="2"/>
        <v>-3.9794250000000062</v>
      </c>
      <c r="L12" s="251">
        <v>0</v>
      </c>
      <c r="M12" s="61">
        <v>0</v>
      </c>
      <c r="N12" s="252">
        <f t="shared" si="3"/>
        <v>0</v>
      </c>
      <c r="O12" s="251">
        <v>27.6675</v>
      </c>
      <c r="P12" s="61">
        <v>31.770000000000003</v>
      </c>
      <c r="Q12" s="252">
        <f t="shared" si="4"/>
        <v>-4.1025000000000027</v>
      </c>
      <c r="R12" s="251">
        <v>0</v>
      </c>
      <c r="S12" s="61">
        <v>0</v>
      </c>
      <c r="T12" s="252">
        <f t="shared" si="5"/>
        <v>0</v>
      </c>
      <c r="U12" s="251">
        <v>0</v>
      </c>
      <c r="V12" s="61">
        <v>0</v>
      </c>
      <c r="W12" s="252">
        <f t="shared" si="6"/>
        <v>0</v>
      </c>
      <c r="X12" s="63">
        <v>27.6675</v>
      </c>
      <c r="Y12" s="264">
        <v>0.36643960476770865</v>
      </c>
      <c r="Z12" s="263">
        <f t="shared" si="7"/>
        <v>0.43649999999999989</v>
      </c>
      <c r="AA12" s="262">
        <v>31.770000000000003</v>
      </c>
      <c r="AB12" s="261">
        <v>0.4207747806440808</v>
      </c>
      <c r="AC12" s="260">
        <f t="shared" si="8"/>
        <v>0.4365</v>
      </c>
      <c r="AD12" s="259">
        <f t="shared" si="9"/>
        <v>-4.1025000000000027</v>
      </c>
    </row>
    <row r="13" spans="1:31" ht="15">
      <c r="A13" s="377"/>
      <c r="B13" s="270" t="s">
        <v>19</v>
      </c>
      <c r="C13" s="269">
        <f t="shared" si="0"/>
        <v>0.45</v>
      </c>
      <c r="D13" s="251">
        <v>11.004165</v>
      </c>
      <c r="E13" s="268">
        <v>0.14574362965207022</v>
      </c>
      <c r="F13" s="262">
        <v>9.6641099999999991</v>
      </c>
      <c r="G13" s="267">
        <v>0.12799539708436472</v>
      </c>
      <c r="H13" s="266">
        <f t="shared" si="1"/>
        <v>0.12177707259024208</v>
      </c>
      <c r="I13" s="251">
        <v>24.453700000000001</v>
      </c>
      <c r="J13" s="61">
        <v>21.475799999999996</v>
      </c>
      <c r="K13" s="265">
        <f t="shared" si="2"/>
        <v>2.9779000000000053</v>
      </c>
      <c r="L13" s="251">
        <v>0</v>
      </c>
      <c r="M13" s="61">
        <v>0</v>
      </c>
      <c r="N13" s="252">
        <f t="shared" si="3"/>
        <v>0</v>
      </c>
      <c r="O13" s="251">
        <v>25.21</v>
      </c>
      <c r="P13" s="61">
        <v>22.139999999999993</v>
      </c>
      <c r="Q13" s="252">
        <f t="shared" si="4"/>
        <v>3.0700000000000074</v>
      </c>
      <c r="R13" s="251">
        <v>0</v>
      </c>
      <c r="S13" s="61">
        <v>0</v>
      </c>
      <c r="T13" s="252">
        <f t="shared" si="5"/>
        <v>0</v>
      </c>
      <c r="U13" s="251">
        <v>0</v>
      </c>
      <c r="V13" s="61">
        <v>0</v>
      </c>
      <c r="W13" s="252">
        <f t="shared" si="6"/>
        <v>0</v>
      </c>
      <c r="X13" s="63">
        <v>25.21</v>
      </c>
      <c r="Y13" s="264">
        <v>0.33389147686614029</v>
      </c>
      <c r="Z13" s="263">
        <f t="shared" si="7"/>
        <v>0.4365</v>
      </c>
      <c r="AA13" s="262">
        <v>22.139999999999993</v>
      </c>
      <c r="AB13" s="261">
        <v>0.29323115025054913</v>
      </c>
      <c r="AC13" s="260">
        <f t="shared" si="8"/>
        <v>0.43650000000000011</v>
      </c>
      <c r="AD13" s="259">
        <f t="shared" si="9"/>
        <v>3.0700000000000074</v>
      </c>
    </row>
    <row r="14" spans="1:31" ht="15">
      <c r="A14" s="377"/>
      <c r="B14" s="258" t="s">
        <v>18</v>
      </c>
      <c r="C14" s="269">
        <f t="shared" si="0"/>
        <v>0.45</v>
      </c>
      <c r="D14" s="251">
        <v>6.6315262499999994</v>
      </c>
      <c r="E14" s="268">
        <v>8.7830626477154963E-2</v>
      </c>
      <c r="F14" s="262">
        <v>6.3194287500000002</v>
      </c>
      <c r="G14" s="267">
        <v>8.3697080455686107E-2</v>
      </c>
      <c r="H14" s="266">
        <f t="shared" si="1"/>
        <v>4.7062695408918769E-2</v>
      </c>
      <c r="I14" s="251">
        <v>14.736724999999998</v>
      </c>
      <c r="J14" s="61">
        <v>14.043175</v>
      </c>
      <c r="K14" s="265">
        <f t="shared" si="2"/>
        <v>0.69354999999999833</v>
      </c>
      <c r="L14" s="251">
        <v>0</v>
      </c>
      <c r="M14" s="61">
        <v>0</v>
      </c>
      <c r="N14" s="252">
        <f t="shared" si="3"/>
        <v>0</v>
      </c>
      <c r="O14" s="251">
        <v>15.192499999999999</v>
      </c>
      <c r="P14" s="61">
        <v>14.477500000000001</v>
      </c>
      <c r="Q14" s="252">
        <f t="shared" si="4"/>
        <v>0.71499999999999808</v>
      </c>
      <c r="R14" s="251">
        <v>0</v>
      </c>
      <c r="S14" s="61">
        <v>0</v>
      </c>
      <c r="T14" s="252">
        <f t="shared" si="5"/>
        <v>0</v>
      </c>
      <c r="U14" s="251">
        <v>0</v>
      </c>
      <c r="V14" s="61">
        <v>0</v>
      </c>
      <c r="W14" s="252">
        <f t="shared" si="6"/>
        <v>0</v>
      </c>
      <c r="X14" s="63">
        <v>15.192499999999999</v>
      </c>
      <c r="Y14" s="264">
        <v>0.2012156391229209</v>
      </c>
      <c r="Z14" s="263">
        <f t="shared" si="7"/>
        <v>0.4365</v>
      </c>
      <c r="AA14" s="262">
        <v>14.477500000000001</v>
      </c>
      <c r="AB14" s="261">
        <v>0.19174588878736795</v>
      </c>
      <c r="AC14" s="260">
        <f t="shared" si="8"/>
        <v>0.4365</v>
      </c>
      <c r="AD14" s="259">
        <f t="shared" si="9"/>
        <v>0.71499999999999808</v>
      </c>
    </row>
    <row r="15" spans="1:31" ht="15">
      <c r="A15" s="377"/>
      <c r="B15" s="238" t="s">
        <v>17</v>
      </c>
      <c r="C15" s="249">
        <f t="shared" si="0"/>
        <v>0.45</v>
      </c>
      <c r="D15" s="231">
        <v>0.5063399999999999</v>
      </c>
      <c r="E15" s="248">
        <v>6.7061725662991437E-3</v>
      </c>
      <c r="F15" s="242">
        <v>0.5063399999999999</v>
      </c>
      <c r="G15" s="247">
        <v>6.7061725662991437E-3</v>
      </c>
      <c r="H15" s="246">
        <f t="shared" si="1"/>
        <v>0</v>
      </c>
      <c r="I15" s="231">
        <v>1.1251999999999998</v>
      </c>
      <c r="J15" s="72">
        <v>1.1251999999999998</v>
      </c>
      <c r="K15" s="245">
        <f t="shared" si="2"/>
        <v>0</v>
      </c>
      <c r="L15" s="231">
        <v>0</v>
      </c>
      <c r="M15" s="72">
        <v>0</v>
      </c>
      <c r="N15" s="232">
        <f t="shared" si="3"/>
        <v>0</v>
      </c>
      <c r="O15" s="231">
        <v>1.1599999999999997</v>
      </c>
      <c r="P15" s="72">
        <v>1.1599999999999997</v>
      </c>
      <c r="Q15" s="232">
        <f t="shared" si="4"/>
        <v>0</v>
      </c>
      <c r="R15" s="231">
        <v>0</v>
      </c>
      <c r="S15" s="72">
        <v>0</v>
      </c>
      <c r="T15" s="232">
        <f t="shared" si="5"/>
        <v>0</v>
      </c>
      <c r="U15" s="231">
        <v>0</v>
      </c>
      <c r="V15" s="72">
        <v>0</v>
      </c>
      <c r="W15" s="232">
        <f t="shared" si="6"/>
        <v>0</v>
      </c>
      <c r="X15" s="74">
        <v>1.1599999999999997</v>
      </c>
      <c r="Y15" s="244">
        <v>1.5363511033904109E-2</v>
      </c>
      <c r="Z15" s="243">
        <f t="shared" si="7"/>
        <v>0.43650000000000005</v>
      </c>
      <c r="AA15" s="242">
        <v>1.1599999999999997</v>
      </c>
      <c r="AB15" s="241">
        <v>1.5363511033904109E-2</v>
      </c>
      <c r="AC15" s="240">
        <f t="shared" si="8"/>
        <v>0.43650000000000005</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0.45000000000000007</v>
      </c>
      <c r="D18" s="171">
        <f>SUM(D6:D17)</f>
        <v>40.432994999999998</v>
      </c>
      <c r="E18" s="188">
        <v>0.53551100415197395</v>
      </c>
      <c r="F18" s="182">
        <f>SUM(F6:F17)</f>
        <v>43.815870000000004</v>
      </c>
      <c r="G18" s="187">
        <v>0.58031517431474855</v>
      </c>
      <c r="H18" s="186">
        <f t="shared" si="1"/>
        <v>-8.3666198855662455E-2</v>
      </c>
      <c r="I18" s="171">
        <f t="shared" ref="I18:X18" si="10">SUM(I6:I17)</f>
        <v>89.851099999999988</v>
      </c>
      <c r="J18" s="27">
        <f t="shared" si="10"/>
        <v>97.368600000000001</v>
      </c>
      <c r="K18" s="185">
        <f t="shared" si="10"/>
        <v>-7.5175000000000054</v>
      </c>
      <c r="L18" s="171">
        <f t="shared" si="10"/>
        <v>0</v>
      </c>
      <c r="M18" s="27">
        <f t="shared" si="10"/>
        <v>0</v>
      </c>
      <c r="N18" s="172">
        <f t="shared" si="10"/>
        <v>0</v>
      </c>
      <c r="O18" s="171">
        <f t="shared" si="10"/>
        <v>92.082499999999982</v>
      </c>
      <c r="P18" s="27">
        <f t="shared" si="10"/>
        <v>100.37999999999998</v>
      </c>
      <c r="Q18" s="172">
        <f t="shared" si="10"/>
        <v>-8.2974999999999905</v>
      </c>
      <c r="R18" s="171">
        <f t="shared" si="10"/>
        <v>0.54749999999999988</v>
      </c>
      <c r="S18" s="27">
        <f t="shared" si="10"/>
        <v>0</v>
      </c>
      <c r="T18" s="172">
        <f t="shared" si="10"/>
        <v>0.54749999999999988</v>
      </c>
      <c r="U18" s="171">
        <f t="shared" si="10"/>
        <v>0</v>
      </c>
      <c r="V18" s="27">
        <f t="shared" si="10"/>
        <v>0</v>
      </c>
      <c r="W18" s="172">
        <f t="shared" si="10"/>
        <v>0</v>
      </c>
      <c r="X18" s="29">
        <f t="shared" si="10"/>
        <v>92.63</v>
      </c>
      <c r="Y18" s="184">
        <v>1.2268293336814982</v>
      </c>
      <c r="Z18" s="183">
        <f t="shared" si="7"/>
        <v>0.4365</v>
      </c>
      <c r="AA18" s="182">
        <f>SUM(AA6:AA17)</f>
        <v>100.37999999999998</v>
      </c>
      <c r="AB18" s="181">
        <v>1.3294734806752539</v>
      </c>
      <c r="AC18" s="180">
        <f t="shared" si="8"/>
        <v>0.43650000000000011</v>
      </c>
      <c r="AD18" s="179">
        <f>SUM(AD6:AD17)</f>
        <v>-7.7499999999999911</v>
      </c>
    </row>
    <row r="19" spans="1:30" ht="15">
      <c r="A19" s="377"/>
      <c r="B19" s="158" t="s">
        <v>87</v>
      </c>
      <c r="C19" s="169">
        <f t="shared" si="0"/>
        <v>0.45000000000000007</v>
      </c>
      <c r="D19" s="151">
        <f>SUM(D9:D15)</f>
        <v>40.432994999999998</v>
      </c>
      <c r="E19" s="168">
        <v>0.53551100415197395</v>
      </c>
      <c r="F19" s="162">
        <f>SUM(F9:F15)</f>
        <v>43.815870000000004</v>
      </c>
      <c r="G19" s="167">
        <v>0.58031517431474855</v>
      </c>
      <c r="H19" s="166">
        <f t="shared" si="1"/>
        <v>-8.3666198855662455E-2</v>
      </c>
      <c r="I19" s="151">
        <f t="shared" ref="I19:X19" si="11">SUM(I9:I15)</f>
        <v>89.851099999999988</v>
      </c>
      <c r="J19" s="16">
        <f t="shared" si="11"/>
        <v>97.368600000000001</v>
      </c>
      <c r="K19" s="165">
        <f t="shared" si="11"/>
        <v>-7.5175000000000054</v>
      </c>
      <c r="L19" s="151">
        <f t="shared" si="11"/>
        <v>0</v>
      </c>
      <c r="M19" s="16">
        <f t="shared" si="11"/>
        <v>0</v>
      </c>
      <c r="N19" s="152">
        <f t="shared" si="11"/>
        <v>0</v>
      </c>
      <c r="O19" s="151">
        <f t="shared" si="11"/>
        <v>92.082499999999982</v>
      </c>
      <c r="P19" s="16">
        <f t="shared" si="11"/>
        <v>100.37999999999998</v>
      </c>
      <c r="Q19" s="152">
        <f t="shared" si="11"/>
        <v>-8.2974999999999905</v>
      </c>
      <c r="R19" s="151">
        <f t="shared" si="11"/>
        <v>0.54749999999999988</v>
      </c>
      <c r="S19" s="16">
        <f t="shared" si="11"/>
        <v>0</v>
      </c>
      <c r="T19" s="152">
        <f t="shared" si="11"/>
        <v>0.54749999999999988</v>
      </c>
      <c r="U19" s="151">
        <f t="shared" si="11"/>
        <v>0</v>
      </c>
      <c r="V19" s="16">
        <f t="shared" si="11"/>
        <v>0</v>
      </c>
      <c r="W19" s="152">
        <f t="shared" si="11"/>
        <v>0</v>
      </c>
      <c r="X19" s="18">
        <f t="shared" si="11"/>
        <v>92.63</v>
      </c>
      <c r="Y19" s="164">
        <v>1.2268293336814982</v>
      </c>
      <c r="Z19" s="163">
        <f t="shared" si="7"/>
        <v>0.4365</v>
      </c>
      <c r="AA19" s="162">
        <f>SUM(AA9:AA15)</f>
        <v>100.37999999999998</v>
      </c>
      <c r="AB19" s="161">
        <v>1.3294734806752539</v>
      </c>
      <c r="AC19" s="160">
        <f t="shared" si="8"/>
        <v>0.43650000000000011</v>
      </c>
      <c r="AD19" s="159">
        <f>SUM(AD9:AD15)</f>
        <v>-7.7499999999999911</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0.45</v>
      </c>
      <c r="D23" s="231">
        <v>2.2188749999999997E-2</v>
      </c>
      <c r="E23" s="248">
        <v>2.9387681504615501E-4</v>
      </c>
      <c r="F23" s="242">
        <v>0</v>
      </c>
      <c r="G23" s="247">
        <v>0</v>
      </c>
      <c r="H23" s="246">
        <f t="shared" si="1"/>
        <v>1</v>
      </c>
      <c r="I23" s="231">
        <v>4.9308333333333322E-2</v>
      </c>
      <c r="J23" s="72">
        <v>0</v>
      </c>
      <c r="K23" s="245">
        <f t="shared" si="13"/>
        <v>4.9308333333333322E-2</v>
      </c>
      <c r="L23" s="231">
        <v>0</v>
      </c>
      <c r="M23" s="72">
        <v>0</v>
      </c>
      <c r="N23" s="232">
        <f t="shared" si="14"/>
        <v>0</v>
      </c>
      <c r="O23" s="231">
        <v>5.0833333333333335E-2</v>
      </c>
      <c r="P23" s="72">
        <v>0</v>
      </c>
      <c r="Q23" s="232">
        <f t="shared" si="15"/>
        <v>5.0833333333333335E-2</v>
      </c>
      <c r="R23" s="231">
        <v>0</v>
      </c>
      <c r="S23" s="72">
        <v>0</v>
      </c>
      <c r="T23" s="232">
        <f t="shared" si="16"/>
        <v>0</v>
      </c>
      <c r="U23" s="231">
        <v>0</v>
      </c>
      <c r="V23" s="72">
        <v>0</v>
      </c>
      <c r="W23" s="232">
        <f t="shared" si="17"/>
        <v>0</v>
      </c>
      <c r="X23" s="74">
        <v>5.0833333333333335E-2</v>
      </c>
      <c r="Y23" s="244">
        <v>6.7325730823861413E-4</v>
      </c>
      <c r="Z23" s="243">
        <f t="shared" si="7"/>
        <v>0.43649999999999994</v>
      </c>
      <c r="AA23" s="242">
        <v>0</v>
      </c>
      <c r="AB23" s="241">
        <v>0</v>
      </c>
      <c r="AC23" s="240">
        <f t="shared" si="8"/>
        <v>1</v>
      </c>
      <c r="AD23" s="239">
        <f t="shared" si="18"/>
        <v>5.0833333333333335E-2</v>
      </c>
    </row>
    <row r="24" spans="1:30" ht="15">
      <c r="A24" s="377"/>
      <c r="B24" s="218" t="s">
        <v>23</v>
      </c>
      <c r="C24" s="229">
        <f t="shared" si="0"/>
        <v>0.44999999999999996</v>
      </c>
      <c r="D24" s="211">
        <v>1.21383375</v>
      </c>
      <c r="E24" s="228">
        <v>1.6076507078836386E-2</v>
      </c>
      <c r="F24" s="222">
        <v>1.4971950000000003</v>
      </c>
      <c r="G24" s="227">
        <v>1.982945853655696E-2</v>
      </c>
      <c r="H24" s="226">
        <f t="shared" si="1"/>
        <v>-0.23344321246628727</v>
      </c>
      <c r="I24" s="211">
        <v>2.6974083333333336</v>
      </c>
      <c r="J24" s="49">
        <v>3.3270999999999997</v>
      </c>
      <c r="K24" s="225">
        <f t="shared" si="13"/>
        <v>-0.62969166666666609</v>
      </c>
      <c r="L24" s="211">
        <v>0</v>
      </c>
      <c r="M24" s="49">
        <v>0</v>
      </c>
      <c r="N24" s="212">
        <f t="shared" si="14"/>
        <v>0</v>
      </c>
      <c r="O24" s="211">
        <v>2.7808333333333324</v>
      </c>
      <c r="P24" s="49">
        <v>3.4299999999999997</v>
      </c>
      <c r="Q24" s="212">
        <f t="shared" si="15"/>
        <v>-0.64916666666666734</v>
      </c>
      <c r="R24" s="211">
        <v>0</v>
      </c>
      <c r="S24" s="49">
        <v>0</v>
      </c>
      <c r="T24" s="212">
        <f t="shared" si="16"/>
        <v>0</v>
      </c>
      <c r="U24" s="211">
        <v>0</v>
      </c>
      <c r="V24" s="49">
        <v>0</v>
      </c>
      <c r="W24" s="212">
        <f t="shared" si="17"/>
        <v>0</v>
      </c>
      <c r="X24" s="51">
        <v>2.7808333333333324</v>
      </c>
      <c r="Y24" s="224">
        <v>3.6830485862168111E-2</v>
      </c>
      <c r="Z24" s="223">
        <f t="shared" si="7"/>
        <v>0.43650000000000017</v>
      </c>
      <c r="AA24" s="222">
        <v>3.4299999999999997</v>
      </c>
      <c r="AB24" s="221">
        <v>4.5428312798526813E-2</v>
      </c>
      <c r="AC24" s="220">
        <f t="shared" si="8"/>
        <v>0.43650000000000011</v>
      </c>
      <c r="AD24" s="219">
        <f t="shared" si="18"/>
        <v>-0.64916666666666734</v>
      </c>
    </row>
    <row r="25" spans="1:30" ht="15">
      <c r="A25" s="377"/>
      <c r="B25" s="270" t="s">
        <v>22</v>
      </c>
      <c r="C25" s="269">
        <f t="shared" si="0"/>
        <v>0.45000000000000007</v>
      </c>
      <c r="D25" s="251">
        <v>3.0285825000000002</v>
      </c>
      <c r="E25" s="268">
        <v>4.0111776427447336E-2</v>
      </c>
      <c r="F25" s="262">
        <v>4.2056774999999993</v>
      </c>
      <c r="G25" s="267">
        <v>5.5701700583010563E-2</v>
      </c>
      <c r="H25" s="266">
        <f t="shared" si="1"/>
        <v>-0.38866202257986998</v>
      </c>
      <c r="I25" s="251">
        <v>6.7301833333333327</v>
      </c>
      <c r="J25" s="61">
        <v>9.345950000000002</v>
      </c>
      <c r="K25" s="265">
        <f t="shared" si="13"/>
        <v>-2.6157666666666692</v>
      </c>
      <c r="L25" s="251">
        <v>0</v>
      </c>
      <c r="M25" s="61">
        <v>0</v>
      </c>
      <c r="N25" s="252">
        <f t="shared" si="14"/>
        <v>0</v>
      </c>
      <c r="O25" s="251">
        <v>6.9383333333333326</v>
      </c>
      <c r="P25" s="61">
        <v>9.6349999999999998</v>
      </c>
      <c r="Q25" s="252">
        <f t="shared" si="15"/>
        <v>-2.6966666666666672</v>
      </c>
      <c r="R25" s="251">
        <v>0</v>
      </c>
      <c r="S25" s="61">
        <v>0</v>
      </c>
      <c r="T25" s="252">
        <f t="shared" si="16"/>
        <v>0</v>
      </c>
      <c r="U25" s="251">
        <v>0</v>
      </c>
      <c r="V25" s="61">
        <v>0</v>
      </c>
      <c r="W25" s="252">
        <f t="shared" si="17"/>
        <v>0</v>
      </c>
      <c r="X25" s="63">
        <v>6.9383333333333326</v>
      </c>
      <c r="Y25" s="264">
        <v>9.1894104072044278E-2</v>
      </c>
      <c r="Z25" s="263">
        <f t="shared" si="7"/>
        <v>0.43650000000000005</v>
      </c>
      <c r="AA25" s="262">
        <v>9.6349999999999998</v>
      </c>
      <c r="AB25" s="261">
        <v>0.12760985242385012</v>
      </c>
      <c r="AC25" s="260">
        <f t="shared" si="8"/>
        <v>0.43649999999999994</v>
      </c>
      <c r="AD25" s="259">
        <f t="shared" si="18"/>
        <v>-2.6966666666666672</v>
      </c>
    </row>
    <row r="26" spans="1:30" ht="15">
      <c r="A26" s="377"/>
      <c r="B26" s="270" t="s">
        <v>21</v>
      </c>
      <c r="C26" s="269">
        <f t="shared" si="0"/>
        <v>0.44999999999999996</v>
      </c>
      <c r="D26" s="251">
        <v>7.4877937499999989</v>
      </c>
      <c r="E26" s="268">
        <v>9.9171380946313142E-2</v>
      </c>
      <c r="F26" s="262">
        <v>6.7315575000000001</v>
      </c>
      <c r="G26" s="267">
        <v>8.9155480971215506E-2</v>
      </c>
      <c r="H26" s="266">
        <f t="shared" si="1"/>
        <v>0.10099587077969381</v>
      </c>
      <c r="I26" s="251">
        <v>16.639541666666666</v>
      </c>
      <c r="J26" s="61">
        <v>14.959016666666663</v>
      </c>
      <c r="K26" s="265">
        <f t="shared" si="13"/>
        <v>1.6805250000000029</v>
      </c>
      <c r="L26" s="251">
        <v>0</v>
      </c>
      <c r="M26" s="61">
        <v>0</v>
      </c>
      <c r="N26" s="252">
        <f t="shared" si="14"/>
        <v>0</v>
      </c>
      <c r="O26" s="251">
        <v>17.154166666666661</v>
      </c>
      <c r="P26" s="61">
        <v>15.421666666666662</v>
      </c>
      <c r="Q26" s="252">
        <f t="shared" si="15"/>
        <v>1.7324999999999999</v>
      </c>
      <c r="R26" s="251">
        <v>0</v>
      </c>
      <c r="S26" s="61">
        <v>0</v>
      </c>
      <c r="T26" s="252">
        <f t="shared" si="16"/>
        <v>0</v>
      </c>
      <c r="U26" s="251">
        <v>0</v>
      </c>
      <c r="V26" s="61">
        <v>0</v>
      </c>
      <c r="W26" s="252">
        <f t="shared" si="17"/>
        <v>0</v>
      </c>
      <c r="X26" s="63">
        <v>17.154166666666661</v>
      </c>
      <c r="Y26" s="264">
        <v>0.22719674901789949</v>
      </c>
      <c r="Z26" s="263">
        <f t="shared" si="7"/>
        <v>0.43650000000000005</v>
      </c>
      <c r="AA26" s="262">
        <v>15.421666666666662</v>
      </c>
      <c r="AB26" s="261">
        <v>0.20425081551252114</v>
      </c>
      <c r="AC26" s="260">
        <f t="shared" si="8"/>
        <v>0.43650000000000017</v>
      </c>
      <c r="AD26" s="259">
        <f t="shared" si="18"/>
        <v>1.7324999999999999</v>
      </c>
    </row>
    <row r="27" spans="1:30" ht="15">
      <c r="A27" s="377"/>
      <c r="B27" s="270" t="s">
        <v>20</v>
      </c>
      <c r="C27" s="269">
        <f t="shared" si="0"/>
        <v>0.44999999999999996</v>
      </c>
      <c r="D27" s="251">
        <v>14.760611249999998</v>
      </c>
      <c r="E27" s="268">
        <v>0.19549552914357254</v>
      </c>
      <c r="F27" s="262">
        <v>13.309248750000004</v>
      </c>
      <c r="G27" s="267">
        <v>0.17627309484793066</v>
      </c>
      <c r="H27" s="266">
        <f t="shared" si="1"/>
        <v>9.8326720717612212E-2</v>
      </c>
      <c r="I27" s="251">
        <v>32.801358333333333</v>
      </c>
      <c r="J27" s="61">
        <v>29.576108333333337</v>
      </c>
      <c r="K27" s="265">
        <f t="shared" si="13"/>
        <v>3.2252499999999955</v>
      </c>
      <c r="L27" s="251">
        <v>0</v>
      </c>
      <c r="M27" s="61">
        <v>0</v>
      </c>
      <c r="N27" s="252">
        <f t="shared" si="14"/>
        <v>0</v>
      </c>
      <c r="O27" s="251">
        <v>33.815833333333323</v>
      </c>
      <c r="P27" s="61">
        <v>30.490833333333342</v>
      </c>
      <c r="Q27" s="252">
        <f t="shared" si="15"/>
        <v>3.3249999999999815</v>
      </c>
      <c r="R27" s="251">
        <v>0</v>
      </c>
      <c r="S27" s="61">
        <v>0</v>
      </c>
      <c r="T27" s="252">
        <f t="shared" si="16"/>
        <v>0</v>
      </c>
      <c r="U27" s="251">
        <v>0</v>
      </c>
      <c r="V27" s="61">
        <v>0</v>
      </c>
      <c r="W27" s="252">
        <f t="shared" si="17"/>
        <v>0</v>
      </c>
      <c r="X27" s="63">
        <v>33.815833333333323</v>
      </c>
      <c r="Y27" s="264">
        <v>0.44787062804942157</v>
      </c>
      <c r="Z27" s="263">
        <f t="shared" si="7"/>
        <v>0.43650000000000011</v>
      </c>
      <c r="AA27" s="262">
        <v>30.490833333333342</v>
      </c>
      <c r="AB27" s="261">
        <v>0.4038329778875846</v>
      </c>
      <c r="AC27" s="260">
        <f t="shared" si="8"/>
        <v>0.4365</v>
      </c>
      <c r="AD27" s="259">
        <f t="shared" si="18"/>
        <v>3.3249999999999815</v>
      </c>
    </row>
    <row r="28" spans="1:30" ht="15">
      <c r="A28" s="377"/>
      <c r="B28" s="270" t="s">
        <v>19</v>
      </c>
      <c r="C28" s="269">
        <f t="shared" si="0"/>
        <v>0.45</v>
      </c>
      <c r="D28" s="251">
        <v>10.152990000000001</v>
      </c>
      <c r="E28" s="268">
        <v>0.13447032232079151</v>
      </c>
      <c r="F28" s="262">
        <v>9.0508274999999987</v>
      </c>
      <c r="G28" s="267">
        <v>0.11987283462259721</v>
      </c>
      <c r="H28" s="266">
        <f t="shared" si="1"/>
        <v>0.10855546001719711</v>
      </c>
      <c r="I28" s="251">
        <v>22.562200000000001</v>
      </c>
      <c r="J28" s="61">
        <v>20.112949999999994</v>
      </c>
      <c r="K28" s="265">
        <f t="shared" si="13"/>
        <v>2.4492500000000064</v>
      </c>
      <c r="L28" s="251">
        <v>0</v>
      </c>
      <c r="M28" s="61">
        <v>0</v>
      </c>
      <c r="N28" s="252">
        <f t="shared" si="14"/>
        <v>0</v>
      </c>
      <c r="O28" s="251">
        <v>23.260000000000005</v>
      </c>
      <c r="P28" s="61">
        <v>20.734999999999989</v>
      </c>
      <c r="Q28" s="252">
        <f t="shared" si="15"/>
        <v>2.5250000000000163</v>
      </c>
      <c r="R28" s="251">
        <v>0</v>
      </c>
      <c r="S28" s="61">
        <v>0</v>
      </c>
      <c r="T28" s="252">
        <f t="shared" si="16"/>
        <v>0</v>
      </c>
      <c r="U28" s="251">
        <v>0</v>
      </c>
      <c r="V28" s="61">
        <v>0</v>
      </c>
      <c r="W28" s="252">
        <f t="shared" si="17"/>
        <v>0</v>
      </c>
      <c r="X28" s="63">
        <v>23.260000000000005</v>
      </c>
      <c r="Y28" s="264">
        <v>0.30806488504190493</v>
      </c>
      <c r="Z28" s="263">
        <f t="shared" si="7"/>
        <v>0.43649999999999994</v>
      </c>
      <c r="AA28" s="262">
        <v>20.734999999999989</v>
      </c>
      <c r="AB28" s="261">
        <v>0.27462275973103589</v>
      </c>
      <c r="AC28" s="260">
        <f t="shared" si="8"/>
        <v>0.43650000000000017</v>
      </c>
      <c r="AD28" s="259">
        <f t="shared" si="18"/>
        <v>2.5250000000000163</v>
      </c>
    </row>
    <row r="29" spans="1:30" ht="15">
      <c r="A29" s="377"/>
      <c r="B29" s="258" t="s">
        <v>18</v>
      </c>
      <c r="C29" s="269">
        <f t="shared" si="0"/>
        <v>0.4499999999999999</v>
      </c>
      <c r="D29" s="251">
        <v>5.0553974999999989</v>
      </c>
      <c r="E29" s="268">
        <v>6.69557373034666E-2</v>
      </c>
      <c r="F29" s="262">
        <v>4.6669124999999996</v>
      </c>
      <c r="G29" s="267">
        <v>6.1810484213806055E-2</v>
      </c>
      <c r="H29" s="266">
        <f t="shared" si="1"/>
        <v>7.6845589293423389E-2</v>
      </c>
      <c r="I29" s="251">
        <v>11.234216666666667</v>
      </c>
      <c r="J29" s="61">
        <v>10.370916666666666</v>
      </c>
      <c r="K29" s="265">
        <f t="shared" si="13"/>
        <v>0.86330000000000062</v>
      </c>
      <c r="L29" s="251">
        <v>0</v>
      </c>
      <c r="M29" s="61">
        <v>0</v>
      </c>
      <c r="N29" s="252">
        <f t="shared" si="14"/>
        <v>0</v>
      </c>
      <c r="O29" s="251">
        <v>11.581666666666665</v>
      </c>
      <c r="P29" s="61">
        <v>10.691666666666665</v>
      </c>
      <c r="Q29" s="252">
        <f t="shared" si="15"/>
        <v>0.89000000000000057</v>
      </c>
      <c r="R29" s="251">
        <v>0</v>
      </c>
      <c r="S29" s="61">
        <v>0</v>
      </c>
      <c r="T29" s="252">
        <f t="shared" si="16"/>
        <v>0</v>
      </c>
      <c r="U29" s="251">
        <v>0</v>
      </c>
      <c r="V29" s="61">
        <v>0</v>
      </c>
      <c r="W29" s="252">
        <f t="shared" si="17"/>
        <v>0</v>
      </c>
      <c r="X29" s="63">
        <v>11.581666666666665</v>
      </c>
      <c r="Y29" s="264">
        <v>0.15339229622787309</v>
      </c>
      <c r="Z29" s="263">
        <f t="shared" si="7"/>
        <v>0.43649999999999994</v>
      </c>
      <c r="AA29" s="262">
        <v>10.691666666666665</v>
      </c>
      <c r="AB29" s="261">
        <v>0.14160477483117079</v>
      </c>
      <c r="AC29" s="260">
        <f t="shared" si="8"/>
        <v>0.43650000000000005</v>
      </c>
      <c r="AD29" s="259">
        <f t="shared" si="18"/>
        <v>0.89000000000000057</v>
      </c>
    </row>
    <row r="30" spans="1:30" ht="15">
      <c r="A30" s="377"/>
      <c r="B30" s="238" t="s">
        <v>17</v>
      </c>
      <c r="C30" s="249">
        <f t="shared" si="0"/>
        <v>0.44999999999999996</v>
      </c>
      <c r="D30" s="231">
        <v>0.74568749999999995</v>
      </c>
      <c r="E30" s="248">
        <v>9.8761880466330804E-3</v>
      </c>
      <c r="F30" s="242">
        <v>0.78569999999999984</v>
      </c>
      <c r="G30" s="247">
        <v>1.0406129844257293E-2</v>
      </c>
      <c r="H30" s="246">
        <f t="shared" si="1"/>
        <v>-5.3658536585365714E-2</v>
      </c>
      <c r="I30" s="231">
        <v>1.6570833333333335</v>
      </c>
      <c r="J30" s="72">
        <v>1.7459999999999998</v>
      </c>
      <c r="K30" s="245">
        <f t="shared" si="13"/>
        <v>-8.8916666666666311E-2</v>
      </c>
      <c r="L30" s="231">
        <v>0</v>
      </c>
      <c r="M30" s="72">
        <v>0</v>
      </c>
      <c r="N30" s="232">
        <f t="shared" si="14"/>
        <v>0</v>
      </c>
      <c r="O30" s="231">
        <v>1.7083333333333333</v>
      </c>
      <c r="P30" s="72">
        <v>1.7999999999999996</v>
      </c>
      <c r="Q30" s="232">
        <f t="shared" si="15"/>
        <v>-9.1666666666666341E-2</v>
      </c>
      <c r="R30" s="231">
        <v>0</v>
      </c>
      <c r="S30" s="72">
        <v>0</v>
      </c>
      <c r="T30" s="232">
        <f t="shared" si="16"/>
        <v>0</v>
      </c>
      <c r="U30" s="231">
        <v>0</v>
      </c>
      <c r="V30" s="72">
        <v>0</v>
      </c>
      <c r="W30" s="232">
        <f t="shared" si="17"/>
        <v>0</v>
      </c>
      <c r="X30" s="74">
        <v>1.7083333333333333</v>
      </c>
      <c r="Y30" s="244">
        <v>2.2625860358838672E-2</v>
      </c>
      <c r="Z30" s="243">
        <f t="shared" si="7"/>
        <v>0.4365</v>
      </c>
      <c r="AA30" s="242">
        <v>1.7999999999999996</v>
      </c>
      <c r="AB30" s="241">
        <v>2.383993091467879E-2</v>
      </c>
      <c r="AC30" s="240">
        <f t="shared" si="8"/>
        <v>0.4365</v>
      </c>
      <c r="AD30" s="239">
        <f t="shared" si="18"/>
        <v>-9.1666666666666341E-2</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0.44999999999999996</v>
      </c>
      <c r="D33" s="171">
        <f>SUM(D21:D32)</f>
        <v>42.467084999999997</v>
      </c>
      <c r="E33" s="188">
        <v>0.56245131808210669</v>
      </c>
      <c r="F33" s="182">
        <f>SUM(F21:F32)</f>
        <v>40.247118749999998</v>
      </c>
      <c r="G33" s="187">
        <v>0.53304918361937426</v>
      </c>
      <c r="H33" s="186">
        <f t="shared" si="1"/>
        <v>5.2274985438722693E-2</v>
      </c>
      <c r="I33" s="171">
        <f t="shared" ref="I33:X33" si="19">SUM(I21:I32)</f>
        <v>94.371300000000005</v>
      </c>
      <c r="J33" s="27">
        <f t="shared" si="19"/>
        <v>89.438041666666649</v>
      </c>
      <c r="K33" s="185">
        <f t="shared" si="19"/>
        <v>4.9332583333333373</v>
      </c>
      <c r="L33" s="171">
        <f t="shared" si="19"/>
        <v>0</v>
      </c>
      <c r="M33" s="27">
        <f t="shared" si="19"/>
        <v>0</v>
      </c>
      <c r="N33" s="172">
        <f t="shared" si="19"/>
        <v>0</v>
      </c>
      <c r="O33" s="171">
        <f t="shared" si="19"/>
        <v>97.289999999999978</v>
      </c>
      <c r="P33" s="27">
        <f t="shared" si="19"/>
        <v>92.204166666666652</v>
      </c>
      <c r="Q33" s="172">
        <f t="shared" si="19"/>
        <v>5.0858333333333299</v>
      </c>
      <c r="R33" s="171">
        <f t="shared" si="19"/>
        <v>0</v>
      </c>
      <c r="S33" s="27">
        <f t="shared" si="19"/>
        <v>0</v>
      </c>
      <c r="T33" s="172">
        <f t="shared" si="19"/>
        <v>0</v>
      </c>
      <c r="U33" s="171">
        <f t="shared" si="19"/>
        <v>0</v>
      </c>
      <c r="V33" s="27">
        <f t="shared" si="19"/>
        <v>0</v>
      </c>
      <c r="W33" s="172">
        <f t="shared" si="19"/>
        <v>0</v>
      </c>
      <c r="X33" s="29">
        <f t="shared" si="19"/>
        <v>97.289999999999978</v>
      </c>
      <c r="Y33" s="184">
        <v>1.2885482659383887</v>
      </c>
      <c r="Z33" s="183">
        <f t="shared" si="7"/>
        <v>0.43650000000000005</v>
      </c>
      <c r="AA33" s="182">
        <f>SUM(AA21:AA32)</f>
        <v>92.204166666666652</v>
      </c>
      <c r="AB33" s="181">
        <v>1.2211894240993681</v>
      </c>
      <c r="AC33" s="180">
        <f t="shared" si="8"/>
        <v>0.43650000000000005</v>
      </c>
      <c r="AD33" s="179">
        <f>SUM(AD21:AD32)</f>
        <v>5.0858333333333299</v>
      </c>
    </row>
    <row r="34" spans="1:30" ht="15">
      <c r="A34" s="377"/>
      <c r="B34" s="158" t="s">
        <v>87</v>
      </c>
      <c r="C34" s="169">
        <f t="shared" si="0"/>
        <v>0.45</v>
      </c>
      <c r="D34" s="151">
        <f>SUM(D24:D30)</f>
        <v>42.444896249999999</v>
      </c>
      <c r="E34" s="168">
        <v>0.56215744126706058</v>
      </c>
      <c r="F34" s="162">
        <f>SUM(F24:F30)</f>
        <v>40.247118749999998</v>
      </c>
      <c r="G34" s="167">
        <v>0.53304918361937426</v>
      </c>
      <c r="H34" s="166">
        <f t="shared" si="1"/>
        <v>5.1779546993238341E-2</v>
      </c>
      <c r="I34" s="151">
        <f t="shared" ref="I34:X34" si="20">SUM(I24:I30)</f>
        <v>94.321991666666662</v>
      </c>
      <c r="J34" s="16">
        <f t="shared" si="20"/>
        <v>89.438041666666649</v>
      </c>
      <c r="K34" s="165">
        <f t="shared" si="20"/>
        <v>4.883950000000004</v>
      </c>
      <c r="L34" s="151">
        <f t="shared" si="20"/>
        <v>0</v>
      </c>
      <c r="M34" s="16">
        <f t="shared" si="20"/>
        <v>0</v>
      </c>
      <c r="N34" s="152">
        <f t="shared" si="20"/>
        <v>0</v>
      </c>
      <c r="O34" s="151">
        <f t="shared" si="20"/>
        <v>97.239166666666648</v>
      </c>
      <c r="P34" s="16">
        <f t="shared" si="20"/>
        <v>92.204166666666652</v>
      </c>
      <c r="Q34" s="152">
        <f t="shared" si="20"/>
        <v>5.0349999999999966</v>
      </c>
      <c r="R34" s="151">
        <f t="shared" si="20"/>
        <v>0</v>
      </c>
      <c r="S34" s="16">
        <f t="shared" si="20"/>
        <v>0</v>
      </c>
      <c r="T34" s="152">
        <f t="shared" si="20"/>
        <v>0</v>
      </c>
      <c r="U34" s="151">
        <f t="shared" si="20"/>
        <v>0</v>
      </c>
      <c r="V34" s="16">
        <f t="shared" si="20"/>
        <v>0</v>
      </c>
      <c r="W34" s="152">
        <f t="shared" si="20"/>
        <v>0</v>
      </c>
      <c r="X34" s="18">
        <f t="shared" si="20"/>
        <v>97.239166666666648</v>
      </c>
      <c r="Y34" s="164">
        <v>1.28787500863015</v>
      </c>
      <c r="Z34" s="163">
        <f t="shared" si="7"/>
        <v>0.43650000000000005</v>
      </c>
      <c r="AA34" s="162">
        <f>SUM(AA24:AA30)</f>
        <v>92.204166666666652</v>
      </c>
      <c r="AB34" s="161">
        <v>1.2211894240993681</v>
      </c>
      <c r="AC34" s="160">
        <f t="shared" si="8"/>
        <v>0.43650000000000005</v>
      </c>
      <c r="AD34" s="159">
        <f>SUM(AD24:AD30)</f>
        <v>5.0349999999999966</v>
      </c>
    </row>
    <row r="35" spans="1:30" ht="15.75" thickBot="1">
      <c r="A35" s="379"/>
      <c r="B35" s="301" t="s">
        <v>86</v>
      </c>
      <c r="C35" s="313">
        <f t="shared" si="0"/>
        <v>0.45</v>
      </c>
      <c r="D35" s="294">
        <f>SUM(D21:D23,D31:D32)</f>
        <v>2.2188749999999997E-2</v>
      </c>
      <c r="E35" s="312">
        <v>2.9387681504615501E-4</v>
      </c>
      <c r="F35" s="305">
        <f>SUM(F21:F23,F31:F32)</f>
        <v>0</v>
      </c>
      <c r="G35" s="311">
        <v>0</v>
      </c>
      <c r="H35" s="310">
        <f t="shared" si="1"/>
        <v>1</v>
      </c>
      <c r="I35" s="294">
        <f t="shared" ref="I35:X35" si="21">SUM(I21:I23,I31:I32)</f>
        <v>4.9308333333333322E-2</v>
      </c>
      <c r="J35" s="293">
        <f t="shared" si="21"/>
        <v>0</v>
      </c>
      <c r="K35" s="309">
        <f t="shared" si="21"/>
        <v>4.9308333333333322E-2</v>
      </c>
      <c r="L35" s="294">
        <f t="shared" si="21"/>
        <v>0</v>
      </c>
      <c r="M35" s="293">
        <f t="shared" si="21"/>
        <v>0</v>
      </c>
      <c r="N35" s="295">
        <f t="shared" si="21"/>
        <v>0</v>
      </c>
      <c r="O35" s="294">
        <f t="shared" si="21"/>
        <v>5.0833333333333335E-2</v>
      </c>
      <c r="P35" s="293">
        <f t="shared" si="21"/>
        <v>0</v>
      </c>
      <c r="Q35" s="295">
        <f t="shared" si="21"/>
        <v>5.0833333333333335E-2</v>
      </c>
      <c r="R35" s="294">
        <f t="shared" si="21"/>
        <v>0</v>
      </c>
      <c r="S35" s="293">
        <f t="shared" si="21"/>
        <v>0</v>
      </c>
      <c r="T35" s="295">
        <f t="shared" si="21"/>
        <v>0</v>
      </c>
      <c r="U35" s="294">
        <f t="shared" si="21"/>
        <v>0</v>
      </c>
      <c r="V35" s="293">
        <f t="shared" si="21"/>
        <v>0</v>
      </c>
      <c r="W35" s="295">
        <f t="shared" si="21"/>
        <v>0</v>
      </c>
      <c r="X35" s="308">
        <f t="shared" si="21"/>
        <v>5.0833333333333335E-2</v>
      </c>
      <c r="Y35" s="307">
        <v>6.7325730823861413E-4</v>
      </c>
      <c r="Z35" s="306">
        <f t="shared" si="7"/>
        <v>0.43649999999999994</v>
      </c>
      <c r="AA35" s="305">
        <f>SUM(AA21:AA23,AA31:AA32)</f>
        <v>0</v>
      </c>
      <c r="AB35" s="304">
        <v>0</v>
      </c>
      <c r="AC35" s="303">
        <f t="shared" si="8"/>
        <v>1</v>
      </c>
      <c r="AD35" s="302">
        <f>SUM(AD21:AD23,AD31:AD32)</f>
        <v>5.0833333333333335E-2</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0.45</v>
      </c>
      <c r="D38" s="231">
        <v>3.3828749999999998E-2</v>
      </c>
      <c r="E38" s="248">
        <v>4.4804170162774461E-4</v>
      </c>
      <c r="F38" s="242">
        <v>0</v>
      </c>
      <c r="G38" s="247">
        <v>0</v>
      </c>
      <c r="H38" s="246">
        <f t="shared" si="1"/>
        <v>1</v>
      </c>
      <c r="I38" s="231">
        <v>7.5174999999999992E-2</v>
      </c>
      <c r="J38" s="72">
        <v>0</v>
      </c>
      <c r="K38" s="245">
        <f t="shared" si="22"/>
        <v>7.5174999999999992E-2</v>
      </c>
      <c r="L38" s="231">
        <v>0</v>
      </c>
      <c r="M38" s="72">
        <v>0</v>
      </c>
      <c r="N38" s="232">
        <f t="shared" si="23"/>
        <v>0</v>
      </c>
      <c r="O38" s="231">
        <v>7.7499999999999986E-2</v>
      </c>
      <c r="P38" s="72">
        <v>0</v>
      </c>
      <c r="Q38" s="232">
        <f t="shared" si="24"/>
        <v>7.7499999999999986E-2</v>
      </c>
      <c r="R38" s="231">
        <v>0</v>
      </c>
      <c r="S38" s="72">
        <v>0</v>
      </c>
      <c r="T38" s="232">
        <f t="shared" si="25"/>
        <v>0</v>
      </c>
      <c r="U38" s="231">
        <v>0</v>
      </c>
      <c r="V38" s="72">
        <v>0</v>
      </c>
      <c r="W38" s="232">
        <f t="shared" si="26"/>
        <v>0</v>
      </c>
      <c r="X38" s="74">
        <v>7.7499999999999986E-2</v>
      </c>
      <c r="Y38" s="244">
        <v>1.026441469937559E-3</v>
      </c>
      <c r="Z38" s="243">
        <f t="shared" si="7"/>
        <v>0.43650000000000005</v>
      </c>
      <c r="AA38" s="242">
        <v>0</v>
      </c>
      <c r="AB38" s="241">
        <v>0</v>
      </c>
      <c r="AC38" s="240">
        <f t="shared" si="8"/>
        <v>1</v>
      </c>
      <c r="AD38" s="239">
        <f t="shared" si="27"/>
        <v>7.7499999999999986E-2</v>
      </c>
    </row>
    <row r="39" spans="1:30" ht="15">
      <c r="A39" s="377"/>
      <c r="B39" s="218" t="s">
        <v>23</v>
      </c>
      <c r="C39" s="229">
        <f t="shared" si="0"/>
        <v>0.45</v>
      </c>
      <c r="D39" s="211">
        <v>1.58776875</v>
      </c>
      <c r="E39" s="228">
        <v>2.1029054060269951E-2</v>
      </c>
      <c r="F39" s="222">
        <v>1.3280512500000001</v>
      </c>
      <c r="G39" s="227">
        <v>1.7589250028418234E-2</v>
      </c>
      <c r="H39" s="226">
        <f t="shared" si="1"/>
        <v>0.16357388316151192</v>
      </c>
      <c r="I39" s="211">
        <v>3.5283749999999996</v>
      </c>
      <c r="J39" s="49">
        <v>2.951225</v>
      </c>
      <c r="K39" s="225">
        <f t="shared" si="22"/>
        <v>0.57714999999999961</v>
      </c>
      <c r="L39" s="211">
        <v>0</v>
      </c>
      <c r="M39" s="49">
        <v>0</v>
      </c>
      <c r="N39" s="212">
        <f t="shared" si="23"/>
        <v>0</v>
      </c>
      <c r="O39" s="211">
        <v>3.6374999999999993</v>
      </c>
      <c r="P39" s="49">
        <v>3.0425</v>
      </c>
      <c r="Q39" s="212">
        <f t="shared" si="24"/>
        <v>0.59499999999999931</v>
      </c>
      <c r="R39" s="211">
        <v>0</v>
      </c>
      <c r="S39" s="49">
        <v>0</v>
      </c>
      <c r="T39" s="212">
        <f t="shared" si="25"/>
        <v>0</v>
      </c>
      <c r="U39" s="211">
        <v>0</v>
      </c>
      <c r="V39" s="49">
        <v>0</v>
      </c>
      <c r="W39" s="212">
        <f t="shared" si="26"/>
        <v>0</v>
      </c>
      <c r="X39" s="51">
        <v>3.6374999999999993</v>
      </c>
      <c r="Y39" s="224">
        <v>4.8176527056746722E-2</v>
      </c>
      <c r="Z39" s="223">
        <f t="shared" si="7"/>
        <v>0.43650000000000005</v>
      </c>
      <c r="AA39" s="222">
        <v>3.0425</v>
      </c>
      <c r="AB39" s="221">
        <v>4.029610544883902E-2</v>
      </c>
      <c r="AC39" s="220">
        <f t="shared" si="8"/>
        <v>0.43650000000000005</v>
      </c>
      <c r="AD39" s="219">
        <f t="shared" si="27"/>
        <v>0.59499999999999931</v>
      </c>
    </row>
    <row r="40" spans="1:30" ht="15">
      <c r="A40" s="377"/>
      <c r="B40" s="270" t="s">
        <v>22</v>
      </c>
      <c r="C40" s="269">
        <f t="shared" si="0"/>
        <v>0.44999999999999996</v>
      </c>
      <c r="D40" s="251">
        <v>6.2354024999999984</v>
      </c>
      <c r="E40" s="268">
        <v>8.2584202680675234E-2</v>
      </c>
      <c r="F40" s="262">
        <v>5.4911699999999994</v>
      </c>
      <c r="G40" s="267">
        <v>7.2727285244864867E-2</v>
      </c>
      <c r="H40" s="266">
        <f t="shared" si="1"/>
        <v>0.11935596779838978</v>
      </c>
      <c r="I40" s="251">
        <v>13.856449999999997</v>
      </c>
      <c r="J40" s="61">
        <v>12.2026</v>
      </c>
      <c r="K40" s="265">
        <f t="shared" si="22"/>
        <v>1.6538499999999967</v>
      </c>
      <c r="L40" s="251">
        <v>0</v>
      </c>
      <c r="M40" s="61">
        <v>0</v>
      </c>
      <c r="N40" s="252">
        <f t="shared" si="23"/>
        <v>0</v>
      </c>
      <c r="O40" s="251">
        <v>14.284999999999997</v>
      </c>
      <c r="P40" s="61">
        <v>12.579999999999998</v>
      </c>
      <c r="Q40" s="252">
        <f t="shared" si="24"/>
        <v>1.7049999999999983</v>
      </c>
      <c r="R40" s="251">
        <v>0</v>
      </c>
      <c r="S40" s="61">
        <v>0</v>
      </c>
      <c r="T40" s="252">
        <f t="shared" si="25"/>
        <v>0</v>
      </c>
      <c r="U40" s="251">
        <v>0</v>
      </c>
      <c r="V40" s="61">
        <v>0</v>
      </c>
      <c r="W40" s="252">
        <f t="shared" si="26"/>
        <v>0</v>
      </c>
      <c r="X40" s="63">
        <v>14.284999999999997</v>
      </c>
      <c r="Y40" s="264">
        <v>0.18919634062010363</v>
      </c>
      <c r="Z40" s="263">
        <f t="shared" si="7"/>
        <v>0.4365</v>
      </c>
      <c r="AA40" s="262">
        <v>12.579999999999998</v>
      </c>
      <c r="AB40" s="261">
        <v>0.16661462828147736</v>
      </c>
      <c r="AC40" s="260">
        <f t="shared" si="8"/>
        <v>0.4365</v>
      </c>
      <c r="AD40" s="259">
        <f t="shared" si="27"/>
        <v>1.7049999999999983</v>
      </c>
    </row>
    <row r="41" spans="1:30" ht="15">
      <c r="A41" s="377"/>
      <c r="B41" s="270" t="s">
        <v>21</v>
      </c>
      <c r="C41" s="269">
        <f t="shared" si="0"/>
        <v>0.45</v>
      </c>
      <c r="D41" s="251">
        <v>9.8692649999999986</v>
      </c>
      <c r="E41" s="268">
        <v>0.13071255321036523</v>
      </c>
      <c r="F41" s="262">
        <v>8.5728599999999986</v>
      </c>
      <c r="G41" s="267">
        <v>0.11354243896734069</v>
      </c>
      <c r="H41" s="266">
        <f t="shared" si="1"/>
        <v>0.13135780628040691</v>
      </c>
      <c r="I41" s="251">
        <v>21.931699999999996</v>
      </c>
      <c r="J41" s="61">
        <v>19.050799999999995</v>
      </c>
      <c r="K41" s="265">
        <f t="shared" si="22"/>
        <v>2.8809000000000005</v>
      </c>
      <c r="L41" s="251">
        <v>0</v>
      </c>
      <c r="M41" s="61">
        <v>0</v>
      </c>
      <c r="N41" s="252">
        <f t="shared" si="23"/>
        <v>0</v>
      </c>
      <c r="O41" s="251">
        <v>22.609999999999996</v>
      </c>
      <c r="P41" s="61">
        <v>19.639999999999993</v>
      </c>
      <c r="Q41" s="252">
        <f t="shared" si="24"/>
        <v>2.9700000000000024</v>
      </c>
      <c r="R41" s="251">
        <v>0</v>
      </c>
      <c r="S41" s="61">
        <v>0</v>
      </c>
      <c r="T41" s="252">
        <f t="shared" si="25"/>
        <v>0</v>
      </c>
      <c r="U41" s="251">
        <v>0</v>
      </c>
      <c r="V41" s="61">
        <v>0</v>
      </c>
      <c r="W41" s="252">
        <f t="shared" si="26"/>
        <v>0</v>
      </c>
      <c r="X41" s="63">
        <v>22.609999999999996</v>
      </c>
      <c r="Y41" s="264">
        <v>0.29945602110049307</v>
      </c>
      <c r="Z41" s="263">
        <f t="shared" si="7"/>
        <v>0.4365</v>
      </c>
      <c r="AA41" s="262">
        <v>19.639999999999993</v>
      </c>
      <c r="AB41" s="261">
        <v>0.26012013509127302</v>
      </c>
      <c r="AC41" s="260">
        <f t="shared" si="8"/>
        <v>0.43650000000000005</v>
      </c>
      <c r="AD41" s="259">
        <f t="shared" si="27"/>
        <v>2.9700000000000024</v>
      </c>
    </row>
    <row r="42" spans="1:30" ht="15">
      <c r="A42" s="377"/>
      <c r="B42" s="270" t="s">
        <v>20</v>
      </c>
      <c r="C42" s="269">
        <f t="shared" si="0"/>
        <v>0.45</v>
      </c>
      <c r="D42" s="251">
        <v>16.06647375</v>
      </c>
      <c r="E42" s="268">
        <v>0.21279090235694464</v>
      </c>
      <c r="F42" s="262">
        <v>14.225535000000002</v>
      </c>
      <c r="G42" s="267">
        <v>0.18840876201352516</v>
      </c>
      <c r="H42" s="266">
        <f t="shared" si="1"/>
        <v>0.11458262582354124</v>
      </c>
      <c r="I42" s="251">
        <v>35.703274999999998</v>
      </c>
      <c r="J42" s="61">
        <v>31.612300000000005</v>
      </c>
      <c r="K42" s="265">
        <f t="shared" si="22"/>
        <v>4.0909749999999931</v>
      </c>
      <c r="L42" s="251">
        <v>0</v>
      </c>
      <c r="M42" s="61">
        <v>0</v>
      </c>
      <c r="N42" s="252">
        <f t="shared" si="23"/>
        <v>0</v>
      </c>
      <c r="O42" s="251">
        <v>36.807500000000005</v>
      </c>
      <c r="P42" s="61">
        <v>32.590000000000003</v>
      </c>
      <c r="Q42" s="252">
        <f t="shared" si="24"/>
        <v>4.2175000000000011</v>
      </c>
      <c r="R42" s="251">
        <v>0</v>
      </c>
      <c r="S42" s="61">
        <v>0</v>
      </c>
      <c r="T42" s="252">
        <f t="shared" si="25"/>
        <v>0</v>
      </c>
      <c r="U42" s="251">
        <v>0</v>
      </c>
      <c r="V42" s="61">
        <v>0</v>
      </c>
      <c r="W42" s="252">
        <f t="shared" si="26"/>
        <v>0</v>
      </c>
      <c r="X42" s="63">
        <v>36.807500000000005</v>
      </c>
      <c r="Y42" s="264">
        <v>0.48749347619002215</v>
      </c>
      <c r="Z42" s="263">
        <f t="shared" si="7"/>
        <v>0.43649999999999994</v>
      </c>
      <c r="AA42" s="262">
        <v>32.590000000000003</v>
      </c>
      <c r="AB42" s="261">
        <v>0.43163519361632335</v>
      </c>
      <c r="AC42" s="260">
        <f t="shared" si="8"/>
        <v>0.43650000000000005</v>
      </c>
      <c r="AD42" s="259">
        <f t="shared" si="27"/>
        <v>4.2175000000000011</v>
      </c>
    </row>
    <row r="43" spans="1:30" ht="15">
      <c r="A43" s="377"/>
      <c r="B43" s="270" t="s">
        <v>19</v>
      </c>
      <c r="C43" s="269">
        <f t="shared" si="0"/>
        <v>0.45</v>
      </c>
      <c r="D43" s="251">
        <v>11.004165</v>
      </c>
      <c r="E43" s="268">
        <v>0.14574362965207022</v>
      </c>
      <c r="F43" s="262">
        <v>9.6641099999999991</v>
      </c>
      <c r="G43" s="267">
        <v>0.12799539708436472</v>
      </c>
      <c r="H43" s="266">
        <f t="shared" si="1"/>
        <v>0.12177707259024208</v>
      </c>
      <c r="I43" s="251">
        <v>24.453700000000001</v>
      </c>
      <c r="J43" s="61">
        <v>21.475799999999996</v>
      </c>
      <c r="K43" s="265">
        <f t="shared" si="22"/>
        <v>2.9779000000000053</v>
      </c>
      <c r="L43" s="251">
        <v>0</v>
      </c>
      <c r="M43" s="61">
        <v>0</v>
      </c>
      <c r="N43" s="252">
        <f t="shared" si="23"/>
        <v>0</v>
      </c>
      <c r="O43" s="251">
        <v>25.21</v>
      </c>
      <c r="P43" s="61">
        <v>22.139999999999993</v>
      </c>
      <c r="Q43" s="252">
        <f t="shared" si="24"/>
        <v>3.0700000000000074</v>
      </c>
      <c r="R43" s="251">
        <v>0</v>
      </c>
      <c r="S43" s="61">
        <v>0</v>
      </c>
      <c r="T43" s="252">
        <f t="shared" si="25"/>
        <v>0</v>
      </c>
      <c r="U43" s="251">
        <v>0</v>
      </c>
      <c r="V43" s="61">
        <v>0</v>
      </c>
      <c r="W43" s="252">
        <f t="shared" si="26"/>
        <v>0</v>
      </c>
      <c r="X43" s="63">
        <v>25.21</v>
      </c>
      <c r="Y43" s="264">
        <v>0.33389147686614029</v>
      </c>
      <c r="Z43" s="263">
        <f t="shared" si="7"/>
        <v>0.4365</v>
      </c>
      <c r="AA43" s="262">
        <v>22.139999999999993</v>
      </c>
      <c r="AB43" s="261">
        <v>0.29323115025054913</v>
      </c>
      <c r="AC43" s="260">
        <f t="shared" si="8"/>
        <v>0.43650000000000011</v>
      </c>
      <c r="AD43" s="259">
        <f t="shared" si="27"/>
        <v>3.0700000000000074</v>
      </c>
    </row>
    <row r="44" spans="1:30" ht="15">
      <c r="A44" s="377"/>
      <c r="B44" s="258" t="s">
        <v>18</v>
      </c>
      <c r="C44" s="269">
        <f t="shared" si="0"/>
        <v>0.4499999999999999</v>
      </c>
      <c r="D44" s="251">
        <v>6.989456249999999</v>
      </c>
      <c r="E44" s="268">
        <v>9.2571196739538841E-2</v>
      </c>
      <c r="F44" s="262">
        <v>6.4067287500000001</v>
      </c>
      <c r="G44" s="267">
        <v>8.4853317105048023E-2</v>
      </c>
      <c r="H44" s="266">
        <f t="shared" si="1"/>
        <v>8.3372365339578314E-2</v>
      </c>
      <c r="I44" s="251">
        <v>15.532125000000001</v>
      </c>
      <c r="J44" s="61">
        <v>14.237175000000001</v>
      </c>
      <c r="K44" s="265">
        <f t="shared" si="22"/>
        <v>1.29495</v>
      </c>
      <c r="L44" s="251">
        <v>0</v>
      </c>
      <c r="M44" s="61">
        <v>0</v>
      </c>
      <c r="N44" s="252">
        <f t="shared" si="23"/>
        <v>0</v>
      </c>
      <c r="O44" s="251">
        <v>16.012499999999999</v>
      </c>
      <c r="P44" s="61">
        <v>14.677500000000002</v>
      </c>
      <c r="Q44" s="252">
        <f t="shared" si="24"/>
        <v>1.3349999999999973</v>
      </c>
      <c r="R44" s="251">
        <v>0</v>
      </c>
      <c r="S44" s="61">
        <v>0</v>
      </c>
      <c r="T44" s="252">
        <f t="shared" si="25"/>
        <v>0</v>
      </c>
      <c r="U44" s="251">
        <v>0</v>
      </c>
      <c r="V44" s="61">
        <v>0</v>
      </c>
      <c r="W44" s="252">
        <f t="shared" si="26"/>
        <v>0</v>
      </c>
      <c r="X44" s="63">
        <v>16.012499999999999</v>
      </c>
      <c r="Y44" s="264">
        <v>0.21207605209516345</v>
      </c>
      <c r="Z44" s="263">
        <f t="shared" si="7"/>
        <v>0.43649999999999994</v>
      </c>
      <c r="AA44" s="262">
        <v>14.677500000000002</v>
      </c>
      <c r="AB44" s="261">
        <v>0.19439477000011005</v>
      </c>
      <c r="AC44" s="260">
        <f t="shared" si="8"/>
        <v>0.43649999999999994</v>
      </c>
      <c r="AD44" s="259">
        <f t="shared" si="27"/>
        <v>1.3349999999999973</v>
      </c>
    </row>
    <row r="45" spans="1:30" ht="15">
      <c r="A45" s="377"/>
      <c r="B45" s="238" t="s">
        <v>17</v>
      </c>
      <c r="C45" s="249">
        <f t="shared" si="0"/>
        <v>0.45</v>
      </c>
      <c r="D45" s="231">
        <v>1.3018612500000002</v>
      </c>
      <c r="E45" s="248">
        <v>1.7242379033609659E-2</v>
      </c>
      <c r="F45" s="242">
        <v>1.1687287499999999</v>
      </c>
      <c r="G45" s="247">
        <v>1.5479118143332724E-2</v>
      </c>
      <c r="H45" s="246">
        <f t="shared" si="1"/>
        <v>0.10226320201173535</v>
      </c>
      <c r="I45" s="231">
        <v>2.8930250000000002</v>
      </c>
      <c r="J45" s="72">
        <v>2.5971749999999996</v>
      </c>
      <c r="K45" s="245">
        <f t="shared" si="22"/>
        <v>0.29585000000000061</v>
      </c>
      <c r="L45" s="231">
        <v>0</v>
      </c>
      <c r="M45" s="72">
        <v>0</v>
      </c>
      <c r="N45" s="232">
        <f t="shared" si="23"/>
        <v>0</v>
      </c>
      <c r="O45" s="231">
        <v>2.9825000000000004</v>
      </c>
      <c r="P45" s="72">
        <v>2.6774999999999998</v>
      </c>
      <c r="Q45" s="232">
        <f t="shared" si="24"/>
        <v>0.3050000000000006</v>
      </c>
      <c r="R45" s="231">
        <v>0</v>
      </c>
      <c r="S45" s="72">
        <v>0</v>
      </c>
      <c r="T45" s="232">
        <f t="shared" si="25"/>
        <v>0</v>
      </c>
      <c r="U45" s="231">
        <v>0</v>
      </c>
      <c r="V45" s="72">
        <v>0</v>
      </c>
      <c r="W45" s="232">
        <f t="shared" si="26"/>
        <v>0</v>
      </c>
      <c r="X45" s="74">
        <v>2.9825000000000004</v>
      </c>
      <c r="Y45" s="244">
        <v>3.9501441085016402E-2</v>
      </c>
      <c r="Z45" s="243">
        <f t="shared" si="7"/>
        <v>0.4365</v>
      </c>
      <c r="AA45" s="242">
        <v>2.6774999999999998</v>
      </c>
      <c r="AB45" s="241">
        <v>3.5461897235584704E-2</v>
      </c>
      <c r="AC45" s="240">
        <f t="shared" si="8"/>
        <v>0.4365</v>
      </c>
      <c r="AD45" s="239">
        <f t="shared" si="27"/>
        <v>0.3050000000000006</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0.45000000000000007</v>
      </c>
      <c r="D48" s="171">
        <f>SUM(D36:D47)</f>
        <v>53.088221249999997</v>
      </c>
      <c r="E48" s="188">
        <v>0.70312195943510147</v>
      </c>
      <c r="F48" s="182">
        <f>SUM(F36:F47)</f>
        <v>46.857183749999997</v>
      </c>
      <c r="G48" s="187">
        <v>0.62059556858689435</v>
      </c>
      <c r="H48" s="186">
        <f t="shared" si="1"/>
        <v>0.11737137454007276</v>
      </c>
      <c r="I48" s="171">
        <f t="shared" ref="I48:X48" si="28">SUM(I36:I47)</f>
        <v>117.97382499999998</v>
      </c>
      <c r="J48" s="27">
        <f t="shared" si="28"/>
        <v>104.12707499999999</v>
      </c>
      <c r="K48" s="185">
        <f t="shared" si="28"/>
        <v>13.846749999999997</v>
      </c>
      <c r="L48" s="171">
        <f t="shared" si="28"/>
        <v>0</v>
      </c>
      <c r="M48" s="27">
        <f t="shared" si="28"/>
        <v>0</v>
      </c>
      <c r="N48" s="172">
        <f t="shared" si="28"/>
        <v>0</v>
      </c>
      <c r="O48" s="171">
        <f t="shared" si="28"/>
        <v>121.6225</v>
      </c>
      <c r="P48" s="27">
        <f t="shared" si="28"/>
        <v>107.34749999999998</v>
      </c>
      <c r="Q48" s="172">
        <f t="shared" si="28"/>
        <v>14.275000000000006</v>
      </c>
      <c r="R48" s="171">
        <f t="shared" si="28"/>
        <v>0</v>
      </c>
      <c r="S48" s="27">
        <f t="shared" si="28"/>
        <v>0</v>
      </c>
      <c r="T48" s="172">
        <f t="shared" si="28"/>
        <v>0</v>
      </c>
      <c r="U48" s="171">
        <f t="shared" si="28"/>
        <v>0</v>
      </c>
      <c r="V48" s="27">
        <f t="shared" si="28"/>
        <v>0</v>
      </c>
      <c r="W48" s="172">
        <f t="shared" si="28"/>
        <v>0</v>
      </c>
      <c r="X48" s="29">
        <f t="shared" si="28"/>
        <v>121.6225</v>
      </c>
      <c r="Y48" s="184">
        <v>1.6108177764836233</v>
      </c>
      <c r="Z48" s="183">
        <f t="shared" si="7"/>
        <v>0.43649999999999994</v>
      </c>
      <c r="AA48" s="182">
        <f>SUM(AA36:AA47)</f>
        <v>107.34749999999998</v>
      </c>
      <c r="AB48" s="181">
        <v>1.4217538799241565</v>
      </c>
      <c r="AC48" s="180">
        <f t="shared" si="8"/>
        <v>0.43650000000000005</v>
      </c>
      <c r="AD48" s="179">
        <f>SUM(AD36:AD47)</f>
        <v>14.275000000000006</v>
      </c>
    </row>
    <row r="49" spans="1:30" ht="15">
      <c r="A49" s="377"/>
      <c r="B49" s="158" t="s">
        <v>87</v>
      </c>
      <c r="C49" s="169">
        <f t="shared" si="0"/>
        <v>0.45000000000000007</v>
      </c>
      <c r="D49" s="151">
        <f>SUM(D39:D45)</f>
        <v>53.054392499999999</v>
      </c>
      <c r="E49" s="168">
        <v>0.70267391773347376</v>
      </c>
      <c r="F49" s="162">
        <f>SUM(F39:F45)</f>
        <v>46.857183749999997</v>
      </c>
      <c r="G49" s="167">
        <v>0.62059556858689435</v>
      </c>
      <c r="H49" s="166">
        <f t="shared" si="1"/>
        <v>0.11680858941132917</v>
      </c>
      <c r="I49" s="151">
        <f t="shared" ref="I49:X49" si="29">SUM(I39:I45)</f>
        <v>117.89864999999998</v>
      </c>
      <c r="J49" s="16">
        <f t="shared" si="29"/>
        <v>104.12707499999999</v>
      </c>
      <c r="K49" s="165">
        <f t="shared" si="29"/>
        <v>13.771574999999995</v>
      </c>
      <c r="L49" s="151">
        <f t="shared" si="29"/>
        <v>0</v>
      </c>
      <c r="M49" s="16">
        <f t="shared" si="29"/>
        <v>0</v>
      </c>
      <c r="N49" s="152">
        <f t="shared" si="29"/>
        <v>0</v>
      </c>
      <c r="O49" s="151">
        <f t="shared" si="29"/>
        <v>121.54500000000002</v>
      </c>
      <c r="P49" s="16">
        <f t="shared" si="29"/>
        <v>107.34749999999998</v>
      </c>
      <c r="Q49" s="152">
        <f t="shared" si="29"/>
        <v>14.197500000000005</v>
      </c>
      <c r="R49" s="151">
        <f t="shared" si="29"/>
        <v>0</v>
      </c>
      <c r="S49" s="16">
        <f t="shared" si="29"/>
        <v>0</v>
      </c>
      <c r="T49" s="152">
        <f t="shared" si="29"/>
        <v>0</v>
      </c>
      <c r="U49" s="151">
        <f t="shared" si="29"/>
        <v>0</v>
      </c>
      <c r="V49" s="16">
        <f t="shared" si="29"/>
        <v>0</v>
      </c>
      <c r="W49" s="152">
        <f t="shared" si="29"/>
        <v>0</v>
      </c>
      <c r="X49" s="18">
        <f t="shared" si="29"/>
        <v>121.54500000000002</v>
      </c>
      <c r="Y49" s="164">
        <v>1.6097913350136859</v>
      </c>
      <c r="Z49" s="163">
        <f t="shared" si="7"/>
        <v>0.43649999999999994</v>
      </c>
      <c r="AA49" s="162">
        <f>SUM(AA39:AA45)</f>
        <v>107.34749999999998</v>
      </c>
      <c r="AB49" s="161">
        <v>1.4217538799241565</v>
      </c>
      <c r="AC49" s="160">
        <f t="shared" si="8"/>
        <v>0.43650000000000005</v>
      </c>
      <c r="AD49" s="159">
        <f>SUM(AD39:AD45)</f>
        <v>14.197500000000005</v>
      </c>
    </row>
    <row r="50" spans="1:30" ht="15.75" thickBot="1">
      <c r="A50" s="378"/>
      <c r="B50" s="138" t="s">
        <v>86</v>
      </c>
      <c r="C50" s="149">
        <f t="shared" si="0"/>
        <v>0.45</v>
      </c>
      <c r="D50" s="131">
        <f>SUM(D36:D38,D46:D47)</f>
        <v>3.3828749999999998E-2</v>
      </c>
      <c r="E50" s="148">
        <v>4.4804170162774461E-4</v>
      </c>
      <c r="F50" s="142">
        <f>SUM(F36:F38,F46:F47)</f>
        <v>0</v>
      </c>
      <c r="G50" s="147">
        <v>0</v>
      </c>
      <c r="H50" s="146">
        <f t="shared" si="1"/>
        <v>1</v>
      </c>
      <c r="I50" s="131">
        <f t="shared" ref="I50:X50" si="30">SUM(I36:I38,I46:I47)</f>
        <v>7.5174999999999992E-2</v>
      </c>
      <c r="J50" s="5">
        <f t="shared" si="30"/>
        <v>0</v>
      </c>
      <c r="K50" s="145">
        <f t="shared" si="30"/>
        <v>7.5174999999999992E-2</v>
      </c>
      <c r="L50" s="131">
        <f t="shared" si="30"/>
        <v>0</v>
      </c>
      <c r="M50" s="5">
        <f t="shared" si="30"/>
        <v>0</v>
      </c>
      <c r="N50" s="132">
        <f t="shared" si="30"/>
        <v>0</v>
      </c>
      <c r="O50" s="131">
        <f t="shared" si="30"/>
        <v>7.7499999999999986E-2</v>
      </c>
      <c r="P50" s="5">
        <f t="shared" si="30"/>
        <v>0</v>
      </c>
      <c r="Q50" s="132">
        <f t="shared" si="30"/>
        <v>7.7499999999999986E-2</v>
      </c>
      <c r="R50" s="131">
        <f t="shared" si="30"/>
        <v>0</v>
      </c>
      <c r="S50" s="5">
        <f t="shared" si="30"/>
        <v>0</v>
      </c>
      <c r="T50" s="132">
        <f t="shared" si="30"/>
        <v>0</v>
      </c>
      <c r="U50" s="131">
        <f t="shared" si="30"/>
        <v>0</v>
      </c>
      <c r="V50" s="5">
        <f t="shared" si="30"/>
        <v>0</v>
      </c>
      <c r="W50" s="132">
        <f t="shared" si="30"/>
        <v>0</v>
      </c>
      <c r="X50" s="7">
        <f t="shared" si="30"/>
        <v>7.7499999999999986E-2</v>
      </c>
      <c r="Y50" s="144">
        <v>1.026441469937559E-3</v>
      </c>
      <c r="Z50" s="143">
        <f t="shared" si="7"/>
        <v>0.43650000000000005</v>
      </c>
      <c r="AA50" s="142">
        <f>SUM(AA36:AA38,AA46:AA47)</f>
        <v>0</v>
      </c>
      <c r="AB50" s="141">
        <v>0</v>
      </c>
      <c r="AC50" s="140">
        <f t="shared" si="8"/>
        <v>1</v>
      </c>
      <c r="AD50" s="139">
        <f>SUM(AD36:AD38,AD46:AD47)</f>
        <v>7.7499999999999986E-2</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7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NinepipeReuse!A1</f>
        <v>FIIP DIVERSION: Project "Pump-Back" Irrigation below Ninepipe Reservoir</v>
      </c>
      <c r="C1" s="127"/>
      <c r="D1" s="127"/>
      <c r="E1" s="127"/>
      <c r="F1" s="127"/>
      <c r="G1" s="127"/>
      <c r="H1" s="127"/>
      <c r="I1" s="127"/>
      <c r="J1" s="127"/>
      <c r="K1" s="127"/>
      <c r="L1" s="127"/>
      <c r="M1" s="127"/>
      <c r="N1" s="127"/>
      <c r="O1" s="127"/>
    </row>
    <row r="2" spans="2:15" ht="23.25">
      <c r="B2" s="125" t="str">
        <f>NinepipeReuse!A2</f>
        <v>76 Acres (0% Sprinkler / 100%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7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149</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205</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23.704999999999998</v>
      </c>
      <c r="P6" s="83">
        <v>28.832500000000003</v>
      </c>
      <c r="Q6" s="274">
        <f t="shared" ref="Q6:Q17" si="4">O6-P6</f>
        <v>-5.1275000000000048</v>
      </c>
      <c r="R6" s="273">
        <v>0</v>
      </c>
      <c r="S6" s="83">
        <v>0</v>
      </c>
      <c r="T6" s="274">
        <f t="shared" ref="T6:T17" si="5">R6-S6</f>
        <v>0</v>
      </c>
      <c r="U6" s="273">
        <v>0</v>
      </c>
      <c r="V6" s="83">
        <v>0</v>
      </c>
      <c r="W6" s="274">
        <f t="shared" ref="W6:W17" si="6">U6-V6</f>
        <v>0</v>
      </c>
      <c r="X6" s="85">
        <v>23.704999999999998</v>
      </c>
      <c r="Y6" s="286">
        <v>2.4149906436555348E-3</v>
      </c>
      <c r="Z6" s="285">
        <f t="shared" ref="Z6:Z50" si="7">IFERROR(D6/X6,1)</f>
        <v>0</v>
      </c>
      <c r="AA6" s="284">
        <v>28.832500000000003</v>
      </c>
      <c r="AB6" s="283">
        <v>2.9373641735163519E-3</v>
      </c>
      <c r="AC6" s="282">
        <f t="shared" ref="AC6:AC50" si="8">IFERROR(F6/AA6,1)</f>
        <v>0</v>
      </c>
      <c r="AD6" s="281">
        <f t="shared" ref="AD6:AD17" si="9">X6-AA6</f>
        <v>-5.1275000000000048</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16.8325</v>
      </c>
      <c r="P7" s="61">
        <v>21.177500000000002</v>
      </c>
      <c r="Q7" s="252">
        <f t="shared" si="4"/>
        <v>-4.3450000000000024</v>
      </c>
      <c r="R7" s="251">
        <v>0</v>
      </c>
      <c r="S7" s="61">
        <v>0</v>
      </c>
      <c r="T7" s="252">
        <f t="shared" si="5"/>
        <v>0</v>
      </c>
      <c r="U7" s="251">
        <v>0</v>
      </c>
      <c r="V7" s="61">
        <v>0</v>
      </c>
      <c r="W7" s="252">
        <f t="shared" si="6"/>
        <v>0</v>
      </c>
      <c r="X7" s="63">
        <v>16.8325</v>
      </c>
      <c r="Y7" s="264">
        <v>1.7148420168458885E-3</v>
      </c>
      <c r="Z7" s="263">
        <f t="shared" si="7"/>
        <v>0</v>
      </c>
      <c r="AA7" s="262">
        <v>21.177500000000002</v>
      </c>
      <c r="AB7" s="261">
        <v>2.1574969144070939E-3</v>
      </c>
      <c r="AC7" s="260">
        <f t="shared" si="8"/>
        <v>0</v>
      </c>
      <c r="AD7" s="259">
        <f t="shared" si="9"/>
        <v>-4.3450000000000024</v>
      </c>
    </row>
    <row r="8" spans="1:31" ht="15">
      <c r="A8" s="377"/>
      <c r="B8" s="271" t="s">
        <v>24</v>
      </c>
      <c r="C8" s="249">
        <f t="shared" si="0"/>
        <v>0.52903940891497403</v>
      </c>
      <c r="D8" s="231">
        <v>1.5668549999999999</v>
      </c>
      <c r="E8" s="248">
        <v>1.5962624614912014E-4</v>
      </c>
      <c r="F8" s="242">
        <v>0</v>
      </c>
      <c r="G8" s="247">
        <v>0</v>
      </c>
      <c r="H8" s="246">
        <f t="shared" si="1"/>
        <v>1</v>
      </c>
      <c r="I8" s="231">
        <v>2.961698076923077</v>
      </c>
      <c r="J8" s="72">
        <v>0</v>
      </c>
      <c r="K8" s="245">
        <f t="shared" si="2"/>
        <v>2.961698076923077</v>
      </c>
      <c r="L8" s="231">
        <v>0</v>
      </c>
      <c r="M8" s="72">
        <v>0</v>
      </c>
      <c r="N8" s="232">
        <f t="shared" si="3"/>
        <v>0</v>
      </c>
      <c r="O8" s="231">
        <v>10.494999999999999</v>
      </c>
      <c r="P8" s="72">
        <v>13.815</v>
      </c>
      <c r="Q8" s="232">
        <f t="shared" si="4"/>
        <v>-3.3200000000000003</v>
      </c>
      <c r="R8" s="231">
        <v>0</v>
      </c>
      <c r="S8" s="72">
        <v>0</v>
      </c>
      <c r="T8" s="232">
        <f t="shared" si="5"/>
        <v>0</v>
      </c>
      <c r="U8" s="231">
        <v>0</v>
      </c>
      <c r="V8" s="72">
        <v>0</v>
      </c>
      <c r="W8" s="232">
        <f t="shared" si="6"/>
        <v>0</v>
      </c>
      <c r="X8" s="74">
        <v>10.494999999999999</v>
      </c>
      <c r="Y8" s="244">
        <v>1.0691975028544541E-3</v>
      </c>
      <c r="Z8" s="243">
        <f t="shared" si="7"/>
        <v>0.14929537875178656</v>
      </c>
      <c r="AA8" s="242">
        <v>13.815</v>
      </c>
      <c r="AB8" s="241">
        <v>1.4074286328666745E-3</v>
      </c>
      <c r="AC8" s="240">
        <f t="shared" si="8"/>
        <v>0</v>
      </c>
      <c r="AD8" s="239">
        <f t="shared" si="9"/>
        <v>-3.3200000000000003</v>
      </c>
    </row>
    <row r="9" spans="1:31" ht="15">
      <c r="A9" s="377"/>
      <c r="B9" s="218" t="s">
        <v>23</v>
      </c>
      <c r="C9" s="229">
        <f t="shared" si="0"/>
        <v>0.53881878493510094</v>
      </c>
      <c r="D9" s="211">
        <v>58.229501250000006</v>
      </c>
      <c r="E9" s="228">
        <v>5.9322379541648712E-3</v>
      </c>
      <c r="F9" s="222">
        <v>78.518079750000012</v>
      </c>
      <c r="G9" s="227">
        <v>7.9991743494650051E-3</v>
      </c>
      <c r="H9" s="226">
        <f t="shared" si="1"/>
        <v>-0.34842439080654164</v>
      </c>
      <c r="I9" s="211">
        <v>108.06880323783361</v>
      </c>
      <c r="J9" s="49">
        <v>150.07208952119311</v>
      </c>
      <c r="K9" s="225">
        <f t="shared" si="2"/>
        <v>-42.0032862833595</v>
      </c>
      <c r="L9" s="211">
        <v>0</v>
      </c>
      <c r="M9" s="49">
        <v>0</v>
      </c>
      <c r="N9" s="212">
        <f t="shared" si="3"/>
        <v>0</v>
      </c>
      <c r="O9" s="211">
        <v>15.487500000000001</v>
      </c>
      <c r="P9" s="49">
        <v>24.825000000000003</v>
      </c>
      <c r="Q9" s="212">
        <f t="shared" si="4"/>
        <v>-9.3375000000000021</v>
      </c>
      <c r="R9" s="211">
        <v>3.7199999999999998</v>
      </c>
      <c r="S9" s="49">
        <v>127.81000000000002</v>
      </c>
      <c r="T9" s="212">
        <f t="shared" si="5"/>
        <v>-124.09000000000002</v>
      </c>
      <c r="U9" s="211">
        <v>106.965</v>
      </c>
      <c r="V9" s="49">
        <v>48.810000000000016</v>
      </c>
      <c r="W9" s="212">
        <f t="shared" si="6"/>
        <v>58.154999999999987</v>
      </c>
      <c r="X9" s="51">
        <v>126.1725</v>
      </c>
      <c r="Y9" s="224">
        <v>1.2854056401038936E-2</v>
      </c>
      <c r="Z9" s="223">
        <f t="shared" si="7"/>
        <v>0.46150707364917082</v>
      </c>
      <c r="AA9" s="222">
        <v>201.44500000000005</v>
      </c>
      <c r="AB9" s="221">
        <v>2.0522581320870599E-2</v>
      </c>
      <c r="AC9" s="220">
        <f t="shared" si="8"/>
        <v>0.38977427958003424</v>
      </c>
      <c r="AD9" s="219">
        <f t="shared" si="9"/>
        <v>-75.272500000000051</v>
      </c>
    </row>
    <row r="10" spans="1:31" ht="15">
      <c r="A10" s="377"/>
      <c r="B10" s="270" t="s">
        <v>22</v>
      </c>
      <c r="C10" s="269">
        <f t="shared" si="0"/>
        <v>0.57655590348606833</v>
      </c>
      <c r="D10" s="251">
        <v>115.25704124999999</v>
      </c>
      <c r="E10" s="268">
        <v>1.1742023886697742E-2</v>
      </c>
      <c r="F10" s="262">
        <v>419.71993499999996</v>
      </c>
      <c r="G10" s="267">
        <v>4.2759743344476256E-2</v>
      </c>
      <c r="H10" s="266">
        <f t="shared" si="1"/>
        <v>-2.6415990767071684</v>
      </c>
      <c r="I10" s="251">
        <v>199.90609852941174</v>
      </c>
      <c r="J10" s="61">
        <v>772.97995294117641</v>
      </c>
      <c r="K10" s="265">
        <f t="shared" si="2"/>
        <v>-573.07385441176461</v>
      </c>
      <c r="L10" s="251">
        <v>0</v>
      </c>
      <c r="M10" s="61">
        <v>0</v>
      </c>
      <c r="N10" s="252">
        <f t="shared" si="3"/>
        <v>0</v>
      </c>
      <c r="O10" s="251">
        <v>48.692500000000003</v>
      </c>
      <c r="P10" s="61">
        <v>77.775000000000006</v>
      </c>
      <c r="Q10" s="252">
        <f t="shared" si="4"/>
        <v>-29.082500000000003</v>
      </c>
      <c r="R10" s="251">
        <v>0</v>
      </c>
      <c r="S10" s="61">
        <v>840.45499999999993</v>
      </c>
      <c r="T10" s="252">
        <f t="shared" si="5"/>
        <v>-840.45499999999993</v>
      </c>
      <c r="U10" s="251">
        <v>227.44499999999996</v>
      </c>
      <c r="V10" s="61">
        <v>0</v>
      </c>
      <c r="W10" s="252">
        <f t="shared" si="6"/>
        <v>227.44499999999996</v>
      </c>
      <c r="X10" s="63">
        <v>276.13749999999999</v>
      </c>
      <c r="Y10" s="264">
        <v>2.8132017669792456E-2</v>
      </c>
      <c r="Z10" s="263">
        <f t="shared" si="7"/>
        <v>0.41739003666651575</v>
      </c>
      <c r="AA10" s="262">
        <v>918.2299999999999</v>
      </c>
      <c r="AB10" s="261">
        <v>9.3546376659946903E-2</v>
      </c>
      <c r="AC10" s="260">
        <f t="shared" si="8"/>
        <v>0.45709673502281567</v>
      </c>
      <c r="AD10" s="259">
        <f t="shared" si="9"/>
        <v>-642.09249999999997</v>
      </c>
    </row>
    <row r="11" spans="1:31" ht="15">
      <c r="A11" s="377"/>
      <c r="B11" s="270" t="s">
        <v>21</v>
      </c>
      <c r="C11" s="269">
        <f t="shared" si="0"/>
        <v>0.58954713587316676</v>
      </c>
      <c r="D11" s="251">
        <v>966.06306749999999</v>
      </c>
      <c r="E11" s="268">
        <v>9.8419458729958456E-2</v>
      </c>
      <c r="F11" s="262">
        <v>981.5208937499998</v>
      </c>
      <c r="G11" s="267">
        <v>9.9994253320350251E-2</v>
      </c>
      <c r="H11" s="266">
        <f t="shared" si="1"/>
        <v>-1.6000845876451862E-2</v>
      </c>
      <c r="I11" s="251">
        <v>1638.6528043583535</v>
      </c>
      <c r="J11" s="61">
        <v>1665.6747760290555</v>
      </c>
      <c r="K11" s="265">
        <f t="shared" si="2"/>
        <v>-27.021971670701987</v>
      </c>
      <c r="L11" s="251">
        <v>0</v>
      </c>
      <c r="M11" s="61">
        <v>0</v>
      </c>
      <c r="N11" s="252">
        <f t="shared" si="3"/>
        <v>0</v>
      </c>
      <c r="O11" s="251">
        <v>220.63749999999999</v>
      </c>
      <c r="P11" s="61">
        <v>168.24</v>
      </c>
      <c r="Q11" s="252">
        <f t="shared" si="4"/>
        <v>52.39749999999998</v>
      </c>
      <c r="R11" s="251">
        <v>1607.45</v>
      </c>
      <c r="S11" s="61">
        <v>1813.9875</v>
      </c>
      <c r="T11" s="252">
        <f t="shared" si="5"/>
        <v>-206.53749999999991</v>
      </c>
      <c r="U11" s="251">
        <v>46.402499999999918</v>
      </c>
      <c r="V11" s="61">
        <v>1.5974999999999824</v>
      </c>
      <c r="W11" s="252">
        <f t="shared" si="6"/>
        <v>44.804999999999936</v>
      </c>
      <c r="X11" s="63">
        <v>1874.49</v>
      </c>
      <c r="Y11" s="264">
        <v>0.19096712978805583</v>
      </c>
      <c r="Z11" s="263">
        <f t="shared" si="7"/>
        <v>0.51537381767840851</v>
      </c>
      <c r="AA11" s="262">
        <v>1983.825</v>
      </c>
      <c r="AB11" s="261">
        <v>0.20210583478803698</v>
      </c>
      <c r="AC11" s="260">
        <f t="shared" si="8"/>
        <v>0.49476183320101308</v>
      </c>
      <c r="AD11" s="259">
        <f t="shared" si="9"/>
        <v>-109.33500000000004</v>
      </c>
    </row>
    <row r="12" spans="1:31" ht="15">
      <c r="A12" s="377"/>
      <c r="B12" s="270" t="s">
        <v>20</v>
      </c>
      <c r="C12" s="269">
        <f t="shared" si="0"/>
        <v>0.58801642258168962</v>
      </c>
      <c r="D12" s="251">
        <v>1821.5880862500001</v>
      </c>
      <c r="E12" s="268">
        <v>0.18557764964725337</v>
      </c>
      <c r="F12" s="262">
        <v>1769.0027849999999</v>
      </c>
      <c r="G12" s="267">
        <v>0.18022042498949617</v>
      </c>
      <c r="H12" s="266">
        <f t="shared" si="1"/>
        <v>2.886783331914216E-2</v>
      </c>
      <c r="I12" s="251">
        <v>3097.8524005372274</v>
      </c>
      <c r="J12" s="61">
        <v>3007.5495837318399</v>
      </c>
      <c r="K12" s="265">
        <f t="shared" si="2"/>
        <v>90.302816805387465</v>
      </c>
      <c r="L12" s="251">
        <v>0</v>
      </c>
      <c r="M12" s="61">
        <v>0</v>
      </c>
      <c r="N12" s="252">
        <f t="shared" si="3"/>
        <v>0</v>
      </c>
      <c r="O12" s="251">
        <v>308.815</v>
      </c>
      <c r="P12" s="61">
        <v>321.40750000000003</v>
      </c>
      <c r="Q12" s="252">
        <f t="shared" si="4"/>
        <v>-12.59250000000003</v>
      </c>
      <c r="R12" s="251">
        <v>821.89499999999987</v>
      </c>
      <c r="S12" s="61">
        <v>1043.42</v>
      </c>
      <c r="T12" s="252">
        <f t="shared" si="5"/>
        <v>-221.5250000000002</v>
      </c>
      <c r="U12" s="251">
        <v>2425.2725</v>
      </c>
      <c r="V12" s="61">
        <v>2239.2374999999997</v>
      </c>
      <c r="W12" s="252">
        <f t="shared" si="6"/>
        <v>186.03500000000031</v>
      </c>
      <c r="X12" s="63">
        <v>3555.9825000000001</v>
      </c>
      <c r="Y12" s="264">
        <v>0.36227228291511571</v>
      </c>
      <c r="Z12" s="263">
        <f t="shared" si="7"/>
        <v>0.51226013802092674</v>
      </c>
      <c r="AA12" s="262">
        <v>3604.0649999999996</v>
      </c>
      <c r="AB12" s="261">
        <v>0.36717077638165985</v>
      </c>
      <c r="AC12" s="260">
        <f t="shared" si="8"/>
        <v>0.49083542749645193</v>
      </c>
      <c r="AD12" s="259">
        <f t="shared" si="9"/>
        <v>-48.082499999999527</v>
      </c>
    </row>
    <row r="13" spans="1:31" ht="15">
      <c r="A13" s="377"/>
      <c r="B13" s="270" t="s">
        <v>19</v>
      </c>
      <c r="C13" s="269">
        <f t="shared" si="0"/>
        <v>0.63297668427402898</v>
      </c>
      <c r="D13" s="251">
        <v>1127.2488524999999</v>
      </c>
      <c r="E13" s="268">
        <v>0.114840558188523</v>
      </c>
      <c r="F13" s="262">
        <v>1250.024175</v>
      </c>
      <c r="G13" s="267">
        <v>0.1273485208592503</v>
      </c>
      <c r="H13" s="266">
        <f t="shared" si="1"/>
        <v>-0.10891589929562616</v>
      </c>
      <c r="I13" s="251">
        <v>1780.8694704021516</v>
      </c>
      <c r="J13" s="61">
        <v>1964.8138856557375</v>
      </c>
      <c r="K13" s="265">
        <f t="shared" si="2"/>
        <v>-183.94441525358593</v>
      </c>
      <c r="L13" s="251">
        <v>0</v>
      </c>
      <c r="M13" s="61">
        <v>0</v>
      </c>
      <c r="N13" s="252">
        <f t="shared" si="3"/>
        <v>0</v>
      </c>
      <c r="O13" s="251">
        <v>244.54</v>
      </c>
      <c r="P13" s="61">
        <v>252.52749999999997</v>
      </c>
      <c r="Q13" s="252">
        <f t="shared" si="4"/>
        <v>-7.9874999999999829</v>
      </c>
      <c r="R13" s="251">
        <v>0</v>
      </c>
      <c r="S13" s="61">
        <v>0</v>
      </c>
      <c r="T13" s="252">
        <f t="shared" si="5"/>
        <v>0</v>
      </c>
      <c r="U13" s="251">
        <v>1755.1799999999998</v>
      </c>
      <c r="V13" s="61">
        <v>2051.5350000000003</v>
      </c>
      <c r="W13" s="252">
        <f t="shared" si="6"/>
        <v>-296.35500000000047</v>
      </c>
      <c r="X13" s="63">
        <v>1999.7199999999998</v>
      </c>
      <c r="Y13" s="264">
        <v>0.20372516726137294</v>
      </c>
      <c r="Z13" s="263">
        <f t="shared" si="7"/>
        <v>0.56370334471826056</v>
      </c>
      <c r="AA13" s="262">
        <v>2304.0625000000005</v>
      </c>
      <c r="AB13" s="261">
        <v>0.2347306213835956</v>
      </c>
      <c r="AC13" s="260">
        <f t="shared" si="8"/>
        <v>0.54253049776210482</v>
      </c>
      <c r="AD13" s="259">
        <f t="shared" si="9"/>
        <v>-304.34250000000065</v>
      </c>
    </row>
    <row r="14" spans="1:31" ht="15">
      <c r="A14" s="377"/>
      <c r="B14" s="258" t="s">
        <v>18</v>
      </c>
      <c r="C14" s="269">
        <f t="shared" si="0"/>
        <v>0.63640708579763539</v>
      </c>
      <c r="D14" s="251">
        <v>1193.46706875</v>
      </c>
      <c r="E14" s="268">
        <v>0.12158666123358983</v>
      </c>
      <c r="F14" s="262">
        <v>865.43266124999991</v>
      </c>
      <c r="G14" s="267">
        <v>8.8167550290355071E-2</v>
      </c>
      <c r="H14" s="266">
        <f t="shared" si="1"/>
        <v>0.27485836525307145</v>
      </c>
      <c r="I14" s="251">
        <v>1875.3202083760243</v>
      </c>
      <c r="J14" s="61">
        <v>1360.1745243852458</v>
      </c>
      <c r="K14" s="265">
        <f t="shared" si="2"/>
        <v>515.14568399077848</v>
      </c>
      <c r="L14" s="251">
        <v>0</v>
      </c>
      <c r="M14" s="61">
        <v>0</v>
      </c>
      <c r="N14" s="252">
        <f t="shared" si="3"/>
        <v>0</v>
      </c>
      <c r="O14" s="251">
        <v>195.98250000000002</v>
      </c>
      <c r="P14" s="61">
        <v>181.77750000000003</v>
      </c>
      <c r="Q14" s="252">
        <f t="shared" si="4"/>
        <v>14.204999999999984</v>
      </c>
      <c r="R14" s="251">
        <v>578.72500000000002</v>
      </c>
      <c r="S14" s="61">
        <v>0</v>
      </c>
      <c r="T14" s="252">
        <f t="shared" si="5"/>
        <v>578.72500000000002</v>
      </c>
      <c r="U14" s="251">
        <v>1569.6349999999998</v>
      </c>
      <c r="V14" s="61">
        <v>1388.04</v>
      </c>
      <c r="W14" s="252">
        <f t="shared" si="6"/>
        <v>181.5949999999998</v>
      </c>
      <c r="X14" s="63">
        <v>2344.3424999999997</v>
      </c>
      <c r="Y14" s="264">
        <v>0.23883422075612845</v>
      </c>
      <c r="Z14" s="263">
        <f t="shared" si="7"/>
        <v>0.50908391958512889</v>
      </c>
      <c r="AA14" s="262">
        <v>1569.8175000000001</v>
      </c>
      <c r="AB14" s="261">
        <v>0.15992805630656395</v>
      </c>
      <c r="AC14" s="260">
        <f t="shared" si="8"/>
        <v>0.55129507809028744</v>
      </c>
      <c r="AD14" s="259">
        <f t="shared" si="9"/>
        <v>774.52499999999964</v>
      </c>
    </row>
    <row r="15" spans="1:31" ht="15">
      <c r="A15" s="377"/>
      <c r="B15" s="238" t="s">
        <v>17</v>
      </c>
      <c r="C15" s="249">
        <f t="shared" si="0"/>
        <v>0.60106995861106027</v>
      </c>
      <c r="D15" s="231">
        <v>39.058942500000001</v>
      </c>
      <c r="E15" s="248">
        <v>3.9792018851963519E-3</v>
      </c>
      <c r="F15" s="242">
        <v>39.827159999999999</v>
      </c>
      <c r="G15" s="247">
        <v>4.0574654614377349E-3</v>
      </c>
      <c r="H15" s="246">
        <f t="shared" si="1"/>
        <v>-1.9668159218596323E-2</v>
      </c>
      <c r="I15" s="231">
        <v>64.982356779661018</v>
      </c>
      <c r="J15" s="72">
        <v>67.233961879539947</v>
      </c>
      <c r="K15" s="245">
        <f t="shared" si="2"/>
        <v>-2.2516050998789297</v>
      </c>
      <c r="L15" s="231">
        <v>0</v>
      </c>
      <c r="M15" s="72">
        <v>0</v>
      </c>
      <c r="N15" s="232">
        <f t="shared" si="3"/>
        <v>0</v>
      </c>
      <c r="O15" s="231">
        <v>75.3125</v>
      </c>
      <c r="P15" s="72">
        <v>68.50500000000001</v>
      </c>
      <c r="Q15" s="232">
        <f t="shared" si="4"/>
        <v>6.8074999999999903</v>
      </c>
      <c r="R15" s="231">
        <v>0</v>
      </c>
      <c r="S15" s="72">
        <v>24.83</v>
      </c>
      <c r="T15" s="232">
        <f t="shared" si="5"/>
        <v>-24.83</v>
      </c>
      <c r="U15" s="231">
        <v>30.2925</v>
      </c>
      <c r="V15" s="72">
        <v>14.180000000000007</v>
      </c>
      <c r="W15" s="232">
        <f t="shared" si="6"/>
        <v>16.112499999999994</v>
      </c>
      <c r="X15" s="74">
        <v>105.605</v>
      </c>
      <c r="Y15" s="244">
        <v>1.0758704362929456E-2</v>
      </c>
      <c r="Z15" s="243">
        <f t="shared" si="7"/>
        <v>0.36985883717627005</v>
      </c>
      <c r="AA15" s="242">
        <v>107.51500000000001</v>
      </c>
      <c r="AB15" s="241">
        <v>1.0953289139533879E-2</v>
      </c>
      <c r="AC15" s="240">
        <f t="shared" si="8"/>
        <v>0.37043352090405984</v>
      </c>
      <c r="AD15" s="239">
        <f t="shared" si="9"/>
        <v>-1.9100000000000108</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31.302500000000002</v>
      </c>
      <c r="P16" s="49">
        <v>48.587499999999999</v>
      </c>
      <c r="Q16" s="212">
        <f t="shared" si="4"/>
        <v>-17.284999999999997</v>
      </c>
      <c r="R16" s="211">
        <v>0</v>
      </c>
      <c r="S16" s="49">
        <v>0</v>
      </c>
      <c r="T16" s="212">
        <f t="shared" si="5"/>
        <v>0</v>
      </c>
      <c r="U16" s="211">
        <v>0</v>
      </c>
      <c r="V16" s="49">
        <v>0</v>
      </c>
      <c r="W16" s="212">
        <f t="shared" si="6"/>
        <v>0</v>
      </c>
      <c r="X16" s="51">
        <v>31.302500000000002</v>
      </c>
      <c r="Y16" s="224">
        <v>3.1889999840973376E-3</v>
      </c>
      <c r="Z16" s="223">
        <f t="shared" si="7"/>
        <v>0</v>
      </c>
      <c r="AA16" s="222">
        <v>48.587499999999999</v>
      </c>
      <c r="AB16" s="221">
        <v>4.9499412739348204E-3</v>
      </c>
      <c r="AC16" s="220">
        <f t="shared" si="8"/>
        <v>0</v>
      </c>
      <c r="AD16" s="219">
        <f t="shared" si="9"/>
        <v>-17.284999999999997</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41.839999999999996</v>
      </c>
      <c r="P17" s="38">
        <v>41.802500000000002</v>
      </c>
      <c r="Q17" s="192">
        <f t="shared" si="4"/>
        <v>3.7499999999994316E-2</v>
      </c>
      <c r="R17" s="191">
        <v>0</v>
      </c>
      <c r="S17" s="38">
        <v>0</v>
      </c>
      <c r="T17" s="192">
        <f t="shared" si="5"/>
        <v>0</v>
      </c>
      <c r="U17" s="191">
        <v>0</v>
      </c>
      <c r="V17" s="38">
        <v>0</v>
      </c>
      <c r="W17" s="192">
        <f t="shared" si="6"/>
        <v>0</v>
      </c>
      <c r="X17" s="40">
        <v>41.839999999999996</v>
      </c>
      <c r="Y17" s="204">
        <v>4.262527252923331E-3</v>
      </c>
      <c r="Z17" s="203">
        <f t="shared" si="7"/>
        <v>0</v>
      </c>
      <c r="AA17" s="202">
        <v>41.802500000000002</v>
      </c>
      <c r="AB17" s="201">
        <v>4.2587068711841597E-3</v>
      </c>
      <c r="AC17" s="200">
        <f t="shared" si="8"/>
        <v>0</v>
      </c>
      <c r="AD17" s="199">
        <f t="shared" si="9"/>
        <v>3.7499999999994316E-2</v>
      </c>
    </row>
    <row r="18" spans="1:30" ht="15">
      <c r="A18" s="377"/>
      <c r="B18" s="178" t="s">
        <v>14</v>
      </c>
      <c r="C18" s="189">
        <f t="shared" si="0"/>
        <v>0.60699210980641916</v>
      </c>
      <c r="D18" s="171">
        <f>SUM(D6:D17)</f>
        <v>5322.4794149999998</v>
      </c>
      <c r="E18" s="188">
        <v>0.54223741777153278</v>
      </c>
      <c r="F18" s="182">
        <f>SUM(F6:F17)</f>
        <v>5404.0456897499989</v>
      </c>
      <c r="G18" s="187">
        <v>0.55054713261483068</v>
      </c>
      <c r="H18" s="186">
        <f t="shared" si="1"/>
        <v>-1.5324864295412055E-2</v>
      </c>
      <c r="I18" s="171">
        <f t="shared" ref="I18:X18" si="10">SUM(I6:I17)</f>
        <v>8768.6138402975866</v>
      </c>
      <c r="J18" s="27">
        <f t="shared" si="10"/>
        <v>8988.4987741437872</v>
      </c>
      <c r="K18" s="185">
        <f t="shared" si="10"/>
        <v>-219.88493384620199</v>
      </c>
      <c r="L18" s="171">
        <f t="shared" si="10"/>
        <v>0</v>
      </c>
      <c r="M18" s="27">
        <f t="shared" si="10"/>
        <v>0</v>
      </c>
      <c r="N18" s="172">
        <f t="shared" si="10"/>
        <v>0</v>
      </c>
      <c r="O18" s="171">
        <f t="shared" si="10"/>
        <v>1233.6424999999999</v>
      </c>
      <c r="P18" s="27">
        <f t="shared" si="10"/>
        <v>1249.2725000000003</v>
      </c>
      <c r="Q18" s="172">
        <f t="shared" si="10"/>
        <v>-15.630000000000074</v>
      </c>
      <c r="R18" s="171">
        <f t="shared" si="10"/>
        <v>3011.79</v>
      </c>
      <c r="S18" s="27">
        <f t="shared" si="10"/>
        <v>3850.5025000000001</v>
      </c>
      <c r="T18" s="172">
        <f t="shared" si="10"/>
        <v>-838.71250000000009</v>
      </c>
      <c r="U18" s="171">
        <f t="shared" si="10"/>
        <v>6161.1924999999992</v>
      </c>
      <c r="V18" s="27">
        <f t="shared" si="10"/>
        <v>5743.4000000000005</v>
      </c>
      <c r="W18" s="172">
        <f t="shared" si="10"/>
        <v>417.79249999999962</v>
      </c>
      <c r="X18" s="29">
        <f t="shared" si="10"/>
        <v>10406.624999999998</v>
      </c>
      <c r="Y18" s="184">
        <v>1.0601941365548102</v>
      </c>
      <c r="Z18" s="183">
        <f t="shared" si="7"/>
        <v>0.51145106266440854</v>
      </c>
      <c r="AA18" s="182">
        <f>SUM(AA6:AA17)</f>
        <v>10843.174999999999</v>
      </c>
      <c r="AB18" s="181">
        <v>1.1046684738461168</v>
      </c>
      <c r="AC18" s="180">
        <f t="shared" si="8"/>
        <v>0.49838222566268636</v>
      </c>
      <c r="AD18" s="179">
        <f>SUM(AD6:AD17)</f>
        <v>-436.55000000000064</v>
      </c>
    </row>
    <row r="19" spans="1:30" ht="15">
      <c r="A19" s="377"/>
      <c r="B19" s="158" t="s">
        <v>87</v>
      </c>
      <c r="C19" s="169">
        <f t="shared" si="0"/>
        <v>0.60701844810510774</v>
      </c>
      <c r="D19" s="151">
        <f>SUM(D9:D15)</f>
        <v>5320.9125599999998</v>
      </c>
      <c r="E19" s="168">
        <v>0.5420777915253836</v>
      </c>
      <c r="F19" s="162">
        <f>SUM(F9:F15)</f>
        <v>5404.0456897499989</v>
      </c>
      <c r="G19" s="167">
        <v>0.55054713261483068</v>
      </c>
      <c r="H19" s="166">
        <f t="shared" si="1"/>
        <v>-1.5623848129915364E-2</v>
      </c>
      <c r="I19" s="151">
        <f t="shared" ref="I19:X19" si="11">SUM(I9:I15)</f>
        <v>8765.6521422206624</v>
      </c>
      <c r="J19" s="16">
        <f t="shared" si="11"/>
        <v>8988.4987741437872</v>
      </c>
      <c r="K19" s="165">
        <f t="shared" si="11"/>
        <v>-222.84663192312507</v>
      </c>
      <c r="L19" s="151">
        <f t="shared" si="11"/>
        <v>0</v>
      </c>
      <c r="M19" s="16">
        <f t="shared" si="11"/>
        <v>0</v>
      </c>
      <c r="N19" s="152">
        <f t="shared" si="11"/>
        <v>0</v>
      </c>
      <c r="O19" s="151">
        <f t="shared" si="11"/>
        <v>1109.4675</v>
      </c>
      <c r="P19" s="16">
        <f t="shared" si="11"/>
        <v>1095.0575000000003</v>
      </c>
      <c r="Q19" s="152">
        <f t="shared" si="11"/>
        <v>14.40999999999994</v>
      </c>
      <c r="R19" s="151">
        <f t="shared" si="11"/>
        <v>3011.79</v>
      </c>
      <c r="S19" s="16">
        <f t="shared" si="11"/>
        <v>3850.5025000000001</v>
      </c>
      <c r="T19" s="152">
        <f t="shared" si="11"/>
        <v>-838.71250000000009</v>
      </c>
      <c r="U19" s="151">
        <f t="shared" si="11"/>
        <v>6161.1924999999992</v>
      </c>
      <c r="V19" s="16">
        <f t="shared" si="11"/>
        <v>5743.4000000000005</v>
      </c>
      <c r="W19" s="152">
        <f t="shared" si="11"/>
        <v>417.79249999999962</v>
      </c>
      <c r="X19" s="18">
        <f t="shared" si="11"/>
        <v>10282.450000000001</v>
      </c>
      <c r="Y19" s="164">
        <v>1.0475435791544339</v>
      </c>
      <c r="Z19" s="163">
        <f t="shared" si="7"/>
        <v>0.51747516982820241</v>
      </c>
      <c r="AA19" s="162">
        <f>SUM(AA9:AA15)</f>
        <v>10688.96</v>
      </c>
      <c r="AB19" s="161">
        <v>1.0889575359802077</v>
      </c>
      <c r="AC19" s="160">
        <f t="shared" si="8"/>
        <v>0.505572636603561</v>
      </c>
      <c r="AD19" s="159">
        <f>SUM(AD9:AD15)</f>
        <v>-406.51000000000062</v>
      </c>
    </row>
    <row r="20" spans="1:30" ht="15.75" thickBot="1">
      <c r="A20" s="379"/>
      <c r="B20" s="301" t="s">
        <v>86</v>
      </c>
      <c r="C20" s="313">
        <f t="shared" si="0"/>
        <v>0.52903940891497403</v>
      </c>
      <c r="D20" s="294">
        <f>SUM(D6:D8,D16:D17)</f>
        <v>1.5668549999999999</v>
      </c>
      <c r="E20" s="312">
        <v>1.5962624614912014E-4</v>
      </c>
      <c r="F20" s="305">
        <f>SUM(F6:F8,F16:F17)</f>
        <v>0</v>
      </c>
      <c r="G20" s="311">
        <v>0</v>
      </c>
      <c r="H20" s="310">
        <f t="shared" si="1"/>
        <v>1</v>
      </c>
      <c r="I20" s="294">
        <f t="shared" ref="I20:X20" si="12">SUM(I6:I8,I16:I17)</f>
        <v>2.961698076923077</v>
      </c>
      <c r="J20" s="293">
        <f t="shared" si="12"/>
        <v>0</v>
      </c>
      <c r="K20" s="309">
        <f t="shared" si="12"/>
        <v>2.961698076923077</v>
      </c>
      <c r="L20" s="294">
        <f t="shared" si="12"/>
        <v>0</v>
      </c>
      <c r="M20" s="293">
        <f t="shared" si="12"/>
        <v>0</v>
      </c>
      <c r="N20" s="295">
        <f t="shared" si="12"/>
        <v>0</v>
      </c>
      <c r="O20" s="294">
        <f t="shared" si="12"/>
        <v>124.17499999999998</v>
      </c>
      <c r="P20" s="293">
        <f t="shared" si="12"/>
        <v>154.215</v>
      </c>
      <c r="Q20" s="295">
        <f t="shared" si="12"/>
        <v>-30.04000000000001</v>
      </c>
      <c r="R20" s="294">
        <f t="shared" si="12"/>
        <v>0</v>
      </c>
      <c r="S20" s="293">
        <f t="shared" si="12"/>
        <v>0</v>
      </c>
      <c r="T20" s="295">
        <f t="shared" si="12"/>
        <v>0</v>
      </c>
      <c r="U20" s="294">
        <f t="shared" si="12"/>
        <v>0</v>
      </c>
      <c r="V20" s="293">
        <f t="shared" si="12"/>
        <v>0</v>
      </c>
      <c r="W20" s="295">
        <f t="shared" si="12"/>
        <v>0</v>
      </c>
      <c r="X20" s="308">
        <f t="shared" si="12"/>
        <v>124.17499999999998</v>
      </c>
      <c r="Y20" s="307">
        <v>1.2650557400376544E-2</v>
      </c>
      <c r="Z20" s="306">
        <f t="shared" si="7"/>
        <v>1.2618119589289311E-2</v>
      </c>
      <c r="AA20" s="305">
        <f>SUM(AA6:AA8,AA16:AA17)</f>
        <v>154.215</v>
      </c>
      <c r="AB20" s="304">
        <v>1.5710937865909099E-2</v>
      </c>
      <c r="AC20" s="303">
        <f t="shared" si="8"/>
        <v>0</v>
      </c>
      <c r="AD20" s="302">
        <f>SUM(AD6:AD8,AD16:AD17)</f>
        <v>-30.04000000000001</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36.456666666666671</v>
      </c>
      <c r="P21" s="83">
        <v>41.63750000000001</v>
      </c>
      <c r="Q21" s="274">
        <f t="shared" ref="Q21:Q32" si="15">O21-P21</f>
        <v>-5.1808333333333394</v>
      </c>
      <c r="R21" s="273">
        <v>0</v>
      </c>
      <c r="S21" s="83">
        <v>0</v>
      </c>
      <c r="T21" s="274">
        <f t="shared" ref="T21:T32" si="16">R21-S21</f>
        <v>0</v>
      </c>
      <c r="U21" s="273">
        <v>0</v>
      </c>
      <c r="V21" s="83">
        <v>0</v>
      </c>
      <c r="W21" s="274">
        <f t="shared" ref="W21:W32" si="17">U21-V21</f>
        <v>0</v>
      </c>
      <c r="X21" s="85">
        <v>36.456666666666671</v>
      </c>
      <c r="Y21" s="286">
        <v>3.7140902298615744E-3</v>
      </c>
      <c r="Z21" s="285">
        <f t="shared" si="7"/>
        <v>0</v>
      </c>
      <c r="AA21" s="284">
        <v>41.63750000000001</v>
      </c>
      <c r="AB21" s="283">
        <v>4.2418971915299444E-3</v>
      </c>
      <c r="AC21" s="282">
        <f t="shared" si="8"/>
        <v>0</v>
      </c>
      <c r="AD21" s="281">
        <f t="shared" ref="AD21:AD32" si="18">X21-AA21</f>
        <v>-5.1808333333333394</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29.189166666666665</v>
      </c>
      <c r="P22" s="61">
        <v>31.323333333333338</v>
      </c>
      <c r="Q22" s="252">
        <f t="shared" si="15"/>
        <v>-2.1341666666666725</v>
      </c>
      <c r="R22" s="251">
        <v>0</v>
      </c>
      <c r="S22" s="61">
        <v>0</v>
      </c>
      <c r="T22" s="252">
        <f t="shared" si="16"/>
        <v>0</v>
      </c>
      <c r="U22" s="251">
        <v>0</v>
      </c>
      <c r="V22" s="61">
        <v>0</v>
      </c>
      <c r="W22" s="252">
        <f t="shared" si="17"/>
        <v>0</v>
      </c>
      <c r="X22" s="63">
        <v>29.189166666666665</v>
      </c>
      <c r="Y22" s="264">
        <v>2.9737002487282014E-3</v>
      </c>
      <c r="Z22" s="263">
        <f t="shared" si="7"/>
        <v>0</v>
      </c>
      <c r="AA22" s="262">
        <v>31.323333333333338</v>
      </c>
      <c r="AB22" s="261">
        <v>3.1911224183974285E-3</v>
      </c>
      <c r="AC22" s="260">
        <f t="shared" si="8"/>
        <v>0</v>
      </c>
      <c r="AD22" s="259">
        <f t="shared" si="18"/>
        <v>-2.1341666666666725</v>
      </c>
    </row>
    <row r="23" spans="1:30" ht="15">
      <c r="A23" s="377"/>
      <c r="B23" s="271" t="s">
        <v>24</v>
      </c>
      <c r="C23" s="249">
        <f t="shared" si="0"/>
        <v>0.52808548006790534</v>
      </c>
      <c r="D23" s="231">
        <v>4.1528175000000003</v>
      </c>
      <c r="E23" s="248">
        <v>4.2307595052980257E-4</v>
      </c>
      <c r="F23" s="242">
        <v>0</v>
      </c>
      <c r="G23" s="247">
        <v>0</v>
      </c>
      <c r="H23" s="246">
        <f t="shared" si="1"/>
        <v>1</v>
      </c>
      <c r="I23" s="231">
        <v>7.8639115384615366</v>
      </c>
      <c r="J23" s="72">
        <v>0</v>
      </c>
      <c r="K23" s="245">
        <f t="shared" si="13"/>
        <v>7.8639115384615366</v>
      </c>
      <c r="L23" s="231">
        <v>0</v>
      </c>
      <c r="M23" s="72">
        <v>0</v>
      </c>
      <c r="N23" s="232">
        <f t="shared" si="14"/>
        <v>0</v>
      </c>
      <c r="O23" s="231">
        <v>21.138333333333335</v>
      </c>
      <c r="P23" s="72">
        <v>20.839166666666667</v>
      </c>
      <c r="Q23" s="232">
        <f t="shared" si="15"/>
        <v>0.29916666666666814</v>
      </c>
      <c r="R23" s="231">
        <v>0</v>
      </c>
      <c r="S23" s="72">
        <v>0</v>
      </c>
      <c r="T23" s="232">
        <f t="shared" si="16"/>
        <v>0</v>
      </c>
      <c r="U23" s="231">
        <v>4.3366666666666633</v>
      </c>
      <c r="V23" s="72">
        <v>0</v>
      </c>
      <c r="W23" s="232">
        <f t="shared" si="17"/>
        <v>4.3366666666666633</v>
      </c>
      <c r="X23" s="74">
        <v>25.474999999999998</v>
      </c>
      <c r="Y23" s="244">
        <v>2.5953126617643848E-3</v>
      </c>
      <c r="Z23" s="243">
        <f t="shared" si="7"/>
        <v>0.16301540726202163</v>
      </c>
      <c r="AA23" s="242">
        <v>20.839166666666667</v>
      </c>
      <c r="AB23" s="241">
        <v>2.123028581378751E-3</v>
      </c>
      <c r="AC23" s="240">
        <f t="shared" si="8"/>
        <v>0</v>
      </c>
      <c r="AD23" s="239">
        <f t="shared" si="18"/>
        <v>4.6358333333333306</v>
      </c>
    </row>
    <row r="24" spans="1:30" ht="15">
      <c r="A24" s="377"/>
      <c r="B24" s="218" t="s">
        <v>23</v>
      </c>
      <c r="C24" s="229">
        <f t="shared" si="0"/>
        <v>0.5420101014010219</v>
      </c>
      <c r="D24" s="211">
        <v>83.237263749999997</v>
      </c>
      <c r="E24" s="228">
        <v>8.479949932914491E-3</v>
      </c>
      <c r="F24" s="222">
        <v>226.96754299999998</v>
      </c>
      <c r="G24" s="227">
        <v>2.3122737513543115E-2</v>
      </c>
      <c r="H24" s="226">
        <f t="shared" si="1"/>
        <v>-1.7267540134631103</v>
      </c>
      <c r="I24" s="211">
        <v>153.5714252093145</v>
      </c>
      <c r="J24" s="49">
        <v>437.22064392333863</v>
      </c>
      <c r="K24" s="225">
        <f t="shared" si="13"/>
        <v>-283.64921871402413</v>
      </c>
      <c r="L24" s="211">
        <v>0</v>
      </c>
      <c r="M24" s="49">
        <v>0</v>
      </c>
      <c r="N24" s="212">
        <f t="shared" si="14"/>
        <v>0</v>
      </c>
      <c r="O24" s="211">
        <v>24.565833333333341</v>
      </c>
      <c r="P24" s="49">
        <v>53.92499999999999</v>
      </c>
      <c r="Q24" s="212">
        <f t="shared" si="15"/>
        <v>-29.359166666666649</v>
      </c>
      <c r="R24" s="211">
        <v>3.9166666666666426E-2</v>
      </c>
      <c r="S24" s="49">
        <v>270.76166666666666</v>
      </c>
      <c r="T24" s="212">
        <f t="shared" si="16"/>
        <v>-270.72249999999997</v>
      </c>
      <c r="U24" s="211">
        <v>154.33916666666667</v>
      </c>
      <c r="V24" s="49">
        <v>181.19749999999999</v>
      </c>
      <c r="W24" s="212">
        <f t="shared" si="17"/>
        <v>-26.85833333333332</v>
      </c>
      <c r="X24" s="51">
        <v>178.94416666666669</v>
      </c>
      <c r="Y24" s="224">
        <v>1.8230267379739998E-2</v>
      </c>
      <c r="Z24" s="223">
        <f t="shared" si="7"/>
        <v>0.46515773774873903</v>
      </c>
      <c r="AA24" s="222">
        <v>505.88416666666666</v>
      </c>
      <c r="AB24" s="221">
        <v>5.153788353822393E-2</v>
      </c>
      <c r="AC24" s="220">
        <f t="shared" si="8"/>
        <v>0.44865516249602588</v>
      </c>
      <c r="AD24" s="219">
        <f t="shared" si="18"/>
        <v>-326.93999999999994</v>
      </c>
    </row>
    <row r="25" spans="1:30" ht="15">
      <c r="A25" s="377"/>
      <c r="B25" s="270" t="s">
        <v>22</v>
      </c>
      <c r="C25" s="269">
        <f t="shared" si="0"/>
        <v>0.54134373642145539</v>
      </c>
      <c r="D25" s="251">
        <v>570.07526625000003</v>
      </c>
      <c r="E25" s="268">
        <v>5.8077470330022696E-2</v>
      </c>
      <c r="F25" s="262">
        <v>723.9623062500001</v>
      </c>
      <c r="G25" s="267">
        <v>7.3754996665395756E-2</v>
      </c>
      <c r="H25" s="266">
        <f t="shared" si="1"/>
        <v>-0.26994161843273984</v>
      </c>
      <c r="I25" s="251">
        <v>1053.0744661764704</v>
      </c>
      <c r="J25" s="61">
        <v>1339.4552617647059</v>
      </c>
      <c r="K25" s="265">
        <f t="shared" si="13"/>
        <v>-286.38079558823551</v>
      </c>
      <c r="L25" s="251">
        <v>0</v>
      </c>
      <c r="M25" s="61">
        <v>0</v>
      </c>
      <c r="N25" s="252">
        <f t="shared" si="14"/>
        <v>0</v>
      </c>
      <c r="O25" s="251">
        <v>99.638333333333321</v>
      </c>
      <c r="P25" s="61">
        <v>116.83999999999999</v>
      </c>
      <c r="Q25" s="252">
        <f t="shared" si="15"/>
        <v>-17.201666666666668</v>
      </c>
      <c r="R25" s="251">
        <v>975.35249999999996</v>
      </c>
      <c r="S25" s="61">
        <v>1477.9316666666666</v>
      </c>
      <c r="T25" s="252">
        <f t="shared" si="16"/>
        <v>-502.57916666666665</v>
      </c>
      <c r="U25" s="251">
        <v>262.93083333333334</v>
      </c>
      <c r="V25" s="61">
        <v>10.584166666666663</v>
      </c>
      <c r="W25" s="252">
        <f t="shared" si="17"/>
        <v>252.34666666666666</v>
      </c>
      <c r="X25" s="63">
        <v>1337.9216666666666</v>
      </c>
      <c r="Y25" s="264">
        <v>0.13630324011575698</v>
      </c>
      <c r="Z25" s="263">
        <f t="shared" si="7"/>
        <v>0.42609016690065316</v>
      </c>
      <c r="AA25" s="262">
        <v>1605.3558333333333</v>
      </c>
      <c r="AB25" s="261">
        <v>0.1635485896324918</v>
      </c>
      <c r="AC25" s="260">
        <f t="shared" si="8"/>
        <v>0.45096687676200559</v>
      </c>
      <c r="AD25" s="259">
        <f t="shared" si="18"/>
        <v>-267.43416666666667</v>
      </c>
    </row>
    <row r="26" spans="1:30" ht="15">
      <c r="A26" s="377"/>
      <c r="B26" s="270" t="s">
        <v>21</v>
      </c>
      <c r="C26" s="269">
        <f t="shared" si="0"/>
        <v>0.59022740727525824</v>
      </c>
      <c r="D26" s="251">
        <v>962.96017249999989</v>
      </c>
      <c r="E26" s="268">
        <v>9.8103345572681688E-2</v>
      </c>
      <c r="F26" s="262">
        <v>1193.8850312499997</v>
      </c>
      <c r="G26" s="267">
        <v>0.12162924193501079</v>
      </c>
      <c r="H26" s="266">
        <f t="shared" si="1"/>
        <v>-0.23980727899730434</v>
      </c>
      <c r="I26" s="251">
        <v>1631.5070439467311</v>
      </c>
      <c r="J26" s="61">
        <v>2026.937551563761</v>
      </c>
      <c r="K26" s="265">
        <f t="shared" si="13"/>
        <v>-395.43050761702989</v>
      </c>
      <c r="L26" s="251">
        <v>0</v>
      </c>
      <c r="M26" s="61">
        <v>0</v>
      </c>
      <c r="N26" s="252">
        <f t="shared" si="14"/>
        <v>0</v>
      </c>
      <c r="O26" s="251">
        <v>211.56083333333333</v>
      </c>
      <c r="P26" s="61">
        <v>191.72083333333333</v>
      </c>
      <c r="Q26" s="252">
        <f t="shared" si="15"/>
        <v>19.840000000000003</v>
      </c>
      <c r="R26" s="251">
        <v>1578.2958333333333</v>
      </c>
      <c r="S26" s="61">
        <v>2223.1124999999997</v>
      </c>
      <c r="T26" s="252">
        <f t="shared" si="16"/>
        <v>-644.81666666666638</v>
      </c>
      <c r="U26" s="251">
        <v>82.29333333333328</v>
      </c>
      <c r="V26" s="61">
        <v>7.680833333333335</v>
      </c>
      <c r="W26" s="252">
        <f t="shared" si="17"/>
        <v>74.61249999999994</v>
      </c>
      <c r="X26" s="63">
        <v>1872.1499999999999</v>
      </c>
      <c r="Y26" s="264">
        <v>0.19072873796750514</v>
      </c>
      <c r="Z26" s="263">
        <f t="shared" si="7"/>
        <v>0.51436058675853957</v>
      </c>
      <c r="AA26" s="262">
        <v>2422.5141666666664</v>
      </c>
      <c r="AB26" s="261">
        <v>0.24679810363313917</v>
      </c>
      <c r="AC26" s="260">
        <f t="shared" si="8"/>
        <v>0.49282891620516833</v>
      </c>
      <c r="AD26" s="259">
        <f t="shared" si="18"/>
        <v>-550.36416666666651</v>
      </c>
    </row>
    <row r="27" spans="1:30" ht="15">
      <c r="A27" s="377"/>
      <c r="B27" s="270" t="s">
        <v>20</v>
      </c>
      <c r="C27" s="269">
        <f t="shared" si="0"/>
        <v>0.58762007383039916</v>
      </c>
      <c r="D27" s="251">
        <v>2334.3175650000003</v>
      </c>
      <c r="E27" s="268">
        <v>0.23781291199307197</v>
      </c>
      <c r="F27" s="262">
        <v>2226.99765875</v>
      </c>
      <c r="G27" s="267">
        <v>0.2268794983895619</v>
      </c>
      <c r="H27" s="266">
        <f t="shared" si="1"/>
        <v>4.5974852718893129E-2</v>
      </c>
      <c r="I27" s="251">
        <v>3972.4945912479816</v>
      </c>
      <c r="J27" s="61">
        <v>3787.7537172265934</v>
      </c>
      <c r="K27" s="265">
        <f t="shared" si="13"/>
        <v>184.74087402138821</v>
      </c>
      <c r="L27" s="251">
        <v>0</v>
      </c>
      <c r="M27" s="61">
        <v>0</v>
      </c>
      <c r="N27" s="252">
        <f t="shared" si="14"/>
        <v>0</v>
      </c>
      <c r="O27" s="251">
        <v>407.90666666666658</v>
      </c>
      <c r="P27" s="61">
        <v>403.92499999999995</v>
      </c>
      <c r="Q27" s="252">
        <f t="shared" si="15"/>
        <v>3.9816666666666265</v>
      </c>
      <c r="R27" s="251">
        <v>1248.6758333333335</v>
      </c>
      <c r="S27" s="61">
        <v>1258.3483333333336</v>
      </c>
      <c r="T27" s="252">
        <f t="shared" si="16"/>
        <v>-9.6725000000001273</v>
      </c>
      <c r="U27" s="251">
        <v>2897.4491666666659</v>
      </c>
      <c r="V27" s="61">
        <v>2929.8383333333331</v>
      </c>
      <c r="W27" s="252">
        <f t="shared" si="17"/>
        <v>-32.389166666667279</v>
      </c>
      <c r="X27" s="63">
        <v>4554.0316666666658</v>
      </c>
      <c r="Y27" s="264">
        <v>0.4639503845564657</v>
      </c>
      <c r="Z27" s="263">
        <f t="shared" si="7"/>
        <v>0.51258263794827963</v>
      </c>
      <c r="AA27" s="262">
        <v>4592.1116666666667</v>
      </c>
      <c r="AB27" s="261">
        <v>0.46782985486701217</v>
      </c>
      <c r="AC27" s="260">
        <f t="shared" si="8"/>
        <v>0.48496156461424611</v>
      </c>
      <c r="AD27" s="259">
        <f t="shared" si="18"/>
        <v>-38.080000000000837</v>
      </c>
    </row>
    <row r="28" spans="1:30" ht="15">
      <c r="A28" s="377"/>
      <c r="B28" s="270" t="s">
        <v>19</v>
      </c>
      <c r="C28" s="269">
        <f t="shared" si="0"/>
        <v>0.63534766798736075</v>
      </c>
      <c r="D28" s="251">
        <v>1941.5690862500003</v>
      </c>
      <c r="E28" s="268">
        <v>0.19780093555387374</v>
      </c>
      <c r="F28" s="262">
        <v>1516.5907100000002</v>
      </c>
      <c r="G28" s="267">
        <v>0.15450547879794424</v>
      </c>
      <c r="H28" s="266">
        <f t="shared" si="1"/>
        <v>0.21888398371175913</v>
      </c>
      <c r="I28" s="251">
        <v>3055.9159718024252</v>
      </c>
      <c r="J28" s="61">
        <v>2383.113856407957</v>
      </c>
      <c r="K28" s="265">
        <f t="shared" si="13"/>
        <v>672.80211539446827</v>
      </c>
      <c r="L28" s="251">
        <v>0</v>
      </c>
      <c r="M28" s="61">
        <v>0</v>
      </c>
      <c r="N28" s="252">
        <f t="shared" si="14"/>
        <v>0</v>
      </c>
      <c r="O28" s="251">
        <v>330.83833333333331</v>
      </c>
      <c r="P28" s="61">
        <v>288.65499999999997</v>
      </c>
      <c r="Q28" s="252">
        <f t="shared" si="15"/>
        <v>42.183333333333337</v>
      </c>
      <c r="R28" s="251">
        <v>267.9933333333334</v>
      </c>
      <c r="S28" s="61">
        <v>0</v>
      </c>
      <c r="T28" s="252">
        <f t="shared" si="16"/>
        <v>267.9933333333334</v>
      </c>
      <c r="U28" s="251">
        <v>2975.2266666666669</v>
      </c>
      <c r="V28" s="61">
        <v>2535.1058333333331</v>
      </c>
      <c r="W28" s="252">
        <f t="shared" si="17"/>
        <v>440.12083333333385</v>
      </c>
      <c r="X28" s="63">
        <v>3574.0583333333334</v>
      </c>
      <c r="Y28" s="264">
        <v>0.36411379181097214</v>
      </c>
      <c r="Z28" s="263">
        <f t="shared" si="7"/>
        <v>0.54323933891677767</v>
      </c>
      <c r="AA28" s="262">
        <v>2823.7608333333328</v>
      </c>
      <c r="AB28" s="261">
        <v>0.2876758486573141</v>
      </c>
      <c r="AC28" s="260">
        <f t="shared" si="8"/>
        <v>0.53708185625966332</v>
      </c>
      <c r="AD28" s="259">
        <f t="shared" si="18"/>
        <v>750.29750000000058</v>
      </c>
    </row>
    <row r="29" spans="1:30" ht="15">
      <c r="A29" s="377"/>
      <c r="B29" s="258" t="s">
        <v>18</v>
      </c>
      <c r="C29" s="269">
        <f t="shared" si="0"/>
        <v>0.63728657109804587</v>
      </c>
      <c r="D29" s="251">
        <v>875.09819500000003</v>
      </c>
      <c r="E29" s="268">
        <v>8.9152244387464538E-2</v>
      </c>
      <c r="F29" s="262">
        <v>709.92489999999998</v>
      </c>
      <c r="G29" s="267">
        <v>7.232490998516182E-2</v>
      </c>
      <c r="H29" s="266">
        <f t="shared" si="1"/>
        <v>0.18874829812670343</v>
      </c>
      <c r="I29" s="251">
        <v>1373.1627727416324</v>
      </c>
      <c r="J29" s="61">
        <v>1114.2717955643784</v>
      </c>
      <c r="K29" s="265">
        <f t="shared" si="13"/>
        <v>258.89097717725394</v>
      </c>
      <c r="L29" s="251">
        <v>0</v>
      </c>
      <c r="M29" s="61">
        <v>0</v>
      </c>
      <c r="N29" s="252">
        <f t="shared" si="14"/>
        <v>0</v>
      </c>
      <c r="O29" s="251">
        <v>193.76083333333338</v>
      </c>
      <c r="P29" s="61">
        <v>183.62500000000003</v>
      </c>
      <c r="Q29" s="252">
        <f t="shared" si="15"/>
        <v>10.135833333333352</v>
      </c>
      <c r="R29" s="251">
        <v>539.68833333333339</v>
      </c>
      <c r="S29" s="61">
        <v>245.52750000000006</v>
      </c>
      <c r="T29" s="252">
        <f t="shared" si="16"/>
        <v>294.16083333333336</v>
      </c>
      <c r="U29" s="251">
        <v>992.3075</v>
      </c>
      <c r="V29" s="61">
        <v>859.84499999999991</v>
      </c>
      <c r="W29" s="252">
        <f t="shared" si="17"/>
        <v>132.46250000000009</v>
      </c>
      <c r="X29" s="63">
        <v>1725.7566666666667</v>
      </c>
      <c r="Y29" s="264">
        <v>0.17581464683510498</v>
      </c>
      <c r="Z29" s="263">
        <f t="shared" si="7"/>
        <v>0.50708087177218886</v>
      </c>
      <c r="AA29" s="262">
        <v>1288.9974999999999</v>
      </c>
      <c r="AB29" s="261">
        <v>0.13131900030355131</v>
      </c>
      <c r="AC29" s="260">
        <f t="shared" si="8"/>
        <v>0.55075739091813602</v>
      </c>
      <c r="AD29" s="259">
        <f t="shared" si="18"/>
        <v>436.75916666666672</v>
      </c>
    </row>
    <row r="30" spans="1:30" ht="15">
      <c r="A30" s="377"/>
      <c r="B30" s="238" t="s">
        <v>17</v>
      </c>
      <c r="C30" s="249">
        <f t="shared" si="0"/>
        <v>0.59921797663828935</v>
      </c>
      <c r="D30" s="231">
        <v>79.903559999999999</v>
      </c>
      <c r="E30" s="248">
        <v>8.1403227080687045E-3</v>
      </c>
      <c r="F30" s="242">
        <v>109.20369375</v>
      </c>
      <c r="G30" s="247">
        <v>1.1125327933301014E-2</v>
      </c>
      <c r="H30" s="246">
        <f t="shared" si="1"/>
        <v>-0.36669372115585341</v>
      </c>
      <c r="I30" s="231">
        <v>133.34640000000002</v>
      </c>
      <c r="J30" s="72">
        <v>185.50790762459644</v>
      </c>
      <c r="K30" s="245">
        <f t="shared" si="13"/>
        <v>-52.161507624596425</v>
      </c>
      <c r="L30" s="231">
        <v>0</v>
      </c>
      <c r="M30" s="72">
        <v>0</v>
      </c>
      <c r="N30" s="232">
        <f t="shared" si="14"/>
        <v>0</v>
      </c>
      <c r="O30" s="231">
        <v>103.09583333333335</v>
      </c>
      <c r="P30" s="72">
        <v>94.102500000000006</v>
      </c>
      <c r="Q30" s="232">
        <f t="shared" si="15"/>
        <v>8.9933333333333394</v>
      </c>
      <c r="R30" s="231">
        <v>0</v>
      </c>
      <c r="S30" s="72">
        <v>80.107500000000002</v>
      </c>
      <c r="T30" s="232">
        <f t="shared" si="16"/>
        <v>-80.107500000000002</v>
      </c>
      <c r="U30" s="231">
        <v>67.569166666666675</v>
      </c>
      <c r="V30" s="72">
        <v>53.793333333333329</v>
      </c>
      <c r="W30" s="232">
        <f t="shared" si="17"/>
        <v>13.775833333333345</v>
      </c>
      <c r="X30" s="74">
        <v>170.66500000000002</v>
      </c>
      <c r="Y30" s="244">
        <v>1.7386811989009571E-2</v>
      </c>
      <c r="Z30" s="243">
        <f t="shared" si="7"/>
        <v>0.46818949403802768</v>
      </c>
      <c r="AA30" s="242">
        <v>228.00333333333333</v>
      </c>
      <c r="AB30" s="241">
        <v>2.3228260566223527E-2</v>
      </c>
      <c r="AC30" s="240">
        <f t="shared" si="8"/>
        <v>0.47895656678995924</v>
      </c>
      <c r="AD30" s="239">
        <f t="shared" si="18"/>
        <v>-57.33833333333331</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18.855</v>
      </c>
      <c r="P31" s="49">
        <v>36.1325</v>
      </c>
      <c r="Q31" s="212">
        <f t="shared" si="15"/>
        <v>-17.2775</v>
      </c>
      <c r="R31" s="211">
        <v>0</v>
      </c>
      <c r="S31" s="49">
        <v>0</v>
      </c>
      <c r="T31" s="212">
        <f t="shared" si="16"/>
        <v>0</v>
      </c>
      <c r="U31" s="211">
        <v>0</v>
      </c>
      <c r="V31" s="49">
        <v>0</v>
      </c>
      <c r="W31" s="212">
        <f t="shared" si="17"/>
        <v>0</v>
      </c>
      <c r="X31" s="51">
        <v>18.855</v>
      </c>
      <c r="Y31" s="224">
        <v>1.9208879386680071E-3</v>
      </c>
      <c r="Z31" s="223">
        <f t="shared" si="7"/>
        <v>0</v>
      </c>
      <c r="AA31" s="222">
        <v>36.1325</v>
      </c>
      <c r="AB31" s="221">
        <v>3.6810651521574462E-3</v>
      </c>
      <c r="AC31" s="220">
        <f t="shared" si="8"/>
        <v>0</v>
      </c>
      <c r="AD31" s="219">
        <f t="shared" si="18"/>
        <v>-17.2775</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24.68416666666667</v>
      </c>
      <c r="P32" s="38">
        <v>51.990833333333335</v>
      </c>
      <c r="Q32" s="192">
        <f t="shared" si="15"/>
        <v>-27.306666666666665</v>
      </c>
      <c r="R32" s="191">
        <v>0</v>
      </c>
      <c r="S32" s="38">
        <v>0</v>
      </c>
      <c r="T32" s="192">
        <f t="shared" si="16"/>
        <v>0</v>
      </c>
      <c r="U32" s="191">
        <v>0</v>
      </c>
      <c r="V32" s="38">
        <v>0</v>
      </c>
      <c r="W32" s="192">
        <f t="shared" si="17"/>
        <v>0</v>
      </c>
      <c r="X32" s="40">
        <v>24.68416666666667</v>
      </c>
      <c r="Y32" s="204">
        <v>2.5147450557449413E-3</v>
      </c>
      <c r="Z32" s="203">
        <f t="shared" si="7"/>
        <v>0</v>
      </c>
      <c r="AA32" s="202">
        <v>51.990833333333335</v>
      </c>
      <c r="AB32" s="201">
        <v>5.2966621411460347E-3</v>
      </c>
      <c r="AC32" s="200">
        <f t="shared" si="8"/>
        <v>0</v>
      </c>
      <c r="AD32" s="199">
        <f t="shared" si="18"/>
        <v>-27.306666666666665</v>
      </c>
    </row>
    <row r="33" spans="1:30" ht="15">
      <c r="A33" s="377"/>
      <c r="B33" s="178" t="s">
        <v>14</v>
      </c>
      <c r="C33" s="189">
        <f t="shared" si="0"/>
        <v>0.60199913043069297</v>
      </c>
      <c r="D33" s="171">
        <f>SUM(D21:D32)</f>
        <v>6851.3139262499999</v>
      </c>
      <c r="E33" s="188">
        <v>0.69799025642862755</v>
      </c>
      <c r="F33" s="182">
        <f>SUM(F21:F32)</f>
        <v>6707.5318429999998</v>
      </c>
      <c r="G33" s="187">
        <v>0.68334219121991857</v>
      </c>
      <c r="H33" s="186">
        <f t="shared" si="1"/>
        <v>2.0986059724853078E-2</v>
      </c>
      <c r="I33" s="171">
        <f t="shared" ref="I33:X33" si="19">SUM(I21:I32)</f>
        <v>11380.936582663018</v>
      </c>
      <c r="J33" s="27">
        <f t="shared" si="19"/>
        <v>11274.260734075331</v>
      </c>
      <c r="K33" s="185">
        <f t="shared" si="19"/>
        <v>106.675848587686</v>
      </c>
      <c r="L33" s="171">
        <f t="shared" si="19"/>
        <v>0</v>
      </c>
      <c r="M33" s="27">
        <f t="shared" si="19"/>
        <v>0</v>
      </c>
      <c r="N33" s="172">
        <f t="shared" si="19"/>
        <v>0</v>
      </c>
      <c r="O33" s="171">
        <f t="shared" si="19"/>
        <v>1501.6899999999998</v>
      </c>
      <c r="P33" s="27">
        <f t="shared" si="19"/>
        <v>1514.7166666666665</v>
      </c>
      <c r="Q33" s="172">
        <f t="shared" si="19"/>
        <v>-13.026666666666667</v>
      </c>
      <c r="R33" s="171">
        <f t="shared" si="19"/>
        <v>4610.0450000000001</v>
      </c>
      <c r="S33" s="27">
        <f t="shared" si="19"/>
        <v>5555.7891666666665</v>
      </c>
      <c r="T33" s="172">
        <f t="shared" si="19"/>
        <v>-945.74416666666627</v>
      </c>
      <c r="U33" s="171">
        <f t="shared" si="19"/>
        <v>7436.4524999999994</v>
      </c>
      <c r="V33" s="27">
        <f t="shared" si="19"/>
        <v>6578.0449999999992</v>
      </c>
      <c r="W33" s="172">
        <f t="shared" si="19"/>
        <v>858.40750000000003</v>
      </c>
      <c r="X33" s="29">
        <f t="shared" si="19"/>
        <v>13548.187499999998</v>
      </c>
      <c r="Y33" s="184">
        <v>1.3802466167893215</v>
      </c>
      <c r="Z33" s="183">
        <f t="shared" si="7"/>
        <v>0.50569966840582925</v>
      </c>
      <c r="AA33" s="182">
        <f>SUM(AA21:AA32)</f>
        <v>13648.550833333333</v>
      </c>
      <c r="AB33" s="181">
        <v>1.3904713166825657</v>
      </c>
      <c r="AC33" s="180">
        <f t="shared" si="8"/>
        <v>0.49144644914377661</v>
      </c>
      <c r="AD33" s="179">
        <f>SUM(AD21:AD32)</f>
        <v>-100.36333333333332</v>
      </c>
    </row>
    <row r="34" spans="1:30" ht="15">
      <c r="A34" s="377"/>
      <c r="B34" s="158" t="s">
        <v>87</v>
      </c>
      <c r="C34" s="169">
        <f t="shared" si="0"/>
        <v>0.60205023802709601</v>
      </c>
      <c r="D34" s="151">
        <f>SUM(D24:D30)</f>
        <v>6847.1611087499996</v>
      </c>
      <c r="E34" s="168">
        <v>0.69756718047809774</v>
      </c>
      <c r="F34" s="162">
        <f>SUM(F24:F30)</f>
        <v>6707.5318429999998</v>
      </c>
      <c r="G34" s="167">
        <v>0.68334219121991857</v>
      </c>
      <c r="H34" s="166">
        <f t="shared" si="1"/>
        <v>2.0392285727228961E-2</v>
      </c>
      <c r="I34" s="151">
        <f t="shared" ref="I34:X34" si="20">SUM(I24:I30)</f>
        <v>11373.072671124555</v>
      </c>
      <c r="J34" s="16">
        <f t="shared" si="20"/>
        <v>11274.260734075331</v>
      </c>
      <c r="K34" s="165">
        <f t="shared" si="20"/>
        <v>98.811937049224525</v>
      </c>
      <c r="L34" s="151">
        <f t="shared" si="20"/>
        <v>0</v>
      </c>
      <c r="M34" s="16">
        <f t="shared" si="20"/>
        <v>0</v>
      </c>
      <c r="N34" s="152">
        <f t="shared" si="20"/>
        <v>0</v>
      </c>
      <c r="O34" s="151">
        <f t="shared" si="20"/>
        <v>1371.3666666666668</v>
      </c>
      <c r="P34" s="16">
        <f t="shared" si="20"/>
        <v>1332.7933333333331</v>
      </c>
      <c r="Q34" s="152">
        <f t="shared" si="20"/>
        <v>38.573333333333338</v>
      </c>
      <c r="R34" s="151">
        <f t="shared" si="20"/>
        <v>4610.0450000000001</v>
      </c>
      <c r="S34" s="16">
        <f t="shared" si="20"/>
        <v>5555.7891666666665</v>
      </c>
      <c r="T34" s="152">
        <f t="shared" si="20"/>
        <v>-945.74416666666627</v>
      </c>
      <c r="U34" s="151">
        <f t="shared" si="20"/>
        <v>7432.1158333333333</v>
      </c>
      <c r="V34" s="16">
        <f t="shared" si="20"/>
        <v>6578.0449999999992</v>
      </c>
      <c r="W34" s="152">
        <f t="shared" si="20"/>
        <v>854.07083333333333</v>
      </c>
      <c r="X34" s="18">
        <f t="shared" si="20"/>
        <v>13413.527499999998</v>
      </c>
      <c r="Y34" s="164">
        <v>1.3665278806545544</v>
      </c>
      <c r="Z34" s="163">
        <f t="shared" si="7"/>
        <v>0.51046684839241585</v>
      </c>
      <c r="AA34" s="162">
        <f>SUM(AA24:AA30)</f>
        <v>13466.627500000001</v>
      </c>
      <c r="AB34" s="161">
        <v>1.3719375411979562</v>
      </c>
      <c r="AC34" s="160">
        <f t="shared" si="8"/>
        <v>0.4980854963872729</v>
      </c>
      <c r="AD34" s="159">
        <f>SUM(AD24:AD30)</f>
        <v>-53.10000000000008</v>
      </c>
    </row>
    <row r="35" spans="1:30" ht="15.75" thickBot="1">
      <c r="A35" s="379"/>
      <c r="B35" s="301" t="s">
        <v>86</v>
      </c>
      <c r="C35" s="313">
        <f t="shared" si="0"/>
        <v>0.52808548006790534</v>
      </c>
      <c r="D35" s="294">
        <f>SUM(D21:D23,D31:D32)</f>
        <v>4.1528175000000003</v>
      </c>
      <c r="E35" s="312">
        <v>4.2307595052980257E-4</v>
      </c>
      <c r="F35" s="305">
        <f>SUM(F21:F23,F31:F32)</f>
        <v>0</v>
      </c>
      <c r="G35" s="311">
        <v>0</v>
      </c>
      <c r="H35" s="310">
        <f t="shared" si="1"/>
        <v>1</v>
      </c>
      <c r="I35" s="294">
        <f t="shared" ref="I35:X35" si="21">SUM(I21:I23,I31:I32)</f>
        <v>7.8639115384615366</v>
      </c>
      <c r="J35" s="293">
        <f t="shared" si="21"/>
        <v>0</v>
      </c>
      <c r="K35" s="309">
        <f t="shared" si="21"/>
        <v>7.8639115384615366</v>
      </c>
      <c r="L35" s="294">
        <f t="shared" si="21"/>
        <v>0</v>
      </c>
      <c r="M35" s="293">
        <f t="shared" si="21"/>
        <v>0</v>
      </c>
      <c r="N35" s="295">
        <f t="shared" si="21"/>
        <v>0</v>
      </c>
      <c r="O35" s="294">
        <f t="shared" si="21"/>
        <v>130.32333333333335</v>
      </c>
      <c r="P35" s="293">
        <f t="shared" si="21"/>
        <v>181.92333333333335</v>
      </c>
      <c r="Q35" s="295">
        <f t="shared" si="21"/>
        <v>-51.600000000000009</v>
      </c>
      <c r="R35" s="294">
        <f t="shared" si="21"/>
        <v>0</v>
      </c>
      <c r="S35" s="293">
        <f t="shared" si="21"/>
        <v>0</v>
      </c>
      <c r="T35" s="295">
        <f t="shared" si="21"/>
        <v>0</v>
      </c>
      <c r="U35" s="294">
        <f t="shared" si="21"/>
        <v>4.3366666666666633</v>
      </c>
      <c r="V35" s="293">
        <f t="shared" si="21"/>
        <v>0</v>
      </c>
      <c r="W35" s="295">
        <f t="shared" si="21"/>
        <v>4.3366666666666633</v>
      </c>
      <c r="X35" s="308">
        <f t="shared" si="21"/>
        <v>134.66000000000003</v>
      </c>
      <c r="Y35" s="307">
        <v>1.3718736134767111E-2</v>
      </c>
      <c r="Z35" s="306">
        <f t="shared" si="7"/>
        <v>3.0839280409921281E-2</v>
      </c>
      <c r="AA35" s="305">
        <f>SUM(AA21:AA23,AA31:AA32)</f>
        <v>181.92333333333335</v>
      </c>
      <c r="AB35" s="304">
        <v>1.8533775484609605E-2</v>
      </c>
      <c r="AC35" s="303">
        <f t="shared" si="8"/>
        <v>0</v>
      </c>
      <c r="AD35" s="302">
        <f>SUM(AD21:AD23,AD31:AD32)</f>
        <v>-47.26333333333335</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3.8224999999999998</v>
      </c>
      <c r="P36" s="83">
        <v>41.1</v>
      </c>
      <c r="Q36" s="274">
        <f t="shared" ref="Q36:Q47" si="24">O36-P36</f>
        <v>-37.277500000000003</v>
      </c>
      <c r="R36" s="273">
        <v>0</v>
      </c>
      <c r="S36" s="83">
        <v>0</v>
      </c>
      <c r="T36" s="274">
        <f t="shared" ref="T36:T47" si="25">R36-S36</f>
        <v>0</v>
      </c>
      <c r="U36" s="273">
        <v>0</v>
      </c>
      <c r="V36" s="83">
        <v>0</v>
      </c>
      <c r="W36" s="274">
        <f t="shared" ref="W36:W47" si="26">U36-V36</f>
        <v>0</v>
      </c>
      <c r="X36" s="85">
        <v>3.8224999999999998</v>
      </c>
      <c r="Y36" s="286">
        <v>3.8942424532264423E-4</v>
      </c>
      <c r="Z36" s="285">
        <f t="shared" si="7"/>
        <v>0</v>
      </c>
      <c r="AA36" s="284">
        <v>41.1</v>
      </c>
      <c r="AB36" s="283">
        <v>4.1871383865957528E-3</v>
      </c>
      <c r="AC36" s="282">
        <f t="shared" si="8"/>
        <v>0</v>
      </c>
      <c r="AD36" s="281">
        <f t="shared" ref="AD36:AD47" si="27">X36-AA36</f>
        <v>-37.277500000000003</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11.092499999999999</v>
      </c>
      <c r="P37" s="61">
        <v>30.952499999999997</v>
      </c>
      <c r="Q37" s="252">
        <f t="shared" si="24"/>
        <v>-19.86</v>
      </c>
      <c r="R37" s="251">
        <v>0</v>
      </c>
      <c r="S37" s="61">
        <v>0</v>
      </c>
      <c r="T37" s="252">
        <f t="shared" si="25"/>
        <v>0</v>
      </c>
      <c r="U37" s="251">
        <v>0</v>
      </c>
      <c r="V37" s="61">
        <v>0</v>
      </c>
      <c r="W37" s="252">
        <f t="shared" si="26"/>
        <v>0</v>
      </c>
      <c r="X37" s="63">
        <v>11.092499999999999</v>
      </c>
      <c r="Y37" s="264">
        <v>1.1300689185719899E-3</v>
      </c>
      <c r="Z37" s="263">
        <f t="shared" si="7"/>
        <v>0</v>
      </c>
      <c r="AA37" s="262">
        <v>30.952499999999997</v>
      </c>
      <c r="AB37" s="261">
        <v>3.1533430878614363E-3</v>
      </c>
      <c r="AC37" s="260">
        <f t="shared" si="8"/>
        <v>0</v>
      </c>
      <c r="AD37" s="259">
        <f t="shared" si="27"/>
        <v>-19.86</v>
      </c>
    </row>
    <row r="38" spans="1:30" ht="15">
      <c r="A38" s="377"/>
      <c r="B38" s="271" t="s">
        <v>24</v>
      </c>
      <c r="C38" s="249">
        <f t="shared" si="0"/>
        <v>0.52693989157909793</v>
      </c>
      <c r="D38" s="231">
        <v>9.2745337499999998</v>
      </c>
      <c r="E38" s="248">
        <v>9.4486025018002443E-4</v>
      </c>
      <c r="F38" s="242">
        <v>0</v>
      </c>
      <c r="G38" s="247">
        <v>0</v>
      </c>
      <c r="H38" s="246">
        <f t="shared" si="1"/>
        <v>1</v>
      </c>
      <c r="I38" s="231">
        <v>17.600743269230769</v>
      </c>
      <c r="J38" s="72">
        <v>0</v>
      </c>
      <c r="K38" s="245">
        <f t="shared" si="22"/>
        <v>17.600743269230769</v>
      </c>
      <c r="L38" s="231">
        <v>0</v>
      </c>
      <c r="M38" s="72">
        <v>0</v>
      </c>
      <c r="N38" s="232">
        <f t="shared" si="23"/>
        <v>0</v>
      </c>
      <c r="O38" s="231">
        <v>19.5</v>
      </c>
      <c r="P38" s="72">
        <v>21.61</v>
      </c>
      <c r="Q38" s="232">
        <f t="shared" si="24"/>
        <v>-2.1099999999999994</v>
      </c>
      <c r="R38" s="231">
        <v>0</v>
      </c>
      <c r="S38" s="72">
        <v>0</v>
      </c>
      <c r="T38" s="232">
        <f t="shared" si="25"/>
        <v>0</v>
      </c>
      <c r="U38" s="231">
        <v>10.405000000000001</v>
      </c>
      <c r="V38" s="72">
        <v>0</v>
      </c>
      <c r="W38" s="232">
        <f t="shared" si="26"/>
        <v>10.405000000000001</v>
      </c>
      <c r="X38" s="74">
        <v>29.905000000000001</v>
      </c>
      <c r="Y38" s="244">
        <v>3.0466270912684569E-3</v>
      </c>
      <c r="Z38" s="243">
        <f t="shared" si="7"/>
        <v>0.31013321350944656</v>
      </c>
      <c r="AA38" s="242">
        <v>21.61</v>
      </c>
      <c r="AB38" s="241">
        <v>2.201558650470419E-3</v>
      </c>
      <c r="AC38" s="240">
        <f t="shared" si="8"/>
        <v>0</v>
      </c>
      <c r="AD38" s="239">
        <f t="shared" si="27"/>
        <v>8.2950000000000017</v>
      </c>
    </row>
    <row r="39" spans="1:30" ht="15">
      <c r="A39" s="377"/>
      <c r="B39" s="218" t="s">
        <v>23</v>
      </c>
      <c r="C39" s="229">
        <f t="shared" si="0"/>
        <v>0.54354132110069386</v>
      </c>
      <c r="D39" s="211">
        <v>82.773266249999992</v>
      </c>
      <c r="E39" s="228">
        <v>8.4326793308820269E-3</v>
      </c>
      <c r="F39" s="222">
        <v>179.83593675</v>
      </c>
      <c r="G39" s="227">
        <v>1.8321118103536031E-2</v>
      </c>
      <c r="H39" s="226">
        <f t="shared" si="1"/>
        <v>-1.1726330842961028</v>
      </c>
      <c r="I39" s="211">
        <v>152.28514012951337</v>
      </c>
      <c r="J39" s="49">
        <v>344.78285987048662</v>
      </c>
      <c r="K39" s="225">
        <f t="shared" si="22"/>
        <v>-192.49771974097325</v>
      </c>
      <c r="L39" s="211">
        <v>0</v>
      </c>
      <c r="M39" s="49">
        <v>0</v>
      </c>
      <c r="N39" s="212">
        <f t="shared" si="23"/>
        <v>0</v>
      </c>
      <c r="O39" s="211">
        <v>25.662500000000001</v>
      </c>
      <c r="P39" s="49">
        <v>41.462499999999999</v>
      </c>
      <c r="Q39" s="212">
        <f t="shared" si="24"/>
        <v>-15.799999999999997</v>
      </c>
      <c r="R39" s="211">
        <v>0</v>
      </c>
      <c r="S39" s="49">
        <v>281.34499999999997</v>
      </c>
      <c r="T39" s="212">
        <f t="shared" si="25"/>
        <v>-281.34499999999997</v>
      </c>
      <c r="U39" s="211">
        <v>151.64249999999998</v>
      </c>
      <c r="V39" s="49">
        <v>75.31750000000001</v>
      </c>
      <c r="W39" s="212">
        <f t="shared" si="26"/>
        <v>76.324999999999974</v>
      </c>
      <c r="X39" s="51">
        <v>177.30499999999998</v>
      </c>
      <c r="Y39" s="224">
        <v>1.8063274249033728E-2</v>
      </c>
      <c r="Z39" s="223">
        <f t="shared" si="7"/>
        <v>0.46684112828177438</v>
      </c>
      <c r="AA39" s="222">
        <v>398.12499999999994</v>
      </c>
      <c r="AB39" s="221">
        <v>4.0559719468696687E-2</v>
      </c>
      <c r="AC39" s="220">
        <f t="shared" si="8"/>
        <v>0.45170721946624809</v>
      </c>
      <c r="AD39" s="219">
        <f t="shared" si="27"/>
        <v>-220.81999999999996</v>
      </c>
    </row>
    <row r="40" spans="1:30" ht="15">
      <c r="A40" s="377"/>
      <c r="B40" s="270" t="s">
        <v>22</v>
      </c>
      <c r="C40" s="269">
        <f t="shared" si="0"/>
        <v>0.54007876231047858</v>
      </c>
      <c r="D40" s="251">
        <v>1080.0824775000001</v>
      </c>
      <c r="E40" s="268">
        <v>0.11003539664791352</v>
      </c>
      <c r="F40" s="262">
        <v>791.66653874999997</v>
      </c>
      <c r="G40" s="267">
        <v>8.0652490359696322E-2</v>
      </c>
      <c r="H40" s="266">
        <f t="shared" si="1"/>
        <v>0.26703140246991008</v>
      </c>
      <c r="I40" s="251">
        <v>1999.861044117647</v>
      </c>
      <c r="J40" s="61">
        <v>1462.7936720588236</v>
      </c>
      <c r="K40" s="265">
        <f t="shared" si="22"/>
        <v>537.06737205882337</v>
      </c>
      <c r="L40" s="251">
        <v>0</v>
      </c>
      <c r="M40" s="61">
        <v>0</v>
      </c>
      <c r="N40" s="252">
        <f t="shared" si="23"/>
        <v>0</v>
      </c>
      <c r="O40" s="251">
        <v>208.30250000000001</v>
      </c>
      <c r="P40" s="61">
        <v>123.02</v>
      </c>
      <c r="Q40" s="252">
        <f t="shared" si="24"/>
        <v>85.282500000000013</v>
      </c>
      <c r="R40" s="251">
        <v>1437.7775000000001</v>
      </c>
      <c r="S40" s="61">
        <v>1636.7249999999999</v>
      </c>
      <c r="T40" s="252">
        <f t="shared" si="25"/>
        <v>-198.94749999999976</v>
      </c>
      <c r="U40" s="251">
        <v>844.21250000000009</v>
      </c>
      <c r="V40" s="61">
        <v>3.167499999999996</v>
      </c>
      <c r="W40" s="252">
        <f t="shared" si="26"/>
        <v>841.04500000000007</v>
      </c>
      <c r="X40" s="63">
        <v>2490.2925000000005</v>
      </c>
      <c r="Y40" s="264">
        <v>0.2537031464866295</v>
      </c>
      <c r="Z40" s="263">
        <f t="shared" si="7"/>
        <v>0.43371711455582018</v>
      </c>
      <c r="AA40" s="262">
        <v>1762.9124999999999</v>
      </c>
      <c r="AB40" s="261">
        <v>0.17959996596008479</v>
      </c>
      <c r="AC40" s="260">
        <f t="shared" si="8"/>
        <v>0.44906740337367851</v>
      </c>
      <c r="AD40" s="259">
        <f t="shared" si="27"/>
        <v>727.38000000000056</v>
      </c>
    </row>
    <row r="41" spans="1:30" ht="15">
      <c r="A41" s="377"/>
      <c r="B41" s="270" t="s">
        <v>21</v>
      </c>
      <c r="C41" s="269">
        <f t="shared" si="0"/>
        <v>0.59019725897861275</v>
      </c>
      <c r="D41" s="251">
        <v>1108.9822650000001</v>
      </c>
      <c r="E41" s="268">
        <v>0.11297961585973099</v>
      </c>
      <c r="F41" s="262">
        <v>1391.5300199999999</v>
      </c>
      <c r="G41" s="267">
        <v>0.14176469009348797</v>
      </c>
      <c r="H41" s="266">
        <f t="shared" si="1"/>
        <v>-0.25478113033665134</v>
      </c>
      <c r="I41" s="251">
        <v>1879.0027370157386</v>
      </c>
      <c r="J41" s="61">
        <v>2360.1078788438253</v>
      </c>
      <c r="K41" s="265">
        <f t="shared" si="22"/>
        <v>-481.10514182808674</v>
      </c>
      <c r="L41" s="251">
        <v>0</v>
      </c>
      <c r="M41" s="61">
        <v>0</v>
      </c>
      <c r="N41" s="252">
        <f t="shared" si="23"/>
        <v>0</v>
      </c>
      <c r="O41" s="251">
        <v>249.22999999999996</v>
      </c>
      <c r="P41" s="61">
        <v>199.01750000000001</v>
      </c>
      <c r="Q41" s="252">
        <f t="shared" si="24"/>
        <v>50.212499999999949</v>
      </c>
      <c r="R41" s="251">
        <v>1306.71</v>
      </c>
      <c r="S41" s="61">
        <v>2581.1750000000002</v>
      </c>
      <c r="T41" s="252">
        <f t="shared" si="25"/>
        <v>-1274.4650000000001</v>
      </c>
      <c r="U41" s="251">
        <v>586.41499999999996</v>
      </c>
      <c r="V41" s="61">
        <v>0</v>
      </c>
      <c r="W41" s="252">
        <f t="shared" si="26"/>
        <v>586.41499999999996</v>
      </c>
      <c r="X41" s="63">
        <v>2142.355</v>
      </c>
      <c r="Y41" s="264">
        <v>0.21825637124609379</v>
      </c>
      <c r="Z41" s="263">
        <f t="shared" si="7"/>
        <v>0.5176463587967447</v>
      </c>
      <c r="AA41" s="262">
        <v>2780.1925000000001</v>
      </c>
      <c r="AB41" s="261">
        <v>0.28323724425488112</v>
      </c>
      <c r="AC41" s="260">
        <f t="shared" si="8"/>
        <v>0.50051570889425823</v>
      </c>
      <c r="AD41" s="259">
        <f t="shared" si="27"/>
        <v>-637.83750000000009</v>
      </c>
    </row>
    <row r="42" spans="1:30" ht="15">
      <c r="A42" s="377"/>
      <c r="B42" s="270" t="s">
        <v>20</v>
      </c>
      <c r="C42" s="269">
        <f t="shared" si="0"/>
        <v>0.58799063444429456</v>
      </c>
      <c r="D42" s="251">
        <v>2434.17198375</v>
      </c>
      <c r="E42" s="268">
        <v>0.24798576527334665</v>
      </c>
      <c r="F42" s="262">
        <v>2142.71354625</v>
      </c>
      <c r="G42" s="267">
        <v>0.21829289880735009</v>
      </c>
      <c r="H42" s="266">
        <f t="shared" si="1"/>
        <v>0.11973617289399137</v>
      </c>
      <c r="I42" s="251">
        <v>4139.8142098819608</v>
      </c>
      <c r="J42" s="61">
        <v>3637.2387524061742</v>
      </c>
      <c r="K42" s="265">
        <f t="shared" si="22"/>
        <v>502.57545747578661</v>
      </c>
      <c r="L42" s="251">
        <v>0</v>
      </c>
      <c r="M42" s="61">
        <v>0</v>
      </c>
      <c r="N42" s="252">
        <f t="shared" si="23"/>
        <v>0</v>
      </c>
      <c r="O42" s="251">
        <v>412.79249999999996</v>
      </c>
      <c r="P42" s="61">
        <v>312.76249999999999</v>
      </c>
      <c r="Q42" s="252">
        <f t="shared" si="24"/>
        <v>100.02999999999997</v>
      </c>
      <c r="R42" s="251">
        <v>1171.4499999999998</v>
      </c>
      <c r="S42" s="61">
        <v>620.63499999999976</v>
      </c>
      <c r="T42" s="252">
        <f t="shared" si="25"/>
        <v>550.81500000000005</v>
      </c>
      <c r="U42" s="251">
        <v>3175.2375000000002</v>
      </c>
      <c r="V42" s="61">
        <v>3385.84</v>
      </c>
      <c r="W42" s="252">
        <f t="shared" si="26"/>
        <v>-210.60249999999996</v>
      </c>
      <c r="X42" s="63">
        <v>4759.4799999999996</v>
      </c>
      <c r="Y42" s="264">
        <v>0.484880812852379</v>
      </c>
      <c r="Z42" s="263">
        <f t="shared" si="7"/>
        <v>0.51143654007370554</v>
      </c>
      <c r="AA42" s="262">
        <v>4319.2375000000002</v>
      </c>
      <c r="AB42" s="261">
        <v>0.44003029530593368</v>
      </c>
      <c r="AC42" s="260">
        <f t="shared" si="8"/>
        <v>0.49608606756400869</v>
      </c>
      <c r="AD42" s="259">
        <f t="shared" si="27"/>
        <v>440.24249999999938</v>
      </c>
    </row>
    <row r="43" spans="1:30" ht="15">
      <c r="A43" s="377"/>
      <c r="B43" s="270" t="s">
        <v>19</v>
      </c>
      <c r="C43" s="269">
        <f t="shared" si="0"/>
        <v>0.63568838501865021</v>
      </c>
      <c r="D43" s="251">
        <v>2463.8961637499997</v>
      </c>
      <c r="E43" s="268">
        <v>0.25101397099325101</v>
      </c>
      <c r="F43" s="262">
        <v>1581.1833187500001</v>
      </c>
      <c r="G43" s="267">
        <v>0.1610859700774451</v>
      </c>
      <c r="H43" s="266">
        <f t="shared" si="1"/>
        <v>0.35825894694219929</v>
      </c>
      <c r="I43" s="251">
        <v>3875.9496347848362</v>
      </c>
      <c r="J43" s="61">
        <v>2481.7623894979506</v>
      </c>
      <c r="K43" s="265">
        <f t="shared" si="22"/>
        <v>1394.1872452868856</v>
      </c>
      <c r="L43" s="251">
        <v>0</v>
      </c>
      <c r="M43" s="61">
        <v>0</v>
      </c>
      <c r="N43" s="252">
        <f t="shared" si="23"/>
        <v>0</v>
      </c>
      <c r="O43" s="251">
        <v>333.63</v>
      </c>
      <c r="P43" s="61">
        <v>246.42250000000001</v>
      </c>
      <c r="Q43" s="252">
        <f t="shared" si="24"/>
        <v>87.207499999999982</v>
      </c>
      <c r="R43" s="251">
        <v>1301.8624999999997</v>
      </c>
      <c r="S43" s="61">
        <v>0</v>
      </c>
      <c r="T43" s="252">
        <f t="shared" si="25"/>
        <v>1301.8624999999997</v>
      </c>
      <c r="U43" s="251">
        <v>2873.8500000000004</v>
      </c>
      <c r="V43" s="61">
        <v>2652.6324999999997</v>
      </c>
      <c r="W43" s="252">
        <f t="shared" si="26"/>
        <v>221.21750000000065</v>
      </c>
      <c r="X43" s="63">
        <v>4509.3425000000007</v>
      </c>
      <c r="Y43" s="264">
        <v>0.45939759318870532</v>
      </c>
      <c r="Z43" s="263">
        <f t="shared" si="7"/>
        <v>0.54639809767166703</v>
      </c>
      <c r="AA43" s="262">
        <v>2899.0549999999998</v>
      </c>
      <c r="AB43" s="261">
        <v>0.29534658090881627</v>
      </c>
      <c r="AC43" s="260">
        <f t="shared" si="8"/>
        <v>0.54541335668002167</v>
      </c>
      <c r="AD43" s="259">
        <f t="shared" si="27"/>
        <v>1610.2875000000008</v>
      </c>
    </row>
    <row r="44" spans="1:30" ht="15">
      <c r="A44" s="377"/>
      <c r="B44" s="258" t="s">
        <v>18</v>
      </c>
      <c r="C44" s="269">
        <f t="shared" si="0"/>
        <v>0.63505417781235962</v>
      </c>
      <c r="D44" s="251">
        <v>1042.01008875</v>
      </c>
      <c r="E44" s="268">
        <v>0.10615670174756058</v>
      </c>
      <c r="F44" s="262">
        <v>881.28379125000004</v>
      </c>
      <c r="G44" s="267">
        <v>8.9782413426460178E-2</v>
      </c>
      <c r="H44" s="266">
        <f t="shared" si="1"/>
        <v>0.15424639284712491</v>
      </c>
      <c r="I44" s="251">
        <v>1640.8207758580943</v>
      </c>
      <c r="J44" s="61">
        <v>1382.666544467213</v>
      </c>
      <c r="K44" s="265">
        <f t="shared" si="22"/>
        <v>258.15423139088125</v>
      </c>
      <c r="L44" s="251">
        <v>0</v>
      </c>
      <c r="M44" s="61">
        <v>0</v>
      </c>
      <c r="N44" s="252">
        <f t="shared" si="23"/>
        <v>0</v>
      </c>
      <c r="O44" s="251">
        <v>130.52500000000001</v>
      </c>
      <c r="P44" s="61">
        <v>173.4425</v>
      </c>
      <c r="Q44" s="252">
        <f t="shared" si="24"/>
        <v>-42.91749999999999</v>
      </c>
      <c r="R44" s="251">
        <v>986.21499999999992</v>
      </c>
      <c r="S44" s="61">
        <v>669.10750000000007</v>
      </c>
      <c r="T44" s="252">
        <f t="shared" si="25"/>
        <v>317.10749999999985</v>
      </c>
      <c r="U44" s="251">
        <v>798.37000000000012</v>
      </c>
      <c r="V44" s="61">
        <v>741.87499999999977</v>
      </c>
      <c r="W44" s="252">
        <f t="shared" si="26"/>
        <v>56.495000000000346</v>
      </c>
      <c r="X44" s="63">
        <v>1915.1100000000001</v>
      </c>
      <c r="Y44" s="264">
        <v>0.19510536728838437</v>
      </c>
      <c r="Z44" s="263">
        <f t="shared" si="7"/>
        <v>0.54409934089947831</v>
      </c>
      <c r="AA44" s="262">
        <v>1584.4249999999997</v>
      </c>
      <c r="AB44" s="261">
        <v>0.16141622234019404</v>
      </c>
      <c r="AC44" s="260">
        <f t="shared" si="8"/>
        <v>0.55621679236947175</v>
      </c>
      <c r="AD44" s="259">
        <f t="shared" si="27"/>
        <v>330.6850000000004</v>
      </c>
    </row>
    <row r="45" spans="1:30" ht="15">
      <c r="A45" s="377"/>
      <c r="B45" s="238" t="s">
        <v>17</v>
      </c>
      <c r="C45" s="249">
        <f t="shared" si="0"/>
        <v>0.61165166932433523</v>
      </c>
      <c r="D45" s="231">
        <v>66.072045000000003</v>
      </c>
      <c r="E45" s="248">
        <v>6.7312115790840524E-3</v>
      </c>
      <c r="F45" s="242">
        <v>185.60577750000002</v>
      </c>
      <c r="G45" s="247">
        <v>1.8908931283313876E-2</v>
      </c>
      <c r="H45" s="246">
        <f t="shared" si="1"/>
        <v>-1.8091423157857458</v>
      </c>
      <c r="I45" s="231">
        <v>108.0223406779661</v>
      </c>
      <c r="J45" s="72">
        <v>315.67987401634377</v>
      </c>
      <c r="K45" s="245">
        <f t="shared" si="22"/>
        <v>-207.65753333837768</v>
      </c>
      <c r="L45" s="231">
        <v>0</v>
      </c>
      <c r="M45" s="72">
        <v>0</v>
      </c>
      <c r="N45" s="232">
        <f t="shared" si="23"/>
        <v>0</v>
      </c>
      <c r="O45" s="231">
        <v>83.974999999999994</v>
      </c>
      <c r="P45" s="72">
        <v>97.535000000000025</v>
      </c>
      <c r="Q45" s="232">
        <f t="shared" si="24"/>
        <v>-13.560000000000031</v>
      </c>
      <c r="R45" s="231">
        <v>0</v>
      </c>
      <c r="S45" s="72">
        <v>235.17750000000001</v>
      </c>
      <c r="T45" s="232">
        <f t="shared" si="25"/>
        <v>-235.17750000000001</v>
      </c>
      <c r="U45" s="231">
        <v>40.4375</v>
      </c>
      <c r="V45" s="72">
        <v>42.037499999999966</v>
      </c>
      <c r="W45" s="232">
        <f t="shared" si="26"/>
        <v>-1.5999999999999659</v>
      </c>
      <c r="X45" s="74">
        <v>124.41249999999999</v>
      </c>
      <c r="Y45" s="244">
        <v>1.2674753151393976E-2</v>
      </c>
      <c r="Z45" s="243">
        <f t="shared" si="7"/>
        <v>0.5310724002813223</v>
      </c>
      <c r="AA45" s="242">
        <v>374.75</v>
      </c>
      <c r="AB45" s="241">
        <v>3.8178348184349349E-2</v>
      </c>
      <c r="AC45" s="240">
        <f t="shared" si="8"/>
        <v>0.49527892595063377</v>
      </c>
      <c r="AD45" s="239">
        <f t="shared" si="27"/>
        <v>-250.33750000000001</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17.98</v>
      </c>
      <c r="Q46" s="212">
        <f t="shared" si="24"/>
        <v>-17.98</v>
      </c>
      <c r="R46" s="211">
        <v>0</v>
      </c>
      <c r="S46" s="49">
        <v>0</v>
      </c>
      <c r="T46" s="212">
        <f t="shared" si="25"/>
        <v>0</v>
      </c>
      <c r="U46" s="211">
        <v>0</v>
      </c>
      <c r="V46" s="49">
        <v>0</v>
      </c>
      <c r="W46" s="212">
        <f t="shared" si="26"/>
        <v>0</v>
      </c>
      <c r="X46" s="51">
        <v>0</v>
      </c>
      <c r="Y46" s="224">
        <v>0</v>
      </c>
      <c r="Z46" s="223">
        <f t="shared" si="7"/>
        <v>1</v>
      </c>
      <c r="AA46" s="222">
        <v>17.98</v>
      </c>
      <c r="AB46" s="221">
        <v>1.8317456980776554E-3</v>
      </c>
      <c r="AC46" s="220">
        <f t="shared" si="8"/>
        <v>0</v>
      </c>
      <c r="AD46" s="219">
        <f t="shared" si="27"/>
        <v>-17.98</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12.97</v>
      </c>
      <c r="P47" s="38">
        <v>41.79</v>
      </c>
      <c r="Q47" s="192">
        <f t="shared" si="24"/>
        <v>-28.82</v>
      </c>
      <c r="R47" s="191">
        <v>0</v>
      </c>
      <c r="S47" s="38">
        <v>0</v>
      </c>
      <c r="T47" s="192">
        <f t="shared" si="25"/>
        <v>0</v>
      </c>
      <c r="U47" s="191">
        <v>0</v>
      </c>
      <c r="V47" s="38">
        <v>0</v>
      </c>
      <c r="W47" s="192">
        <f t="shared" si="26"/>
        <v>0</v>
      </c>
      <c r="X47" s="40">
        <v>12.97</v>
      </c>
      <c r="Y47" s="204">
        <v>1.3213426976676772E-3</v>
      </c>
      <c r="Z47" s="203">
        <f t="shared" si="7"/>
        <v>0</v>
      </c>
      <c r="AA47" s="202">
        <v>41.79</v>
      </c>
      <c r="AB47" s="201">
        <v>4.2574334106042942E-3</v>
      </c>
      <c r="AC47" s="200">
        <f t="shared" si="8"/>
        <v>0</v>
      </c>
      <c r="AD47" s="199">
        <f t="shared" si="27"/>
        <v>-28.82</v>
      </c>
    </row>
    <row r="48" spans="1:30" ht="15">
      <c r="A48" s="377"/>
      <c r="B48" s="178" t="s">
        <v>14</v>
      </c>
      <c r="C48" s="189">
        <f t="shared" si="0"/>
        <v>0.59994562134958618</v>
      </c>
      <c r="D48" s="171">
        <f>SUM(D36:D47)</f>
        <v>8287.2628237499994</v>
      </c>
      <c r="E48" s="188">
        <v>0.84428020168194873</v>
      </c>
      <c r="F48" s="182">
        <f>SUM(F36:F47)</f>
        <v>7153.8189292500001</v>
      </c>
      <c r="G48" s="187">
        <v>0.72880851215128961</v>
      </c>
      <c r="H48" s="186">
        <f t="shared" si="1"/>
        <v>0.13676939160801396</v>
      </c>
      <c r="I48" s="171">
        <f t="shared" ref="I48:X48" si="28">SUM(I36:I47)</f>
        <v>13813.356625734987</v>
      </c>
      <c r="J48" s="27">
        <f t="shared" si="28"/>
        <v>11985.031971160815</v>
      </c>
      <c r="K48" s="185">
        <f t="shared" si="28"/>
        <v>1828.3246545741699</v>
      </c>
      <c r="L48" s="171">
        <f t="shared" si="28"/>
        <v>0</v>
      </c>
      <c r="M48" s="27">
        <f t="shared" si="28"/>
        <v>0</v>
      </c>
      <c r="N48" s="172">
        <f t="shared" si="28"/>
        <v>0</v>
      </c>
      <c r="O48" s="171">
        <f t="shared" si="28"/>
        <v>1491.5024999999998</v>
      </c>
      <c r="P48" s="27">
        <f t="shared" si="28"/>
        <v>1347.095</v>
      </c>
      <c r="Q48" s="172">
        <f t="shared" si="28"/>
        <v>144.40749999999991</v>
      </c>
      <c r="R48" s="171">
        <f t="shared" si="28"/>
        <v>6204.0149999999994</v>
      </c>
      <c r="S48" s="27">
        <f t="shared" si="28"/>
        <v>6024.1649999999991</v>
      </c>
      <c r="T48" s="172">
        <f t="shared" si="28"/>
        <v>179.84999999999968</v>
      </c>
      <c r="U48" s="171">
        <f t="shared" si="28"/>
        <v>8480.5700000000015</v>
      </c>
      <c r="V48" s="27">
        <f t="shared" si="28"/>
        <v>6900.8700000000008</v>
      </c>
      <c r="W48" s="172">
        <f t="shared" si="28"/>
        <v>1579.7000000000012</v>
      </c>
      <c r="X48" s="29">
        <f t="shared" si="28"/>
        <v>16176.087500000001</v>
      </c>
      <c r="Y48" s="184">
        <v>1.6479687814154504</v>
      </c>
      <c r="Z48" s="183">
        <f t="shared" si="7"/>
        <v>0.51231565257977241</v>
      </c>
      <c r="AA48" s="182">
        <f>SUM(AA36:AA47)</f>
        <v>14272.130000000001</v>
      </c>
      <c r="AB48" s="181">
        <v>1.4539995956565657</v>
      </c>
      <c r="AC48" s="180">
        <f t="shared" si="8"/>
        <v>0.50124395792709286</v>
      </c>
      <c r="AD48" s="179">
        <f>SUM(AD36:AD47)</f>
        <v>1903.9575000000011</v>
      </c>
    </row>
    <row r="49" spans="1:30" ht="15">
      <c r="A49" s="377"/>
      <c r="B49" s="158" t="s">
        <v>87</v>
      </c>
      <c r="C49" s="169">
        <f t="shared" si="0"/>
        <v>0.60003876268361822</v>
      </c>
      <c r="D49" s="151">
        <f>SUM(D39:D45)</f>
        <v>8277.9882899999993</v>
      </c>
      <c r="E49" s="168">
        <v>0.8433353414317688</v>
      </c>
      <c r="F49" s="162">
        <f>SUM(F39:F45)</f>
        <v>7153.8189292500001</v>
      </c>
      <c r="G49" s="167">
        <v>0.72880851215128961</v>
      </c>
      <c r="H49" s="166">
        <f t="shared" si="1"/>
        <v>0.13580224099954596</v>
      </c>
      <c r="I49" s="151">
        <f t="shared" ref="I49:X49" si="29">SUM(I39:I45)</f>
        <v>13795.755882465755</v>
      </c>
      <c r="J49" s="16">
        <f t="shared" si="29"/>
        <v>11985.031971160815</v>
      </c>
      <c r="K49" s="165">
        <f t="shared" si="29"/>
        <v>1810.7239113049391</v>
      </c>
      <c r="L49" s="151">
        <f t="shared" si="29"/>
        <v>0</v>
      </c>
      <c r="M49" s="16">
        <f t="shared" si="29"/>
        <v>0</v>
      </c>
      <c r="N49" s="152">
        <f t="shared" si="29"/>
        <v>0</v>
      </c>
      <c r="O49" s="151">
        <f t="shared" si="29"/>
        <v>1444.1174999999998</v>
      </c>
      <c r="P49" s="16">
        <f t="shared" si="29"/>
        <v>1193.6625000000001</v>
      </c>
      <c r="Q49" s="152">
        <f t="shared" si="29"/>
        <v>250.45499999999984</v>
      </c>
      <c r="R49" s="151">
        <f t="shared" si="29"/>
        <v>6204.0149999999994</v>
      </c>
      <c r="S49" s="16">
        <f t="shared" si="29"/>
        <v>6024.1649999999991</v>
      </c>
      <c r="T49" s="152">
        <f t="shared" si="29"/>
        <v>179.84999999999968</v>
      </c>
      <c r="U49" s="151">
        <f t="shared" si="29"/>
        <v>8470.1650000000009</v>
      </c>
      <c r="V49" s="16">
        <f t="shared" si="29"/>
        <v>6900.8700000000008</v>
      </c>
      <c r="W49" s="152">
        <f t="shared" si="29"/>
        <v>1569.295000000001</v>
      </c>
      <c r="X49" s="18">
        <f t="shared" si="29"/>
        <v>16118.297500000001</v>
      </c>
      <c r="Y49" s="164">
        <v>1.6420813184626197</v>
      </c>
      <c r="Z49" s="163">
        <f t="shared" si="7"/>
        <v>0.51357708777865652</v>
      </c>
      <c r="AA49" s="162">
        <f>SUM(AA39:AA45)</f>
        <v>14118.697499999998</v>
      </c>
      <c r="AB49" s="161">
        <v>1.4383683764229558</v>
      </c>
      <c r="AC49" s="160">
        <f t="shared" si="8"/>
        <v>0.50669113983425174</v>
      </c>
      <c r="AD49" s="159">
        <f>SUM(AD39:AD45)</f>
        <v>1999.6000000000008</v>
      </c>
    </row>
    <row r="50" spans="1:30" ht="15.75" thickBot="1">
      <c r="A50" s="378"/>
      <c r="B50" s="138" t="s">
        <v>86</v>
      </c>
      <c r="C50" s="149">
        <f t="shared" si="0"/>
        <v>0.52693989157909793</v>
      </c>
      <c r="D50" s="131">
        <f>SUM(D36:D38,D46:D47)</f>
        <v>9.2745337499999998</v>
      </c>
      <c r="E50" s="148">
        <v>9.4486025018002443E-4</v>
      </c>
      <c r="F50" s="142">
        <f>SUM(F36:F38,F46:F47)</f>
        <v>0</v>
      </c>
      <c r="G50" s="147">
        <v>0</v>
      </c>
      <c r="H50" s="146">
        <f t="shared" si="1"/>
        <v>1</v>
      </c>
      <c r="I50" s="131">
        <f t="shared" ref="I50:X50" si="30">SUM(I36:I38,I46:I47)</f>
        <v>17.600743269230769</v>
      </c>
      <c r="J50" s="5">
        <f t="shared" si="30"/>
        <v>0</v>
      </c>
      <c r="K50" s="145">
        <f t="shared" si="30"/>
        <v>17.600743269230769</v>
      </c>
      <c r="L50" s="131">
        <f t="shared" si="30"/>
        <v>0</v>
      </c>
      <c r="M50" s="5">
        <f t="shared" si="30"/>
        <v>0</v>
      </c>
      <c r="N50" s="132">
        <f t="shared" si="30"/>
        <v>0</v>
      </c>
      <c r="O50" s="131">
        <f t="shared" si="30"/>
        <v>47.384999999999998</v>
      </c>
      <c r="P50" s="5">
        <f t="shared" si="30"/>
        <v>153.4325</v>
      </c>
      <c r="Q50" s="132">
        <f t="shared" si="30"/>
        <v>-106.04750000000001</v>
      </c>
      <c r="R50" s="131">
        <f t="shared" si="30"/>
        <v>0</v>
      </c>
      <c r="S50" s="5">
        <f t="shared" si="30"/>
        <v>0</v>
      </c>
      <c r="T50" s="132">
        <f t="shared" si="30"/>
        <v>0</v>
      </c>
      <c r="U50" s="131">
        <f t="shared" si="30"/>
        <v>10.405000000000001</v>
      </c>
      <c r="V50" s="5">
        <f t="shared" si="30"/>
        <v>0</v>
      </c>
      <c r="W50" s="132">
        <f t="shared" si="30"/>
        <v>10.405000000000001</v>
      </c>
      <c r="X50" s="7">
        <f t="shared" si="30"/>
        <v>57.79</v>
      </c>
      <c r="Y50" s="144">
        <v>5.8874629528307678E-3</v>
      </c>
      <c r="Z50" s="143">
        <f t="shared" si="7"/>
        <v>0.16048682730576225</v>
      </c>
      <c r="AA50" s="142">
        <f>SUM(AA36:AA38,AA46:AA47)</f>
        <v>153.4325</v>
      </c>
      <c r="AB50" s="141">
        <v>1.5631219233609557E-2</v>
      </c>
      <c r="AC50" s="140">
        <f t="shared" si="8"/>
        <v>0</v>
      </c>
      <c r="AD50" s="139">
        <f>SUM(AD36:AD38,AD46:AD47)</f>
        <v>-95.642500000000013</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'487900'!$A$1</f>
        <v>&lt;SITE CATEGORY: PRIMARY/SECONDARY&gt;</v>
      </c>
      <c r="C1" s="124"/>
      <c r="D1" s="124"/>
      <c r="E1" s="124"/>
      <c r="F1" s="124"/>
      <c r="G1" s="124"/>
      <c r="H1" s="124"/>
      <c r="I1" s="124"/>
      <c r="J1" s="124"/>
      <c r="K1" s="124"/>
      <c r="L1" s="124"/>
      <c r="M1" s="124"/>
      <c r="N1" s="124"/>
      <c r="O1" s="124"/>
    </row>
    <row r="2" spans="2:15" ht="23.25">
      <c r="B2" s="125" t="str">
        <f>'487900'!A2</f>
        <v>HYDROSS MODEL NODE — Ashley Creek bl Mission A Canal (#487900)</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8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PostC!A1</f>
        <v>FIIP DIVERSION: Post B &amp; C Canals</v>
      </c>
      <c r="C1" s="124"/>
      <c r="D1" s="124"/>
      <c r="E1" s="124"/>
      <c r="F1" s="124"/>
      <c r="G1" s="124"/>
      <c r="H1" s="124"/>
      <c r="I1" s="124"/>
      <c r="J1" s="124"/>
      <c r="K1" s="124"/>
      <c r="L1" s="124"/>
      <c r="M1" s="124"/>
      <c r="N1" s="124"/>
      <c r="O1" s="124"/>
    </row>
    <row r="2" spans="2:15" ht="46.5">
      <c r="B2" s="128" t="str">
        <f>PostC!A2</f>
        <v>9,816 Acres (46% Sprinkler / 54% Flood) [includes 415 acres of Project "Pump-Back" below C Canal @ #999420]</v>
      </c>
      <c r="C2" s="127"/>
      <c r="D2" s="127"/>
      <c r="E2" s="127"/>
      <c r="F2" s="127"/>
      <c r="G2" s="127"/>
      <c r="H2" s="127"/>
      <c r="I2" s="127"/>
      <c r="J2" s="127"/>
      <c r="K2" s="127"/>
      <c r="L2" s="127"/>
      <c r="M2" s="127"/>
      <c r="N2" s="127"/>
      <c r="O2" s="127"/>
    </row>
  </sheetData>
  <pageMargins left="0.7" right="0.3" top="0.3" bottom="0.7" header="0.3" footer="0.3"/>
  <pageSetup scale="55" orientation="portrait" r:id="rId1"/>
  <headerFooter>
    <oddFooter>&amp;L&amp;Z&amp;F
Tab: &amp;A&amp;R&amp;D &amp;T
Page &amp;P of &amp;N</oddFooter>
  </headerFooter>
  <drawing r:id="rId2"/>
</worksheet>
</file>

<file path=xl/worksheets/sheet81.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150</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206</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0.46</v>
      </c>
      <c r="D9" s="211">
        <v>0.11484</v>
      </c>
      <c r="E9" s="228">
        <v>2.347734403560813E-5</v>
      </c>
      <c r="F9" s="222">
        <v>30.237372000000001</v>
      </c>
      <c r="G9" s="227">
        <v>6.1815846846165184E-3</v>
      </c>
      <c r="H9" s="226">
        <f t="shared" si="1"/>
        <v>-262.3</v>
      </c>
      <c r="I9" s="211">
        <v>0.24965217391304345</v>
      </c>
      <c r="J9" s="49">
        <v>65.733417391304357</v>
      </c>
      <c r="K9" s="225">
        <f t="shared" si="2"/>
        <v>-65.483765217391309</v>
      </c>
      <c r="L9" s="211">
        <v>0</v>
      </c>
      <c r="M9" s="49">
        <v>0</v>
      </c>
      <c r="N9" s="212">
        <f t="shared" si="3"/>
        <v>0</v>
      </c>
      <c r="O9" s="211">
        <v>0.15000000000000002</v>
      </c>
      <c r="P9" s="49">
        <v>17.252500000000005</v>
      </c>
      <c r="Q9" s="212">
        <f t="shared" si="4"/>
        <v>-17.102500000000006</v>
      </c>
      <c r="R9" s="211">
        <v>0.15000000000000002</v>
      </c>
      <c r="S9" s="49">
        <v>61.73749999999999</v>
      </c>
      <c r="T9" s="212">
        <f t="shared" si="5"/>
        <v>-61.587499999999991</v>
      </c>
      <c r="U9" s="211">
        <v>0</v>
      </c>
      <c r="V9" s="49">
        <v>0</v>
      </c>
      <c r="W9" s="212">
        <f t="shared" si="6"/>
        <v>0</v>
      </c>
      <c r="X9" s="51">
        <v>0.30000000000000004</v>
      </c>
      <c r="Y9" s="224">
        <v>6.1330574805663879E-5</v>
      </c>
      <c r="Z9" s="223">
        <f t="shared" si="7"/>
        <v>0.38279999999999992</v>
      </c>
      <c r="AA9" s="222">
        <v>78.989999999999995</v>
      </c>
      <c r="AB9" s="221">
        <v>1.6148340346438136E-2</v>
      </c>
      <c r="AC9" s="220">
        <f t="shared" si="8"/>
        <v>0.38280000000000003</v>
      </c>
      <c r="AD9" s="219">
        <f t="shared" si="9"/>
        <v>-78.69</v>
      </c>
    </row>
    <row r="10" spans="1:31" ht="15">
      <c r="A10" s="377"/>
      <c r="B10" s="270" t="s">
        <v>22</v>
      </c>
      <c r="C10" s="269">
        <f t="shared" si="0"/>
        <v>0.47</v>
      </c>
      <c r="D10" s="251">
        <v>23.441062499999997</v>
      </c>
      <c r="E10" s="268">
        <v>4.7921794572683063E-3</v>
      </c>
      <c r="F10" s="262">
        <v>164.08450125000002</v>
      </c>
      <c r="G10" s="267">
        <v>3.3544655928099174E-2</v>
      </c>
      <c r="H10" s="266">
        <f t="shared" si="1"/>
        <v>-5.9998747390396678</v>
      </c>
      <c r="I10" s="251">
        <v>49.874601063829786</v>
      </c>
      <c r="J10" s="61">
        <v>349.115960106383</v>
      </c>
      <c r="K10" s="265">
        <f t="shared" si="2"/>
        <v>-299.2413590425532</v>
      </c>
      <c r="L10" s="251">
        <v>0</v>
      </c>
      <c r="M10" s="61">
        <v>0</v>
      </c>
      <c r="N10" s="252">
        <f t="shared" si="3"/>
        <v>0</v>
      </c>
      <c r="O10" s="251">
        <v>3.7849999999999993</v>
      </c>
      <c r="P10" s="61">
        <v>31.057500000000001</v>
      </c>
      <c r="Q10" s="252">
        <f t="shared" si="4"/>
        <v>-27.272500000000001</v>
      </c>
      <c r="R10" s="251">
        <v>18.712499999999999</v>
      </c>
      <c r="S10" s="61">
        <v>388.05999999999995</v>
      </c>
      <c r="T10" s="252">
        <f t="shared" si="5"/>
        <v>-369.34749999999997</v>
      </c>
      <c r="U10" s="251">
        <v>37.377500000000005</v>
      </c>
      <c r="V10" s="61">
        <v>0</v>
      </c>
      <c r="W10" s="252">
        <f t="shared" si="6"/>
        <v>37.377500000000005</v>
      </c>
      <c r="X10" s="63">
        <v>59.875</v>
      </c>
      <c r="Y10" s="264">
        <v>1.2240560554963748E-2</v>
      </c>
      <c r="Z10" s="263">
        <f t="shared" si="7"/>
        <v>0.39149999999999996</v>
      </c>
      <c r="AA10" s="262">
        <v>419.11749999999995</v>
      </c>
      <c r="AB10" s="261">
        <v>8.5682390620942961E-2</v>
      </c>
      <c r="AC10" s="260">
        <f t="shared" si="8"/>
        <v>0.39150000000000007</v>
      </c>
      <c r="AD10" s="259">
        <f t="shared" si="9"/>
        <v>-359.24249999999995</v>
      </c>
    </row>
    <row r="11" spans="1:31" ht="15">
      <c r="A11" s="377"/>
      <c r="B11" s="270" t="s">
        <v>21</v>
      </c>
      <c r="C11" s="269">
        <f t="shared" si="0"/>
        <v>0.52</v>
      </c>
      <c r="D11" s="251">
        <v>430.96972499999998</v>
      </c>
      <c r="E11" s="268">
        <v>8.8105403193629625E-2</v>
      </c>
      <c r="F11" s="262">
        <v>415.05198750000005</v>
      </c>
      <c r="G11" s="267">
        <v>8.4851256559255447E-2</v>
      </c>
      <c r="H11" s="266">
        <f t="shared" si="1"/>
        <v>3.6934699995457759E-2</v>
      </c>
      <c r="I11" s="251">
        <v>828.78793269230766</v>
      </c>
      <c r="J11" s="61">
        <v>798.17689903846144</v>
      </c>
      <c r="K11" s="265">
        <f t="shared" si="2"/>
        <v>30.611033653846221</v>
      </c>
      <c r="L11" s="251">
        <v>0</v>
      </c>
      <c r="M11" s="61">
        <v>0</v>
      </c>
      <c r="N11" s="252">
        <f t="shared" si="3"/>
        <v>0</v>
      </c>
      <c r="O11" s="251">
        <v>33.905000000000001</v>
      </c>
      <c r="P11" s="61">
        <v>50.217500000000008</v>
      </c>
      <c r="Q11" s="252">
        <f t="shared" si="4"/>
        <v>-16.312500000000007</v>
      </c>
      <c r="R11" s="251">
        <v>956.83</v>
      </c>
      <c r="S11" s="61">
        <v>903.92499999999995</v>
      </c>
      <c r="T11" s="252">
        <f t="shared" si="5"/>
        <v>52.905000000000086</v>
      </c>
      <c r="U11" s="251">
        <v>0</v>
      </c>
      <c r="V11" s="61">
        <v>0</v>
      </c>
      <c r="W11" s="252">
        <f t="shared" si="6"/>
        <v>0</v>
      </c>
      <c r="X11" s="63">
        <v>990.73500000000001</v>
      </c>
      <c r="Y11" s="264">
        <v>0.20254115676696466</v>
      </c>
      <c r="Z11" s="263">
        <f t="shared" si="7"/>
        <v>0.435</v>
      </c>
      <c r="AA11" s="262">
        <v>954.14249999999993</v>
      </c>
      <c r="AB11" s="261">
        <v>0.1950603599063343</v>
      </c>
      <c r="AC11" s="260">
        <f t="shared" si="8"/>
        <v>0.43500000000000011</v>
      </c>
      <c r="AD11" s="259">
        <f t="shared" si="9"/>
        <v>36.592500000000086</v>
      </c>
    </row>
    <row r="12" spans="1:31" ht="15">
      <c r="A12" s="377"/>
      <c r="B12" s="270" t="s">
        <v>20</v>
      </c>
      <c r="C12" s="269">
        <f t="shared" si="0"/>
        <v>0.52</v>
      </c>
      <c r="D12" s="251">
        <v>722.17068749999999</v>
      </c>
      <c r="E12" s="268">
        <v>0.14763714457392152</v>
      </c>
      <c r="F12" s="262">
        <v>785.29679999999996</v>
      </c>
      <c r="G12" s="267">
        <v>0.16054234712455701</v>
      </c>
      <c r="H12" s="266">
        <f t="shared" si="1"/>
        <v>-8.7411623862121896E-2</v>
      </c>
      <c r="I12" s="251">
        <v>1388.7897836538461</v>
      </c>
      <c r="J12" s="61">
        <v>1510.1861538461537</v>
      </c>
      <c r="K12" s="265">
        <f t="shared" si="2"/>
        <v>-121.39637019230759</v>
      </c>
      <c r="L12" s="251">
        <v>0</v>
      </c>
      <c r="M12" s="61">
        <v>0</v>
      </c>
      <c r="N12" s="252">
        <f t="shared" si="3"/>
        <v>0</v>
      </c>
      <c r="O12" s="251">
        <v>47.694999999999993</v>
      </c>
      <c r="P12" s="61">
        <v>72.682500000000005</v>
      </c>
      <c r="Q12" s="252">
        <f t="shared" si="4"/>
        <v>-24.987500000000011</v>
      </c>
      <c r="R12" s="251">
        <v>1612.4675000000002</v>
      </c>
      <c r="S12" s="61">
        <v>1732.5974999999999</v>
      </c>
      <c r="T12" s="252">
        <f t="shared" si="5"/>
        <v>-120.12999999999965</v>
      </c>
      <c r="U12" s="251">
        <v>7.460698725481052E-14</v>
      </c>
      <c r="V12" s="61">
        <v>1.7763568394002505E-14</v>
      </c>
      <c r="W12" s="252">
        <f t="shared" si="6"/>
        <v>5.6843418860808015E-14</v>
      </c>
      <c r="X12" s="63">
        <v>1660.1625000000001</v>
      </c>
      <c r="Y12" s="264">
        <v>0.33939573465269318</v>
      </c>
      <c r="Z12" s="263">
        <f t="shared" si="7"/>
        <v>0.43499999999999994</v>
      </c>
      <c r="AA12" s="262">
        <v>1805.2799999999997</v>
      </c>
      <c r="AB12" s="261">
        <v>0.36906286695300461</v>
      </c>
      <c r="AC12" s="260">
        <f t="shared" si="8"/>
        <v>0.43500000000000005</v>
      </c>
      <c r="AD12" s="259">
        <f t="shared" si="9"/>
        <v>-145.11749999999961</v>
      </c>
    </row>
    <row r="13" spans="1:31" ht="15">
      <c r="A13" s="377"/>
      <c r="B13" s="270" t="s">
        <v>19</v>
      </c>
      <c r="C13" s="269">
        <f t="shared" si="0"/>
        <v>0.56999999999999995</v>
      </c>
      <c r="D13" s="251">
        <v>741.70969125000011</v>
      </c>
      <c r="E13" s="268">
        <v>0.15163160567764661</v>
      </c>
      <c r="F13" s="262">
        <v>523.70868000000007</v>
      </c>
      <c r="G13" s="267">
        <v>0.10706451458442663</v>
      </c>
      <c r="H13" s="266">
        <f t="shared" si="1"/>
        <v>0.29391689743544253</v>
      </c>
      <c r="I13" s="251">
        <v>1301.2450723684212</v>
      </c>
      <c r="J13" s="61">
        <v>918.78715789473699</v>
      </c>
      <c r="K13" s="265">
        <f t="shared" si="2"/>
        <v>382.45791447368424</v>
      </c>
      <c r="L13" s="251">
        <v>0</v>
      </c>
      <c r="M13" s="61">
        <v>0</v>
      </c>
      <c r="N13" s="252">
        <f t="shared" si="3"/>
        <v>0</v>
      </c>
      <c r="O13" s="251">
        <v>65.92</v>
      </c>
      <c r="P13" s="61">
        <v>71.757500000000022</v>
      </c>
      <c r="Q13" s="252">
        <f t="shared" si="4"/>
        <v>-5.8375000000000199</v>
      </c>
      <c r="R13" s="251">
        <v>317.95500000000004</v>
      </c>
      <c r="S13" s="61">
        <v>136.34</v>
      </c>
      <c r="T13" s="252">
        <f t="shared" si="5"/>
        <v>181.61500000000004</v>
      </c>
      <c r="U13" s="251">
        <v>1166.1974999999998</v>
      </c>
      <c r="V13" s="61">
        <v>886.38250000000005</v>
      </c>
      <c r="W13" s="252">
        <f t="shared" si="6"/>
        <v>279.81499999999971</v>
      </c>
      <c r="X13" s="63">
        <v>1550.0724999999998</v>
      </c>
      <c r="Y13" s="264">
        <v>0.31688945805150798</v>
      </c>
      <c r="Z13" s="263">
        <f t="shared" si="7"/>
        <v>0.47850000000000015</v>
      </c>
      <c r="AA13" s="262">
        <v>1094.48</v>
      </c>
      <c r="AB13" s="261">
        <v>0.22375029171249033</v>
      </c>
      <c r="AC13" s="260">
        <f t="shared" si="8"/>
        <v>0.47850000000000004</v>
      </c>
      <c r="AD13" s="259">
        <f t="shared" si="9"/>
        <v>455.59249999999975</v>
      </c>
    </row>
    <row r="14" spans="1:31" ht="15">
      <c r="A14" s="377"/>
      <c r="B14" s="258" t="s">
        <v>18</v>
      </c>
      <c r="C14" s="269">
        <f t="shared" si="0"/>
        <v>0.56999999999999995</v>
      </c>
      <c r="D14" s="251">
        <v>576.68700375000003</v>
      </c>
      <c r="E14" s="268">
        <v>0.1178951514098118</v>
      </c>
      <c r="F14" s="262">
        <v>421.51304249999998</v>
      </c>
      <c r="G14" s="267">
        <v>8.6172123949267529E-2</v>
      </c>
      <c r="H14" s="266">
        <f t="shared" si="1"/>
        <v>0.26907830459323062</v>
      </c>
      <c r="I14" s="251">
        <v>1011.7315855263159</v>
      </c>
      <c r="J14" s="61">
        <v>739.49656578947361</v>
      </c>
      <c r="K14" s="265">
        <f t="shared" si="2"/>
        <v>272.23501973684233</v>
      </c>
      <c r="L14" s="251">
        <v>0</v>
      </c>
      <c r="M14" s="61">
        <v>0</v>
      </c>
      <c r="N14" s="252">
        <f t="shared" si="3"/>
        <v>0</v>
      </c>
      <c r="O14" s="251">
        <v>76.272500000000008</v>
      </c>
      <c r="P14" s="61">
        <v>74.56750000000001</v>
      </c>
      <c r="Q14" s="252">
        <f t="shared" si="4"/>
        <v>1.7049999999999983</v>
      </c>
      <c r="R14" s="251">
        <v>823.93499999999995</v>
      </c>
      <c r="S14" s="61">
        <v>48.877499999999998</v>
      </c>
      <c r="T14" s="252">
        <f t="shared" si="5"/>
        <v>775.05749999999989</v>
      </c>
      <c r="U14" s="251">
        <v>304.99</v>
      </c>
      <c r="V14" s="61">
        <v>757.45999999999981</v>
      </c>
      <c r="W14" s="252">
        <f t="shared" si="6"/>
        <v>-452.4699999999998</v>
      </c>
      <c r="X14" s="63">
        <v>1205.1975</v>
      </c>
      <c r="Y14" s="264">
        <v>0.24638485143116362</v>
      </c>
      <c r="Z14" s="263">
        <f t="shared" si="7"/>
        <v>0.47850000000000004</v>
      </c>
      <c r="AA14" s="262">
        <v>880.90499999999986</v>
      </c>
      <c r="AB14" s="261">
        <v>0.18008803333180254</v>
      </c>
      <c r="AC14" s="260">
        <f t="shared" si="8"/>
        <v>0.47850000000000004</v>
      </c>
      <c r="AD14" s="259">
        <f t="shared" si="9"/>
        <v>324.29250000000013</v>
      </c>
    </row>
    <row r="15" spans="1:31" ht="15">
      <c r="A15" s="377"/>
      <c r="B15" s="238" t="s">
        <v>17</v>
      </c>
      <c r="C15" s="249">
        <f t="shared" si="0"/>
        <v>1</v>
      </c>
      <c r="D15" s="231">
        <v>0</v>
      </c>
      <c r="E15" s="248">
        <v>0</v>
      </c>
      <c r="F15" s="242">
        <v>12.370312500000001</v>
      </c>
      <c r="G15" s="247">
        <v>2.528927920519028E-3</v>
      </c>
      <c r="H15" s="246">
        <f t="shared" si="1"/>
        <v>1</v>
      </c>
      <c r="I15" s="231">
        <v>0</v>
      </c>
      <c r="J15" s="72">
        <v>23.7890625</v>
      </c>
      <c r="K15" s="245">
        <f t="shared" si="2"/>
        <v>-23.7890625</v>
      </c>
      <c r="L15" s="231">
        <v>0</v>
      </c>
      <c r="M15" s="72">
        <v>0</v>
      </c>
      <c r="N15" s="232">
        <f t="shared" si="3"/>
        <v>0</v>
      </c>
      <c r="O15" s="231">
        <v>0</v>
      </c>
      <c r="P15" s="72">
        <v>19.112500000000001</v>
      </c>
      <c r="Q15" s="232">
        <f t="shared" si="4"/>
        <v>-19.112500000000001</v>
      </c>
      <c r="R15" s="231">
        <v>0</v>
      </c>
      <c r="S15" s="72">
        <v>9.3250000000000028</v>
      </c>
      <c r="T15" s="232">
        <f t="shared" si="5"/>
        <v>-9.3250000000000028</v>
      </c>
      <c r="U15" s="231">
        <v>0</v>
      </c>
      <c r="V15" s="72">
        <v>0</v>
      </c>
      <c r="W15" s="232">
        <f t="shared" si="6"/>
        <v>0</v>
      </c>
      <c r="X15" s="74">
        <v>0</v>
      </c>
      <c r="Y15" s="244">
        <v>0</v>
      </c>
      <c r="Z15" s="243">
        <f t="shared" si="7"/>
        <v>1</v>
      </c>
      <c r="AA15" s="242">
        <v>28.437500000000004</v>
      </c>
      <c r="AB15" s="241">
        <v>5.8136274034920185E-3</v>
      </c>
      <c r="AC15" s="240">
        <f t="shared" si="8"/>
        <v>0.435</v>
      </c>
      <c r="AD15" s="239">
        <f t="shared" si="9"/>
        <v>-28.437500000000004</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0.54469942401818017</v>
      </c>
      <c r="D18" s="171">
        <f>SUM(D6:D17)</f>
        <v>2495.09301</v>
      </c>
      <c r="E18" s="188">
        <v>0.51008496165631345</v>
      </c>
      <c r="F18" s="182">
        <f>SUM(F6:F17)</f>
        <v>2352.2626957500006</v>
      </c>
      <c r="G18" s="187">
        <v>0.48088541075074143</v>
      </c>
      <c r="H18" s="186">
        <f t="shared" si="1"/>
        <v>5.7244484946073988E-2</v>
      </c>
      <c r="I18" s="171">
        <f t="shared" ref="I18:X18" si="10">SUM(I6:I17)</f>
        <v>4580.6786274786336</v>
      </c>
      <c r="J18" s="27">
        <f t="shared" si="10"/>
        <v>4405.2852165665136</v>
      </c>
      <c r="K18" s="185">
        <f t="shared" si="10"/>
        <v>175.39341091212071</v>
      </c>
      <c r="L18" s="171">
        <f t="shared" si="10"/>
        <v>0</v>
      </c>
      <c r="M18" s="27">
        <f t="shared" si="10"/>
        <v>0</v>
      </c>
      <c r="N18" s="172">
        <f t="shared" si="10"/>
        <v>0</v>
      </c>
      <c r="O18" s="171">
        <f t="shared" si="10"/>
        <v>227.72749999999999</v>
      </c>
      <c r="P18" s="27">
        <f t="shared" si="10"/>
        <v>336.64750000000004</v>
      </c>
      <c r="Q18" s="172">
        <f t="shared" si="10"/>
        <v>-108.92000000000004</v>
      </c>
      <c r="R18" s="171">
        <f t="shared" si="10"/>
        <v>3730.05</v>
      </c>
      <c r="S18" s="27">
        <f t="shared" si="10"/>
        <v>3280.8624999999997</v>
      </c>
      <c r="T18" s="172">
        <f t="shared" si="10"/>
        <v>449.1875000000004</v>
      </c>
      <c r="U18" s="171">
        <f t="shared" si="10"/>
        <v>1508.5649999999998</v>
      </c>
      <c r="V18" s="27">
        <f t="shared" si="10"/>
        <v>1643.8424999999997</v>
      </c>
      <c r="W18" s="172">
        <f t="shared" si="10"/>
        <v>-135.27750000000003</v>
      </c>
      <c r="X18" s="29">
        <f t="shared" si="10"/>
        <v>5466.3425000000007</v>
      </c>
      <c r="Y18" s="184">
        <v>1.117513092032099</v>
      </c>
      <c r="Z18" s="183">
        <f t="shared" si="7"/>
        <v>0.45644651977076073</v>
      </c>
      <c r="AA18" s="182">
        <f>SUM(AA6:AA17)</f>
        <v>5261.3525</v>
      </c>
      <c r="AB18" s="181">
        <v>1.075605910274505</v>
      </c>
      <c r="AC18" s="180">
        <f t="shared" si="8"/>
        <v>0.44708327293219768</v>
      </c>
      <c r="AD18" s="179">
        <f>SUM(AD6:AD17)</f>
        <v>204.99000000000035</v>
      </c>
    </row>
    <row r="19" spans="1:30" ht="15">
      <c r="A19" s="377"/>
      <c r="B19" s="158" t="s">
        <v>87</v>
      </c>
      <c r="C19" s="169">
        <f t="shared" si="0"/>
        <v>0.54469942401818017</v>
      </c>
      <c r="D19" s="151">
        <f>SUM(D9:D15)</f>
        <v>2495.09301</v>
      </c>
      <c r="E19" s="168">
        <v>0.51008496165631345</v>
      </c>
      <c r="F19" s="162">
        <f>SUM(F9:F15)</f>
        <v>2352.2626957500006</v>
      </c>
      <c r="G19" s="167">
        <v>0.48088541075074143</v>
      </c>
      <c r="H19" s="166">
        <f t="shared" si="1"/>
        <v>5.7244484946073988E-2</v>
      </c>
      <c r="I19" s="151">
        <f t="shared" ref="I19:X19" si="11">SUM(I9:I15)</f>
        <v>4580.6786274786336</v>
      </c>
      <c r="J19" s="16">
        <f t="shared" si="11"/>
        <v>4405.2852165665136</v>
      </c>
      <c r="K19" s="165">
        <f t="shared" si="11"/>
        <v>175.39341091212071</v>
      </c>
      <c r="L19" s="151">
        <f t="shared" si="11"/>
        <v>0</v>
      </c>
      <c r="M19" s="16">
        <f t="shared" si="11"/>
        <v>0</v>
      </c>
      <c r="N19" s="152">
        <f t="shared" si="11"/>
        <v>0</v>
      </c>
      <c r="O19" s="151">
        <f t="shared" si="11"/>
        <v>227.72749999999999</v>
      </c>
      <c r="P19" s="16">
        <f t="shared" si="11"/>
        <v>336.64750000000004</v>
      </c>
      <c r="Q19" s="152">
        <f t="shared" si="11"/>
        <v>-108.92000000000004</v>
      </c>
      <c r="R19" s="151">
        <f t="shared" si="11"/>
        <v>3730.05</v>
      </c>
      <c r="S19" s="16">
        <f t="shared" si="11"/>
        <v>3280.8624999999997</v>
      </c>
      <c r="T19" s="152">
        <f t="shared" si="11"/>
        <v>449.1875000000004</v>
      </c>
      <c r="U19" s="151">
        <f t="shared" si="11"/>
        <v>1508.5649999999998</v>
      </c>
      <c r="V19" s="16">
        <f t="shared" si="11"/>
        <v>1643.8424999999997</v>
      </c>
      <c r="W19" s="152">
        <f t="shared" si="11"/>
        <v>-135.27750000000003</v>
      </c>
      <c r="X19" s="18">
        <f t="shared" si="11"/>
        <v>5466.3425000000007</v>
      </c>
      <c r="Y19" s="164">
        <v>1.117513092032099</v>
      </c>
      <c r="Z19" s="163">
        <f t="shared" si="7"/>
        <v>0.45644651977076073</v>
      </c>
      <c r="AA19" s="162">
        <f>SUM(AA9:AA15)</f>
        <v>5261.3525</v>
      </c>
      <c r="AB19" s="161">
        <v>1.075605910274505</v>
      </c>
      <c r="AC19" s="160">
        <f t="shared" si="8"/>
        <v>0.44708327293219768</v>
      </c>
      <c r="AD19" s="159">
        <f>SUM(AD9:AD15)</f>
        <v>204.99000000000035</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0.46000000000000013</v>
      </c>
      <c r="D24" s="211">
        <v>0.17226000000000005</v>
      </c>
      <c r="E24" s="228">
        <v>3.5216016053412204E-5</v>
      </c>
      <c r="F24" s="222">
        <v>105.64354900000001</v>
      </c>
      <c r="G24" s="227">
        <v>2.1597265282410613E-2</v>
      </c>
      <c r="H24" s="226">
        <f t="shared" si="1"/>
        <v>-612.27962962962954</v>
      </c>
      <c r="I24" s="211">
        <v>0.3744782608695652</v>
      </c>
      <c r="J24" s="49">
        <v>229.65988913043478</v>
      </c>
      <c r="K24" s="225">
        <f t="shared" si="13"/>
        <v>-229.28541086956523</v>
      </c>
      <c r="L24" s="211">
        <v>0</v>
      </c>
      <c r="M24" s="49">
        <v>0</v>
      </c>
      <c r="N24" s="212">
        <f t="shared" si="14"/>
        <v>0</v>
      </c>
      <c r="O24" s="211">
        <v>0.45</v>
      </c>
      <c r="P24" s="49">
        <v>22.808333333333337</v>
      </c>
      <c r="Q24" s="212">
        <f t="shared" si="15"/>
        <v>-22.358333333333338</v>
      </c>
      <c r="R24" s="211">
        <v>0</v>
      </c>
      <c r="S24" s="49">
        <v>242.69749999999999</v>
      </c>
      <c r="T24" s="212">
        <f t="shared" si="16"/>
        <v>-242.69749999999999</v>
      </c>
      <c r="U24" s="211">
        <v>0</v>
      </c>
      <c r="V24" s="49">
        <v>10.469999999999995</v>
      </c>
      <c r="W24" s="212">
        <f t="shared" si="17"/>
        <v>-10.469999999999995</v>
      </c>
      <c r="X24" s="51">
        <v>0.45</v>
      </c>
      <c r="Y24" s="224">
        <v>9.1995862208495805E-5</v>
      </c>
      <c r="Z24" s="223">
        <f t="shared" si="7"/>
        <v>0.38280000000000008</v>
      </c>
      <c r="AA24" s="222">
        <v>275.9758333333333</v>
      </c>
      <c r="AB24" s="221">
        <v>5.6419188303058011E-2</v>
      </c>
      <c r="AC24" s="220">
        <f t="shared" si="8"/>
        <v>0.38280000000000008</v>
      </c>
      <c r="AD24" s="219">
        <f t="shared" si="18"/>
        <v>-275.52583333333331</v>
      </c>
    </row>
    <row r="25" spans="1:30" ht="15">
      <c r="A25" s="377"/>
      <c r="B25" s="270" t="s">
        <v>22</v>
      </c>
      <c r="C25" s="269">
        <f t="shared" si="0"/>
        <v>0.47</v>
      </c>
      <c r="D25" s="251">
        <v>187.49717999999999</v>
      </c>
      <c r="E25" s="268">
        <v>3.8331032746136744E-2</v>
      </c>
      <c r="F25" s="262">
        <v>282.00495374999997</v>
      </c>
      <c r="G25" s="267">
        <v>5.7651753038821939E-2</v>
      </c>
      <c r="H25" s="266">
        <f t="shared" si="1"/>
        <v>-0.50404904089757507</v>
      </c>
      <c r="I25" s="251">
        <v>398.93017021276597</v>
      </c>
      <c r="J25" s="61">
        <v>600.01053989361696</v>
      </c>
      <c r="K25" s="265">
        <f t="shared" si="13"/>
        <v>-201.08036968085099</v>
      </c>
      <c r="L25" s="251">
        <v>0</v>
      </c>
      <c r="M25" s="61">
        <v>0</v>
      </c>
      <c r="N25" s="252">
        <f t="shared" si="14"/>
        <v>0</v>
      </c>
      <c r="O25" s="251">
        <v>24.364166666666666</v>
      </c>
      <c r="P25" s="61">
        <v>38.028333333333336</v>
      </c>
      <c r="Q25" s="252">
        <f t="shared" si="15"/>
        <v>-13.66416666666667</v>
      </c>
      <c r="R25" s="251">
        <v>452.89333333333326</v>
      </c>
      <c r="S25" s="61">
        <v>682.29083333333335</v>
      </c>
      <c r="T25" s="252">
        <f t="shared" si="16"/>
        <v>-229.39750000000009</v>
      </c>
      <c r="U25" s="251">
        <v>1.6625000000000119</v>
      </c>
      <c r="V25" s="61">
        <v>0</v>
      </c>
      <c r="W25" s="252">
        <f t="shared" si="17"/>
        <v>1.6625000000000119</v>
      </c>
      <c r="X25" s="63">
        <v>478.91999999999996</v>
      </c>
      <c r="Y25" s="264">
        <v>9.7908129619761794E-2</v>
      </c>
      <c r="Z25" s="263">
        <f t="shared" si="7"/>
        <v>0.39150000000000001</v>
      </c>
      <c r="AA25" s="262">
        <v>720.31916666666666</v>
      </c>
      <c r="AB25" s="261">
        <v>0.14725862845165247</v>
      </c>
      <c r="AC25" s="260">
        <f t="shared" si="8"/>
        <v>0.39149999999999996</v>
      </c>
      <c r="AD25" s="259">
        <f t="shared" si="18"/>
        <v>-241.3991666666667</v>
      </c>
    </row>
    <row r="26" spans="1:30" ht="15">
      <c r="A26" s="377"/>
      <c r="B26" s="270" t="s">
        <v>21</v>
      </c>
      <c r="C26" s="269">
        <f t="shared" si="0"/>
        <v>0.52</v>
      </c>
      <c r="D26" s="251">
        <v>383.21288750000002</v>
      </c>
      <c r="E26" s="268">
        <v>7.8342222211044019E-2</v>
      </c>
      <c r="F26" s="262">
        <v>463.84448750000001</v>
      </c>
      <c r="G26" s="267">
        <v>9.4826163463339275E-2</v>
      </c>
      <c r="H26" s="266">
        <f t="shared" si="1"/>
        <v>-0.21040941635868127</v>
      </c>
      <c r="I26" s="251">
        <v>736.94786057692306</v>
      </c>
      <c r="J26" s="61">
        <v>892.00862980769227</v>
      </c>
      <c r="K26" s="265">
        <f t="shared" si="13"/>
        <v>-155.06076923076921</v>
      </c>
      <c r="L26" s="251">
        <v>0</v>
      </c>
      <c r="M26" s="61">
        <v>0</v>
      </c>
      <c r="N26" s="252">
        <f t="shared" si="14"/>
        <v>0</v>
      </c>
      <c r="O26" s="251">
        <v>59.333333333333343</v>
      </c>
      <c r="P26" s="61">
        <v>70.534166666666678</v>
      </c>
      <c r="Q26" s="252">
        <f t="shared" si="15"/>
        <v>-11.200833333333335</v>
      </c>
      <c r="R26" s="251">
        <v>821.61583333333328</v>
      </c>
      <c r="S26" s="61">
        <v>995.77499999999975</v>
      </c>
      <c r="T26" s="252">
        <f t="shared" si="16"/>
        <v>-174.15916666666647</v>
      </c>
      <c r="U26" s="251">
        <v>0</v>
      </c>
      <c r="V26" s="61">
        <v>0</v>
      </c>
      <c r="W26" s="252">
        <f t="shared" si="17"/>
        <v>0</v>
      </c>
      <c r="X26" s="63">
        <v>880.94916666666666</v>
      </c>
      <c r="Y26" s="264">
        <v>0.18009706255412417</v>
      </c>
      <c r="Z26" s="263">
        <f t="shared" si="7"/>
        <v>0.43500000000000005</v>
      </c>
      <c r="AA26" s="262">
        <v>1066.3091666666664</v>
      </c>
      <c r="AB26" s="261">
        <v>0.21799118037549253</v>
      </c>
      <c r="AC26" s="260">
        <f t="shared" si="8"/>
        <v>0.43500000000000011</v>
      </c>
      <c r="AD26" s="259">
        <f t="shared" si="18"/>
        <v>-185.35999999999979</v>
      </c>
    </row>
    <row r="27" spans="1:30" ht="15">
      <c r="A27" s="377"/>
      <c r="B27" s="270" t="s">
        <v>20</v>
      </c>
      <c r="C27" s="269">
        <f t="shared" si="0"/>
        <v>0.51999999999999991</v>
      </c>
      <c r="D27" s="251">
        <v>882.65306250000003</v>
      </c>
      <c r="E27" s="268">
        <v>0.18044539892368186</v>
      </c>
      <c r="F27" s="262">
        <v>923.27372500000001</v>
      </c>
      <c r="G27" s="267">
        <v>0.18874969419197021</v>
      </c>
      <c r="H27" s="266">
        <f t="shared" si="1"/>
        <v>-4.6021097332339431E-2</v>
      </c>
      <c r="I27" s="251">
        <v>1697.4097355769236</v>
      </c>
      <c r="J27" s="61">
        <v>1775.5263942307693</v>
      </c>
      <c r="K27" s="265">
        <f t="shared" si="13"/>
        <v>-78.116658653845661</v>
      </c>
      <c r="L27" s="251">
        <v>0</v>
      </c>
      <c r="M27" s="61">
        <v>0</v>
      </c>
      <c r="N27" s="252">
        <f t="shared" si="14"/>
        <v>0</v>
      </c>
      <c r="O27" s="251">
        <v>70.165000000000006</v>
      </c>
      <c r="P27" s="61">
        <v>93.220833333333317</v>
      </c>
      <c r="Q27" s="252">
        <f t="shared" si="15"/>
        <v>-23.055833333333311</v>
      </c>
      <c r="R27" s="251">
        <v>1838.4808333333337</v>
      </c>
      <c r="S27" s="61">
        <v>1996.663333333333</v>
      </c>
      <c r="T27" s="252">
        <f t="shared" si="16"/>
        <v>-158.18249999999921</v>
      </c>
      <c r="U27" s="251">
        <v>120.44166666666671</v>
      </c>
      <c r="V27" s="61">
        <v>32.584166666666704</v>
      </c>
      <c r="W27" s="252">
        <f t="shared" si="17"/>
        <v>87.857500000000002</v>
      </c>
      <c r="X27" s="63">
        <v>2029.0875000000003</v>
      </c>
      <c r="Y27" s="264">
        <v>0.41481700901995838</v>
      </c>
      <c r="Z27" s="263">
        <f t="shared" si="7"/>
        <v>0.43499999999999994</v>
      </c>
      <c r="AA27" s="262">
        <v>2122.4683333333328</v>
      </c>
      <c r="AB27" s="261">
        <v>0.43390734297004635</v>
      </c>
      <c r="AC27" s="260">
        <f t="shared" si="8"/>
        <v>0.43500000000000011</v>
      </c>
      <c r="AD27" s="259">
        <f t="shared" si="18"/>
        <v>-93.380833333332475</v>
      </c>
    </row>
    <row r="28" spans="1:30" ht="15">
      <c r="A28" s="377"/>
      <c r="B28" s="270" t="s">
        <v>19</v>
      </c>
      <c r="C28" s="269">
        <f t="shared" si="0"/>
        <v>0.57000000000000006</v>
      </c>
      <c r="D28" s="251">
        <v>916.05874250000033</v>
      </c>
      <c r="E28" s="268">
        <v>0.18727469744426217</v>
      </c>
      <c r="F28" s="262">
        <v>628.37098499999991</v>
      </c>
      <c r="G28" s="267">
        <v>0.12846117900502052</v>
      </c>
      <c r="H28" s="266">
        <f t="shared" si="1"/>
        <v>0.31404946446433846</v>
      </c>
      <c r="I28" s="251">
        <v>1607.1206008771933</v>
      </c>
      <c r="J28" s="61">
        <v>1102.4052368421055</v>
      </c>
      <c r="K28" s="265">
        <f t="shared" si="13"/>
        <v>504.71536403508776</v>
      </c>
      <c r="L28" s="251">
        <v>0</v>
      </c>
      <c r="M28" s="61">
        <v>0</v>
      </c>
      <c r="N28" s="252">
        <f t="shared" si="14"/>
        <v>0</v>
      </c>
      <c r="O28" s="251">
        <v>99.0625</v>
      </c>
      <c r="P28" s="61">
        <v>92.267500000000027</v>
      </c>
      <c r="Q28" s="252">
        <f t="shared" si="15"/>
        <v>6.7949999999999733</v>
      </c>
      <c r="R28" s="251">
        <v>1381.1308333333334</v>
      </c>
      <c r="S28" s="61">
        <v>259.69833333333332</v>
      </c>
      <c r="T28" s="252">
        <f t="shared" si="16"/>
        <v>1121.4325000000001</v>
      </c>
      <c r="U28" s="251">
        <v>434.24499999999989</v>
      </c>
      <c r="V28" s="61">
        <v>961.2441666666665</v>
      </c>
      <c r="W28" s="252">
        <f t="shared" si="17"/>
        <v>-526.99916666666661</v>
      </c>
      <c r="X28" s="63">
        <v>1914.4383333333333</v>
      </c>
      <c r="Y28" s="264">
        <v>0.39137867804443488</v>
      </c>
      <c r="Z28" s="263">
        <f t="shared" si="7"/>
        <v>0.4785000000000002</v>
      </c>
      <c r="AA28" s="262">
        <v>1313.2099999999998</v>
      </c>
      <c r="AB28" s="261">
        <v>0.26846641380359565</v>
      </c>
      <c r="AC28" s="260">
        <f t="shared" si="8"/>
        <v>0.47849999999999998</v>
      </c>
      <c r="AD28" s="259">
        <f t="shared" si="18"/>
        <v>601.22833333333347</v>
      </c>
    </row>
    <row r="29" spans="1:30" ht="15">
      <c r="A29" s="377"/>
      <c r="B29" s="258" t="s">
        <v>18</v>
      </c>
      <c r="C29" s="269">
        <f t="shared" si="0"/>
        <v>0.57000000000000006</v>
      </c>
      <c r="D29" s="251">
        <v>433.48551125</v>
      </c>
      <c r="E29" s="268">
        <v>8.8619718582965246E-2</v>
      </c>
      <c r="F29" s="262">
        <v>289.69705875</v>
      </c>
      <c r="G29" s="267">
        <v>5.9224290442550752E-2</v>
      </c>
      <c r="H29" s="266">
        <f t="shared" si="1"/>
        <v>0.3317030183670297</v>
      </c>
      <c r="I29" s="251">
        <v>760.50089692982453</v>
      </c>
      <c r="J29" s="61">
        <v>508.24045394736851</v>
      </c>
      <c r="K29" s="265">
        <f t="shared" si="13"/>
        <v>252.26044298245603</v>
      </c>
      <c r="L29" s="251">
        <v>0</v>
      </c>
      <c r="M29" s="61">
        <v>0</v>
      </c>
      <c r="N29" s="252">
        <f t="shared" si="14"/>
        <v>0</v>
      </c>
      <c r="O29" s="251">
        <v>78.980000000000018</v>
      </c>
      <c r="P29" s="61">
        <v>80.847500000000011</v>
      </c>
      <c r="Q29" s="252">
        <f t="shared" si="15"/>
        <v>-1.8674999999999926</v>
      </c>
      <c r="R29" s="251">
        <v>581.1391666666666</v>
      </c>
      <c r="S29" s="61">
        <v>422.07749999999993</v>
      </c>
      <c r="T29" s="252">
        <f t="shared" si="16"/>
        <v>159.06166666666667</v>
      </c>
      <c r="U29" s="251">
        <v>245.80666666666664</v>
      </c>
      <c r="V29" s="61">
        <v>102.5025</v>
      </c>
      <c r="W29" s="252">
        <f t="shared" si="17"/>
        <v>143.30416666666665</v>
      </c>
      <c r="X29" s="63">
        <v>905.92583333333323</v>
      </c>
      <c r="Y29" s="264">
        <v>0.18520317363211125</v>
      </c>
      <c r="Z29" s="263">
        <f t="shared" si="7"/>
        <v>0.47850000000000004</v>
      </c>
      <c r="AA29" s="262">
        <v>605.42750000000001</v>
      </c>
      <c r="AB29" s="261">
        <v>0.12377072192800576</v>
      </c>
      <c r="AC29" s="260">
        <f t="shared" si="8"/>
        <v>0.47849999999999998</v>
      </c>
      <c r="AD29" s="259">
        <f t="shared" si="18"/>
        <v>300.49833333333322</v>
      </c>
    </row>
    <row r="30" spans="1:30" ht="15">
      <c r="A30" s="377"/>
      <c r="B30" s="238" t="s">
        <v>17</v>
      </c>
      <c r="C30" s="249">
        <f t="shared" si="0"/>
        <v>1</v>
      </c>
      <c r="D30" s="231">
        <v>0</v>
      </c>
      <c r="E30" s="248">
        <v>0</v>
      </c>
      <c r="F30" s="242">
        <v>47.132249999999999</v>
      </c>
      <c r="G30" s="247">
        <v>9.635493281344585E-3</v>
      </c>
      <c r="H30" s="246">
        <f t="shared" si="1"/>
        <v>1</v>
      </c>
      <c r="I30" s="231">
        <v>0</v>
      </c>
      <c r="J30" s="72">
        <v>90.638942307692318</v>
      </c>
      <c r="K30" s="245">
        <f t="shared" si="13"/>
        <v>-90.638942307692318</v>
      </c>
      <c r="L30" s="231">
        <v>0</v>
      </c>
      <c r="M30" s="72">
        <v>0</v>
      </c>
      <c r="N30" s="232">
        <f t="shared" si="14"/>
        <v>0</v>
      </c>
      <c r="O30" s="231">
        <v>0</v>
      </c>
      <c r="P30" s="72">
        <v>45.533333333333339</v>
      </c>
      <c r="Q30" s="232">
        <f t="shared" si="15"/>
        <v>-45.533333333333339</v>
      </c>
      <c r="R30" s="231">
        <v>0</v>
      </c>
      <c r="S30" s="72">
        <v>56.723333333333336</v>
      </c>
      <c r="T30" s="232">
        <f t="shared" si="16"/>
        <v>-56.723333333333336</v>
      </c>
      <c r="U30" s="231">
        <v>0</v>
      </c>
      <c r="V30" s="72">
        <v>6.0933333333333328</v>
      </c>
      <c r="W30" s="232">
        <f t="shared" si="17"/>
        <v>-6.0933333333333328</v>
      </c>
      <c r="X30" s="74">
        <v>0</v>
      </c>
      <c r="Y30" s="244">
        <v>0</v>
      </c>
      <c r="Z30" s="243">
        <f t="shared" si="7"/>
        <v>1</v>
      </c>
      <c r="AA30" s="242">
        <v>108.35000000000001</v>
      </c>
      <c r="AB30" s="241">
        <v>2.2150559267458819E-2</v>
      </c>
      <c r="AC30" s="240">
        <f t="shared" si="8"/>
        <v>0.43499999999999994</v>
      </c>
      <c r="AD30" s="239">
        <f t="shared" si="18"/>
        <v>-108.35000000000001</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0.53892073237250426</v>
      </c>
      <c r="D33" s="171">
        <f>SUM(D21:D32)</f>
        <v>2803.0796437500003</v>
      </c>
      <c r="E33" s="188">
        <v>0.57304828592414347</v>
      </c>
      <c r="F33" s="182">
        <f>SUM(F21:F32)</f>
        <v>2739.967009</v>
      </c>
      <c r="G33" s="187">
        <v>0.56014583870545787</v>
      </c>
      <c r="H33" s="186">
        <f t="shared" si="1"/>
        <v>2.2515462552311689E-2</v>
      </c>
      <c r="I33" s="171">
        <f t="shared" ref="I33:X33" si="19">SUM(I21:I32)</f>
        <v>5201.2837424344998</v>
      </c>
      <c r="J33" s="27">
        <f t="shared" si="19"/>
        <v>5198.4900861596798</v>
      </c>
      <c r="K33" s="185">
        <f t="shared" si="19"/>
        <v>2.7936562748203215</v>
      </c>
      <c r="L33" s="171">
        <f t="shared" si="19"/>
        <v>0</v>
      </c>
      <c r="M33" s="27">
        <f t="shared" si="19"/>
        <v>0</v>
      </c>
      <c r="N33" s="172">
        <f t="shared" si="19"/>
        <v>0</v>
      </c>
      <c r="O33" s="171">
        <f t="shared" si="19"/>
        <v>332.35500000000002</v>
      </c>
      <c r="P33" s="27">
        <f t="shared" si="19"/>
        <v>443.24000000000007</v>
      </c>
      <c r="Q33" s="172">
        <f t="shared" si="19"/>
        <v>-110.88500000000002</v>
      </c>
      <c r="R33" s="171">
        <f t="shared" si="19"/>
        <v>5075.26</v>
      </c>
      <c r="S33" s="27">
        <f t="shared" si="19"/>
        <v>4655.9258333333337</v>
      </c>
      <c r="T33" s="172">
        <f t="shared" si="19"/>
        <v>419.33416666666761</v>
      </c>
      <c r="U33" s="171">
        <f t="shared" si="19"/>
        <v>802.15583333333325</v>
      </c>
      <c r="V33" s="27">
        <f t="shared" si="19"/>
        <v>1112.8941666666665</v>
      </c>
      <c r="W33" s="172">
        <f t="shared" si="19"/>
        <v>-310.73833333333329</v>
      </c>
      <c r="X33" s="29">
        <f t="shared" si="19"/>
        <v>6209.7708333333339</v>
      </c>
      <c r="Y33" s="184">
        <v>1.269496048732599</v>
      </c>
      <c r="Z33" s="183">
        <f t="shared" si="7"/>
        <v>0.45139824302426618</v>
      </c>
      <c r="AA33" s="182">
        <f>SUM(AA21:AA32)</f>
        <v>6212.0599999999995</v>
      </c>
      <c r="AB33" s="181">
        <v>1.2699640350993098</v>
      </c>
      <c r="AC33" s="180">
        <f t="shared" si="8"/>
        <v>0.44107220616027537</v>
      </c>
      <c r="AD33" s="179">
        <f>SUM(AD21:AD32)</f>
        <v>-2.2891666666655368</v>
      </c>
    </row>
    <row r="34" spans="1:30" ht="15">
      <c r="A34" s="377"/>
      <c r="B34" s="158" t="s">
        <v>87</v>
      </c>
      <c r="C34" s="169">
        <f t="shared" si="0"/>
        <v>0.53892073237250426</v>
      </c>
      <c r="D34" s="151">
        <f>SUM(D24:D30)</f>
        <v>2803.0796437500003</v>
      </c>
      <c r="E34" s="168">
        <v>0.57304828592414347</v>
      </c>
      <c r="F34" s="162">
        <f>SUM(F24:F30)</f>
        <v>2739.967009</v>
      </c>
      <c r="G34" s="167">
        <v>0.56014583870545787</v>
      </c>
      <c r="H34" s="166">
        <f t="shared" si="1"/>
        <v>2.2515462552311689E-2</v>
      </c>
      <c r="I34" s="151">
        <f t="shared" ref="I34:X34" si="20">SUM(I24:I30)</f>
        <v>5201.2837424344998</v>
      </c>
      <c r="J34" s="16">
        <f t="shared" si="20"/>
        <v>5198.4900861596798</v>
      </c>
      <c r="K34" s="165">
        <f t="shared" si="20"/>
        <v>2.7936562748203215</v>
      </c>
      <c r="L34" s="151">
        <f t="shared" si="20"/>
        <v>0</v>
      </c>
      <c r="M34" s="16">
        <f t="shared" si="20"/>
        <v>0</v>
      </c>
      <c r="N34" s="152">
        <f t="shared" si="20"/>
        <v>0</v>
      </c>
      <c r="O34" s="151">
        <f t="shared" si="20"/>
        <v>332.35500000000002</v>
      </c>
      <c r="P34" s="16">
        <f t="shared" si="20"/>
        <v>443.24000000000007</v>
      </c>
      <c r="Q34" s="152">
        <f t="shared" si="20"/>
        <v>-110.88500000000002</v>
      </c>
      <c r="R34" s="151">
        <f t="shared" si="20"/>
        <v>5075.26</v>
      </c>
      <c r="S34" s="16">
        <f t="shared" si="20"/>
        <v>4655.9258333333337</v>
      </c>
      <c r="T34" s="152">
        <f t="shared" si="20"/>
        <v>419.33416666666761</v>
      </c>
      <c r="U34" s="151">
        <f t="shared" si="20"/>
        <v>802.15583333333325</v>
      </c>
      <c r="V34" s="16">
        <f t="shared" si="20"/>
        <v>1112.8941666666665</v>
      </c>
      <c r="W34" s="152">
        <f t="shared" si="20"/>
        <v>-310.73833333333329</v>
      </c>
      <c r="X34" s="18">
        <f t="shared" si="20"/>
        <v>6209.7708333333339</v>
      </c>
      <c r="Y34" s="164">
        <v>1.269496048732599</v>
      </c>
      <c r="Z34" s="163">
        <f t="shared" si="7"/>
        <v>0.45139824302426618</v>
      </c>
      <c r="AA34" s="162">
        <f>SUM(AA24:AA30)</f>
        <v>6212.0599999999995</v>
      </c>
      <c r="AB34" s="161">
        <v>1.2699640350993098</v>
      </c>
      <c r="AC34" s="160">
        <f t="shared" si="8"/>
        <v>0.44107220616027537</v>
      </c>
      <c r="AD34" s="159">
        <f>SUM(AD24:AD30)</f>
        <v>-2.2891666666655368</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0.46</v>
      </c>
      <c r="D39" s="211">
        <v>0.22968</v>
      </c>
      <c r="E39" s="228">
        <v>4.695468807121626E-5</v>
      </c>
      <c r="F39" s="222">
        <v>76.135091999999986</v>
      </c>
      <c r="G39" s="227">
        <v>1.5564696517576644E-2</v>
      </c>
      <c r="H39" s="226">
        <f t="shared" si="1"/>
        <v>-330.48333333333329</v>
      </c>
      <c r="I39" s="211">
        <v>0.4993043478260869</v>
      </c>
      <c r="J39" s="49">
        <v>165.51106956521738</v>
      </c>
      <c r="K39" s="225">
        <f t="shared" si="22"/>
        <v>-165.01176521739129</v>
      </c>
      <c r="L39" s="211">
        <v>0</v>
      </c>
      <c r="M39" s="49">
        <v>0</v>
      </c>
      <c r="N39" s="212">
        <f t="shared" si="23"/>
        <v>0</v>
      </c>
      <c r="O39" s="211">
        <v>0.60000000000000009</v>
      </c>
      <c r="P39" s="49">
        <v>26.427500000000002</v>
      </c>
      <c r="Q39" s="212">
        <f t="shared" si="24"/>
        <v>-25.827500000000001</v>
      </c>
      <c r="R39" s="211">
        <v>0</v>
      </c>
      <c r="S39" s="49">
        <v>172.46250000000003</v>
      </c>
      <c r="T39" s="212">
        <f t="shared" si="25"/>
        <v>-172.46250000000003</v>
      </c>
      <c r="U39" s="211">
        <v>0</v>
      </c>
      <c r="V39" s="49">
        <v>0</v>
      </c>
      <c r="W39" s="212">
        <f t="shared" si="26"/>
        <v>0</v>
      </c>
      <c r="X39" s="51">
        <v>0.60000000000000009</v>
      </c>
      <c r="Y39" s="224">
        <v>1.2266114961132776E-4</v>
      </c>
      <c r="Z39" s="223">
        <f t="shared" si="7"/>
        <v>0.38279999999999992</v>
      </c>
      <c r="AA39" s="222">
        <v>198.89000000000004</v>
      </c>
      <c r="AB39" s="221">
        <v>4.0660126743930644E-2</v>
      </c>
      <c r="AC39" s="220">
        <f t="shared" si="8"/>
        <v>0.38279999999999986</v>
      </c>
      <c r="AD39" s="219">
        <f t="shared" si="27"/>
        <v>-198.29000000000005</v>
      </c>
    </row>
    <row r="40" spans="1:30" ht="15">
      <c r="A40" s="377"/>
      <c r="B40" s="270" t="s">
        <v>22</v>
      </c>
      <c r="C40" s="269">
        <f t="shared" si="0"/>
        <v>0.46999999999999992</v>
      </c>
      <c r="D40" s="251">
        <v>371.86431749999997</v>
      </c>
      <c r="E40" s="268">
        <v>7.6022174473302964E-2</v>
      </c>
      <c r="F40" s="262">
        <v>316.97993250000002</v>
      </c>
      <c r="G40" s="267">
        <v>6.4801871540713846E-2</v>
      </c>
      <c r="H40" s="266">
        <f t="shared" si="1"/>
        <v>0.14759250193452605</v>
      </c>
      <c r="I40" s="251">
        <v>791.20067553191495</v>
      </c>
      <c r="J40" s="61">
        <v>674.42538829787247</v>
      </c>
      <c r="K40" s="265">
        <f t="shared" si="22"/>
        <v>116.77528723404248</v>
      </c>
      <c r="L40" s="251">
        <v>0</v>
      </c>
      <c r="M40" s="61">
        <v>0</v>
      </c>
      <c r="N40" s="252">
        <f t="shared" si="23"/>
        <v>0</v>
      </c>
      <c r="O40" s="251">
        <v>30.812500000000004</v>
      </c>
      <c r="P40" s="61">
        <v>30.497500000000002</v>
      </c>
      <c r="Q40" s="252">
        <f t="shared" si="24"/>
        <v>0.31500000000000128</v>
      </c>
      <c r="R40" s="251">
        <v>919.03250000000003</v>
      </c>
      <c r="S40" s="61">
        <v>779.15750000000003</v>
      </c>
      <c r="T40" s="252">
        <f t="shared" si="25"/>
        <v>139.875</v>
      </c>
      <c r="U40" s="251">
        <v>2.7533531010703882E-14</v>
      </c>
      <c r="V40" s="61">
        <v>0</v>
      </c>
      <c r="W40" s="252">
        <f t="shared" si="26"/>
        <v>2.7533531010703882E-14</v>
      </c>
      <c r="X40" s="63">
        <v>949.84500000000003</v>
      </c>
      <c r="Y40" s="264">
        <v>0.19418179942095268</v>
      </c>
      <c r="Z40" s="263">
        <f t="shared" si="7"/>
        <v>0.39149999999999996</v>
      </c>
      <c r="AA40" s="262">
        <v>809.65499999999997</v>
      </c>
      <c r="AB40" s="261">
        <v>0.16552202181536105</v>
      </c>
      <c r="AC40" s="260">
        <f t="shared" si="8"/>
        <v>0.39150000000000001</v>
      </c>
      <c r="AD40" s="259">
        <f t="shared" si="27"/>
        <v>140.19000000000005</v>
      </c>
    </row>
    <row r="41" spans="1:30" ht="15">
      <c r="A41" s="377"/>
      <c r="B41" s="270" t="s">
        <v>21</v>
      </c>
      <c r="C41" s="269">
        <f t="shared" si="0"/>
        <v>0.52</v>
      </c>
      <c r="D41" s="251">
        <v>465.91544999999996</v>
      </c>
      <c r="E41" s="268">
        <v>9.5249541197798479E-2</v>
      </c>
      <c r="F41" s="262">
        <v>564.53864999999996</v>
      </c>
      <c r="G41" s="267">
        <v>0.1154115996824752</v>
      </c>
      <c r="H41" s="266">
        <f t="shared" si="1"/>
        <v>-0.21167617429299673</v>
      </c>
      <c r="I41" s="251">
        <v>895.99124999999992</v>
      </c>
      <c r="J41" s="61">
        <v>1085.6512499999999</v>
      </c>
      <c r="K41" s="265">
        <f t="shared" si="22"/>
        <v>-189.65999999999997</v>
      </c>
      <c r="L41" s="251">
        <v>0</v>
      </c>
      <c r="M41" s="61">
        <v>0</v>
      </c>
      <c r="N41" s="252">
        <f t="shared" si="23"/>
        <v>0</v>
      </c>
      <c r="O41" s="251">
        <v>53.192500000000003</v>
      </c>
      <c r="P41" s="61">
        <v>58.972500000000011</v>
      </c>
      <c r="Q41" s="252">
        <f t="shared" si="24"/>
        <v>-5.7800000000000082</v>
      </c>
      <c r="R41" s="251">
        <v>978.56499999999994</v>
      </c>
      <c r="S41" s="61">
        <v>1238.8174999999999</v>
      </c>
      <c r="T41" s="252">
        <f t="shared" si="25"/>
        <v>-260.25249999999994</v>
      </c>
      <c r="U41" s="251">
        <v>39.312499999999979</v>
      </c>
      <c r="V41" s="61">
        <v>0</v>
      </c>
      <c r="W41" s="252">
        <f t="shared" si="26"/>
        <v>39.312499999999979</v>
      </c>
      <c r="X41" s="63">
        <v>1071.07</v>
      </c>
      <c r="Y41" s="264">
        <v>0.21896446252367466</v>
      </c>
      <c r="Z41" s="263">
        <f t="shared" si="7"/>
        <v>0.435</v>
      </c>
      <c r="AA41" s="262">
        <v>1297.79</v>
      </c>
      <c r="AB41" s="261">
        <v>0.26531402225856371</v>
      </c>
      <c r="AC41" s="260">
        <f t="shared" si="8"/>
        <v>0.435</v>
      </c>
      <c r="AD41" s="259">
        <f t="shared" si="27"/>
        <v>-226.72000000000003</v>
      </c>
    </row>
    <row r="42" spans="1:30" ht="15">
      <c r="A42" s="377"/>
      <c r="B42" s="270" t="s">
        <v>20</v>
      </c>
      <c r="C42" s="269">
        <f t="shared" si="0"/>
        <v>0.52</v>
      </c>
      <c r="D42" s="251">
        <v>962.89425000000006</v>
      </c>
      <c r="E42" s="268">
        <v>0.19684952609856204</v>
      </c>
      <c r="F42" s="262">
        <v>911.00744999999995</v>
      </c>
      <c r="G42" s="267">
        <v>0.1862420352037058</v>
      </c>
      <c r="H42" s="266">
        <f t="shared" si="1"/>
        <v>5.3886291251609514E-2</v>
      </c>
      <c r="I42" s="251">
        <v>1851.7197115384615</v>
      </c>
      <c r="J42" s="61">
        <v>1751.9374038461538</v>
      </c>
      <c r="K42" s="265">
        <f t="shared" si="22"/>
        <v>99.782307692307768</v>
      </c>
      <c r="L42" s="251">
        <v>0</v>
      </c>
      <c r="M42" s="61">
        <v>0</v>
      </c>
      <c r="N42" s="252">
        <f t="shared" si="23"/>
        <v>0</v>
      </c>
      <c r="O42" s="251">
        <v>74.594999999999999</v>
      </c>
      <c r="P42" s="61">
        <v>74.91749999999999</v>
      </c>
      <c r="Q42" s="252">
        <f t="shared" si="24"/>
        <v>-0.32249999999999091</v>
      </c>
      <c r="R42" s="251">
        <v>2044.8150000000003</v>
      </c>
      <c r="S42" s="61">
        <v>2019.3525</v>
      </c>
      <c r="T42" s="252">
        <f t="shared" si="25"/>
        <v>25.462500000000318</v>
      </c>
      <c r="U42" s="251">
        <v>94.140000000000043</v>
      </c>
      <c r="V42" s="61">
        <v>2.8421709430404007E-14</v>
      </c>
      <c r="W42" s="252">
        <f t="shared" si="26"/>
        <v>94.140000000000015</v>
      </c>
      <c r="X42" s="63">
        <v>2213.5500000000002</v>
      </c>
      <c r="Y42" s="264">
        <v>0.45252764620359093</v>
      </c>
      <c r="Z42" s="263">
        <f t="shared" si="7"/>
        <v>0.435</v>
      </c>
      <c r="AA42" s="262">
        <v>2094.27</v>
      </c>
      <c r="AB42" s="261">
        <v>0.4281426096636915</v>
      </c>
      <c r="AC42" s="260">
        <f t="shared" si="8"/>
        <v>0.435</v>
      </c>
      <c r="AD42" s="259">
        <f t="shared" si="27"/>
        <v>119.2800000000002</v>
      </c>
    </row>
    <row r="43" spans="1:30" ht="15">
      <c r="A43" s="377"/>
      <c r="B43" s="270" t="s">
        <v>19</v>
      </c>
      <c r="C43" s="269">
        <f t="shared" si="0"/>
        <v>0.56999999999999995</v>
      </c>
      <c r="D43" s="251">
        <v>1116.0940725</v>
      </c>
      <c r="E43" s="268">
        <v>0.22816897001206429</v>
      </c>
      <c r="F43" s="262">
        <v>662.87562000000003</v>
      </c>
      <c r="G43" s="267">
        <v>0.13551514266509931</v>
      </c>
      <c r="H43" s="266">
        <f t="shared" si="1"/>
        <v>0.40607549459053327</v>
      </c>
      <c r="I43" s="251">
        <v>1958.0597763157898</v>
      </c>
      <c r="J43" s="61">
        <v>1162.9396842105264</v>
      </c>
      <c r="K43" s="265">
        <f t="shared" si="22"/>
        <v>795.12009210526344</v>
      </c>
      <c r="L43" s="251">
        <v>0</v>
      </c>
      <c r="M43" s="61">
        <v>0</v>
      </c>
      <c r="N43" s="252">
        <f t="shared" si="23"/>
        <v>0</v>
      </c>
      <c r="O43" s="251">
        <v>102.18</v>
      </c>
      <c r="P43" s="61">
        <v>71.917500000000018</v>
      </c>
      <c r="Q43" s="252">
        <f t="shared" si="24"/>
        <v>30.262499999999989</v>
      </c>
      <c r="R43" s="251">
        <v>1411.4875000000002</v>
      </c>
      <c r="S43" s="61">
        <v>248.14250000000004</v>
      </c>
      <c r="T43" s="252">
        <f t="shared" si="25"/>
        <v>1163.3450000000003</v>
      </c>
      <c r="U43" s="251">
        <v>818.81749999999988</v>
      </c>
      <c r="V43" s="61">
        <v>1065.26</v>
      </c>
      <c r="W43" s="252">
        <f t="shared" si="26"/>
        <v>-246.44250000000011</v>
      </c>
      <c r="X43" s="63">
        <v>2332.4850000000001</v>
      </c>
      <c r="Y43" s="264">
        <v>0.47684215258529633</v>
      </c>
      <c r="Z43" s="263">
        <f t="shared" si="7"/>
        <v>0.47849999999999998</v>
      </c>
      <c r="AA43" s="262">
        <v>1385.3200000000002</v>
      </c>
      <c r="AB43" s="261">
        <v>0.28320823963448133</v>
      </c>
      <c r="AC43" s="260">
        <f t="shared" si="8"/>
        <v>0.47849999999999998</v>
      </c>
      <c r="AD43" s="259">
        <f t="shared" si="27"/>
        <v>947.16499999999996</v>
      </c>
    </row>
    <row r="44" spans="1:30" ht="15">
      <c r="A44" s="377"/>
      <c r="B44" s="258" t="s">
        <v>18</v>
      </c>
      <c r="C44" s="269">
        <f t="shared" si="0"/>
        <v>0.56999999999999995</v>
      </c>
      <c r="D44" s="251">
        <v>609.83628749999991</v>
      </c>
      <c r="E44" s="268">
        <v>0.12467203349909028</v>
      </c>
      <c r="F44" s="262">
        <v>383.24500499999999</v>
      </c>
      <c r="G44" s="267">
        <v>7.8348788160683441E-2</v>
      </c>
      <c r="H44" s="266">
        <f t="shared" si="1"/>
        <v>0.37156083877675111</v>
      </c>
      <c r="I44" s="251">
        <v>1069.8882236842105</v>
      </c>
      <c r="J44" s="61">
        <v>672.35965789473687</v>
      </c>
      <c r="K44" s="265">
        <f t="shared" si="22"/>
        <v>397.52856578947365</v>
      </c>
      <c r="L44" s="251">
        <v>0</v>
      </c>
      <c r="M44" s="61">
        <v>0</v>
      </c>
      <c r="N44" s="252">
        <f t="shared" si="23"/>
        <v>0</v>
      </c>
      <c r="O44" s="251">
        <v>99.26</v>
      </c>
      <c r="P44" s="61">
        <v>84.422500000000014</v>
      </c>
      <c r="Q44" s="252">
        <f t="shared" si="24"/>
        <v>14.837499999999991</v>
      </c>
      <c r="R44" s="251">
        <v>1161.4299999999998</v>
      </c>
      <c r="S44" s="61">
        <v>716.50749999999994</v>
      </c>
      <c r="T44" s="252">
        <f t="shared" si="25"/>
        <v>444.9224999999999</v>
      </c>
      <c r="U44" s="251">
        <v>13.784999999999993</v>
      </c>
      <c r="V44" s="61">
        <v>3.907985046680551E-14</v>
      </c>
      <c r="W44" s="252">
        <f t="shared" si="26"/>
        <v>13.784999999999954</v>
      </c>
      <c r="X44" s="63">
        <v>1274.4749999999999</v>
      </c>
      <c r="Y44" s="264">
        <v>0.26054761441816154</v>
      </c>
      <c r="Z44" s="263">
        <f t="shared" si="7"/>
        <v>0.47849999999999998</v>
      </c>
      <c r="AA44" s="262">
        <v>800.93</v>
      </c>
      <c r="AB44" s="261">
        <v>0.16373832426475118</v>
      </c>
      <c r="AC44" s="260">
        <f t="shared" si="8"/>
        <v>0.47850000000000004</v>
      </c>
      <c r="AD44" s="259">
        <f t="shared" si="27"/>
        <v>473.54499999999996</v>
      </c>
    </row>
    <row r="45" spans="1:30" ht="15">
      <c r="A45" s="377"/>
      <c r="B45" s="238" t="s">
        <v>17</v>
      </c>
      <c r="C45" s="249">
        <f t="shared" si="0"/>
        <v>1</v>
      </c>
      <c r="D45" s="231">
        <v>0</v>
      </c>
      <c r="E45" s="248">
        <v>0</v>
      </c>
      <c r="F45" s="242">
        <v>83.279662500000001</v>
      </c>
      <c r="G45" s="247">
        <v>1.7025298569268276E-2</v>
      </c>
      <c r="H45" s="246">
        <f t="shared" si="1"/>
        <v>1</v>
      </c>
      <c r="I45" s="231">
        <v>0</v>
      </c>
      <c r="J45" s="72">
        <v>160.15319711538459</v>
      </c>
      <c r="K45" s="245">
        <f t="shared" si="22"/>
        <v>-160.15319711538459</v>
      </c>
      <c r="L45" s="231">
        <v>0</v>
      </c>
      <c r="M45" s="72">
        <v>0</v>
      </c>
      <c r="N45" s="232">
        <f t="shared" si="23"/>
        <v>0</v>
      </c>
      <c r="O45" s="231">
        <v>0</v>
      </c>
      <c r="P45" s="72">
        <v>54.085000000000001</v>
      </c>
      <c r="Q45" s="232">
        <f t="shared" si="24"/>
        <v>-54.085000000000001</v>
      </c>
      <c r="R45" s="231">
        <v>0</v>
      </c>
      <c r="S45" s="72">
        <v>137.36249999999998</v>
      </c>
      <c r="T45" s="232">
        <f t="shared" si="25"/>
        <v>-137.36249999999998</v>
      </c>
      <c r="U45" s="231">
        <v>0</v>
      </c>
      <c r="V45" s="72">
        <v>0</v>
      </c>
      <c r="W45" s="232">
        <f t="shared" si="26"/>
        <v>0</v>
      </c>
      <c r="X45" s="74">
        <v>0</v>
      </c>
      <c r="Y45" s="244">
        <v>0</v>
      </c>
      <c r="Z45" s="243">
        <f t="shared" si="7"/>
        <v>1</v>
      </c>
      <c r="AA45" s="242">
        <v>191.44749999999999</v>
      </c>
      <c r="AB45" s="241">
        <v>3.9138617400616721E-2</v>
      </c>
      <c r="AC45" s="240">
        <f t="shared" si="8"/>
        <v>0.435</v>
      </c>
      <c r="AD45" s="239">
        <f t="shared" si="27"/>
        <v>-191.44749999999999</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0.53702471403799801</v>
      </c>
      <c r="D48" s="171">
        <f>SUM(D36:D47)</f>
        <v>3526.8340574999997</v>
      </c>
      <c r="E48" s="188">
        <v>0.72100919996888924</v>
      </c>
      <c r="F48" s="182">
        <f>SUM(F36:F47)</f>
        <v>2998.061412</v>
      </c>
      <c r="G48" s="187">
        <v>0.61290943233952255</v>
      </c>
      <c r="H48" s="186">
        <f t="shared" si="1"/>
        <v>0.14992841650021402</v>
      </c>
      <c r="I48" s="171">
        <f t="shared" ref="I48:X48" si="28">SUM(I36:I47)</f>
        <v>6567.3589414182024</v>
      </c>
      <c r="J48" s="27">
        <f t="shared" si="28"/>
        <v>5672.9776509298918</v>
      </c>
      <c r="K48" s="185">
        <f t="shared" si="28"/>
        <v>894.38129048831149</v>
      </c>
      <c r="L48" s="171">
        <f t="shared" si="28"/>
        <v>0</v>
      </c>
      <c r="M48" s="27">
        <f t="shared" si="28"/>
        <v>0</v>
      </c>
      <c r="N48" s="172">
        <f t="shared" si="28"/>
        <v>0</v>
      </c>
      <c r="O48" s="171">
        <f t="shared" si="28"/>
        <v>360.64</v>
      </c>
      <c r="P48" s="27">
        <f t="shared" si="28"/>
        <v>401.24</v>
      </c>
      <c r="Q48" s="172">
        <f t="shared" si="28"/>
        <v>-40.600000000000023</v>
      </c>
      <c r="R48" s="171">
        <f t="shared" si="28"/>
        <v>6515.33</v>
      </c>
      <c r="S48" s="27">
        <f t="shared" si="28"/>
        <v>5311.8024999999998</v>
      </c>
      <c r="T48" s="172">
        <f t="shared" si="28"/>
        <v>1203.5275000000006</v>
      </c>
      <c r="U48" s="171">
        <f t="shared" si="28"/>
        <v>966.05499999999995</v>
      </c>
      <c r="V48" s="27">
        <f t="shared" si="28"/>
        <v>1065.26</v>
      </c>
      <c r="W48" s="172">
        <f t="shared" si="28"/>
        <v>-99.20500000000014</v>
      </c>
      <c r="X48" s="29">
        <f t="shared" si="28"/>
        <v>7842.0250000000015</v>
      </c>
      <c r="Y48" s="184">
        <v>1.6031863363012877</v>
      </c>
      <c r="Z48" s="183">
        <f t="shared" si="7"/>
        <v>0.44973512039301061</v>
      </c>
      <c r="AA48" s="182">
        <f>SUM(AA36:AA47)</f>
        <v>6778.3024999999998</v>
      </c>
      <c r="AB48" s="181">
        <v>1.3857239617813961</v>
      </c>
      <c r="AC48" s="180">
        <f t="shared" si="8"/>
        <v>0.4423026874353867</v>
      </c>
      <c r="AD48" s="179">
        <f>SUM(AD36:AD47)</f>
        <v>1063.7225000000001</v>
      </c>
    </row>
    <row r="49" spans="1:30" ht="15">
      <c r="A49" s="377"/>
      <c r="B49" s="158" t="s">
        <v>87</v>
      </c>
      <c r="C49" s="169">
        <f t="shared" si="0"/>
        <v>0.53702471403799801</v>
      </c>
      <c r="D49" s="151">
        <f>SUM(D39:D45)</f>
        <v>3526.8340574999997</v>
      </c>
      <c r="E49" s="168">
        <v>0.72100919996888924</v>
      </c>
      <c r="F49" s="162">
        <f>SUM(F39:F45)</f>
        <v>2998.061412</v>
      </c>
      <c r="G49" s="167">
        <v>0.61290943233952255</v>
      </c>
      <c r="H49" s="166">
        <f t="shared" si="1"/>
        <v>0.14992841650021402</v>
      </c>
      <c r="I49" s="151">
        <f t="shared" ref="I49:X49" si="29">SUM(I39:I45)</f>
        <v>6567.3589414182024</v>
      </c>
      <c r="J49" s="16">
        <f t="shared" si="29"/>
        <v>5672.9776509298918</v>
      </c>
      <c r="K49" s="165">
        <f t="shared" si="29"/>
        <v>894.38129048831149</v>
      </c>
      <c r="L49" s="151">
        <f t="shared" si="29"/>
        <v>0</v>
      </c>
      <c r="M49" s="16">
        <f t="shared" si="29"/>
        <v>0</v>
      </c>
      <c r="N49" s="152">
        <f t="shared" si="29"/>
        <v>0</v>
      </c>
      <c r="O49" s="151">
        <f t="shared" si="29"/>
        <v>360.64</v>
      </c>
      <c r="P49" s="16">
        <f t="shared" si="29"/>
        <v>401.24</v>
      </c>
      <c r="Q49" s="152">
        <f t="shared" si="29"/>
        <v>-40.600000000000023</v>
      </c>
      <c r="R49" s="151">
        <f t="shared" si="29"/>
        <v>6515.33</v>
      </c>
      <c r="S49" s="16">
        <f t="shared" si="29"/>
        <v>5311.8024999999998</v>
      </c>
      <c r="T49" s="152">
        <f t="shared" si="29"/>
        <v>1203.5275000000006</v>
      </c>
      <c r="U49" s="151">
        <f t="shared" si="29"/>
        <v>966.05499999999995</v>
      </c>
      <c r="V49" s="16">
        <f t="shared" si="29"/>
        <v>1065.26</v>
      </c>
      <c r="W49" s="152">
        <f t="shared" si="29"/>
        <v>-99.20500000000014</v>
      </c>
      <c r="X49" s="18">
        <f t="shared" si="29"/>
        <v>7842.0250000000015</v>
      </c>
      <c r="Y49" s="164">
        <v>1.6031863363012877</v>
      </c>
      <c r="Z49" s="163">
        <f t="shared" si="7"/>
        <v>0.44973512039301061</v>
      </c>
      <c r="AA49" s="162">
        <f>SUM(AA39:AA45)</f>
        <v>6778.3024999999998</v>
      </c>
      <c r="AB49" s="161">
        <v>1.3857239617813961</v>
      </c>
      <c r="AC49" s="160">
        <f t="shared" si="8"/>
        <v>0.4423026874353867</v>
      </c>
      <c r="AD49" s="159">
        <f>SUM(AD39:AD45)</f>
        <v>1063.7225000000001</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8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PostDE!A1</f>
        <v>FIIP DIVERSION: Post D &amp; E Canals</v>
      </c>
      <c r="C1" s="124"/>
      <c r="D1" s="124"/>
      <c r="E1" s="124"/>
      <c r="F1" s="124"/>
      <c r="G1" s="124"/>
      <c r="H1" s="124"/>
      <c r="I1" s="124"/>
      <c r="J1" s="124"/>
      <c r="K1" s="124"/>
      <c r="L1" s="124"/>
      <c r="M1" s="124"/>
      <c r="N1" s="124"/>
      <c r="O1" s="124"/>
    </row>
    <row r="2" spans="2:15" ht="23.25">
      <c r="B2" s="125" t="str">
        <f>PostDE!A2</f>
        <v>4,892 Acres (23% Sprinkler / 77%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83.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151</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35.015000000000015</v>
      </c>
      <c r="M6" s="83">
        <v>0</v>
      </c>
      <c r="N6" s="274">
        <f t="shared" ref="N6:N17" si="3">L6-M6</f>
        <v>35.015000000000015</v>
      </c>
      <c r="O6" s="273">
        <v>1.9849999999999892</v>
      </c>
      <c r="P6" s="83">
        <v>0</v>
      </c>
      <c r="Q6" s="274">
        <f t="shared" ref="Q6:Q17" si="4">O6-P6</f>
        <v>1.9849999999999892</v>
      </c>
      <c r="R6" s="273">
        <v>25.1</v>
      </c>
      <c r="S6" s="83">
        <v>0</v>
      </c>
      <c r="T6" s="274">
        <f t="shared" ref="T6:T17" si="5">R6-S6</f>
        <v>25.1</v>
      </c>
      <c r="U6" s="273">
        <v>0</v>
      </c>
      <c r="V6" s="83">
        <v>0</v>
      </c>
      <c r="W6" s="274">
        <f t="shared" ref="W6:W17" si="6">U6-V6</f>
        <v>0</v>
      </c>
      <c r="X6" s="85">
        <v>62.100000000000009</v>
      </c>
      <c r="Y6" s="286">
        <v>0</v>
      </c>
      <c r="Z6" s="285">
        <f t="shared" ref="Z6:Z50" si="7">IFERROR(D6/X6,1)</f>
        <v>0</v>
      </c>
      <c r="AA6" s="284">
        <v>0</v>
      </c>
      <c r="AB6" s="283">
        <v>0</v>
      </c>
      <c r="AC6" s="282">
        <f t="shared" ref="AC6:AC50" si="8">IFERROR(F6/AA6,1)</f>
        <v>1</v>
      </c>
      <c r="AD6" s="281">
        <f t="shared" ref="AD6:AD17" si="9">X6-AA6</f>
        <v>62.100000000000009</v>
      </c>
    </row>
    <row r="7" spans="1:31" ht="15">
      <c r="A7" s="377"/>
      <c r="B7" s="270" t="s">
        <v>25</v>
      </c>
      <c r="C7" s="269">
        <f t="shared" si="0"/>
        <v>1</v>
      </c>
      <c r="D7" s="251">
        <v>0</v>
      </c>
      <c r="E7" s="268">
        <v>0</v>
      </c>
      <c r="F7" s="262">
        <v>0</v>
      </c>
      <c r="G7" s="267">
        <v>0</v>
      </c>
      <c r="H7" s="266">
        <f t="shared" si="1"/>
        <v>1</v>
      </c>
      <c r="I7" s="251">
        <v>0</v>
      </c>
      <c r="J7" s="61">
        <v>0</v>
      </c>
      <c r="K7" s="265">
        <f t="shared" si="2"/>
        <v>0</v>
      </c>
      <c r="L7" s="251">
        <v>21.379999999999981</v>
      </c>
      <c r="M7" s="61">
        <v>0</v>
      </c>
      <c r="N7" s="252">
        <f t="shared" si="3"/>
        <v>21.379999999999981</v>
      </c>
      <c r="O7" s="251">
        <v>5.0125000000000206</v>
      </c>
      <c r="P7" s="61">
        <v>0</v>
      </c>
      <c r="Q7" s="252">
        <f t="shared" si="4"/>
        <v>5.0125000000000206</v>
      </c>
      <c r="R7" s="251">
        <v>5.8024999999999807</v>
      </c>
      <c r="S7" s="61">
        <v>0</v>
      </c>
      <c r="T7" s="252">
        <f t="shared" si="5"/>
        <v>5.8024999999999807</v>
      </c>
      <c r="U7" s="251">
        <v>10.564999999999998</v>
      </c>
      <c r="V7" s="61">
        <v>0</v>
      </c>
      <c r="W7" s="252">
        <f t="shared" si="6"/>
        <v>10.564999999999998</v>
      </c>
      <c r="X7" s="63">
        <v>42.759999999999977</v>
      </c>
      <c r="Y7" s="264">
        <v>0</v>
      </c>
      <c r="Z7" s="263">
        <f t="shared" si="7"/>
        <v>0</v>
      </c>
      <c r="AA7" s="262">
        <v>0</v>
      </c>
      <c r="AB7" s="261">
        <v>0</v>
      </c>
      <c r="AC7" s="260">
        <f t="shared" si="8"/>
        <v>1</v>
      </c>
      <c r="AD7" s="259">
        <f t="shared" si="9"/>
        <v>42.759999999999977</v>
      </c>
    </row>
    <row r="8" spans="1:31" ht="15">
      <c r="A8" s="377"/>
      <c r="B8" s="271" t="s">
        <v>24</v>
      </c>
      <c r="C8" s="249">
        <f t="shared" si="0"/>
        <v>1</v>
      </c>
      <c r="D8" s="231">
        <v>0</v>
      </c>
      <c r="E8" s="248">
        <v>0</v>
      </c>
      <c r="F8" s="242">
        <v>0</v>
      </c>
      <c r="G8" s="247">
        <v>0</v>
      </c>
      <c r="H8" s="246">
        <f t="shared" si="1"/>
        <v>1</v>
      </c>
      <c r="I8" s="231">
        <v>0</v>
      </c>
      <c r="J8" s="72">
        <v>0</v>
      </c>
      <c r="K8" s="245">
        <f t="shared" si="2"/>
        <v>0</v>
      </c>
      <c r="L8" s="231">
        <v>96.707500000000024</v>
      </c>
      <c r="M8" s="72">
        <v>0</v>
      </c>
      <c r="N8" s="232">
        <f t="shared" si="3"/>
        <v>96.707500000000024</v>
      </c>
      <c r="O8" s="231">
        <v>18.034999999999997</v>
      </c>
      <c r="P8" s="72">
        <v>0</v>
      </c>
      <c r="Q8" s="232">
        <f t="shared" si="4"/>
        <v>18.034999999999997</v>
      </c>
      <c r="R8" s="231">
        <v>37.277500000000003</v>
      </c>
      <c r="S8" s="72">
        <v>0</v>
      </c>
      <c r="T8" s="232">
        <f t="shared" si="5"/>
        <v>37.277500000000003</v>
      </c>
      <c r="U8" s="231">
        <v>0</v>
      </c>
      <c r="V8" s="72">
        <v>0</v>
      </c>
      <c r="W8" s="232">
        <f t="shared" si="6"/>
        <v>0</v>
      </c>
      <c r="X8" s="74">
        <v>152.02000000000004</v>
      </c>
      <c r="Y8" s="244">
        <v>0</v>
      </c>
      <c r="Z8" s="243">
        <f t="shared" si="7"/>
        <v>0</v>
      </c>
      <c r="AA8" s="242">
        <v>0</v>
      </c>
      <c r="AB8" s="241">
        <v>0</v>
      </c>
      <c r="AC8" s="240">
        <f t="shared" si="8"/>
        <v>1</v>
      </c>
      <c r="AD8" s="239">
        <f t="shared" si="9"/>
        <v>152.02000000000004</v>
      </c>
    </row>
    <row r="9" spans="1:31" ht="15">
      <c r="A9" s="377"/>
      <c r="B9" s="218" t="s">
        <v>23</v>
      </c>
      <c r="C9" s="229">
        <f t="shared" si="0"/>
        <v>1</v>
      </c>
      <c r="D9" s="211">
        <v>0</v>
      </c>
      <c r="E9" s="228">
        <v>0</v>
      </c>
      <c r="F9" s="222">
        <v>0</v>
      </c>
      <c r="G9" s="227">
        <v>0</v>
      </c>
      <c r="H9" s="226">
        <f t="shared" si="1"/>
        <v>1</v>
      </c>
      <c r="I9" s="211">
        <v>0</v>
      </c>
      <c r="J9" s="49">
        <v>0</v>
      </c>
      <c r="K9" s="225">
        <f t="shared" si="2"/>
        <v>0</v>
      </c>
      <c r="L9" s="211">
        <v>519.90499999999997</v>
      </c>
      <c r="M9" s="49">
        <v>295.29750000000024</v>
      </c>
      <c r="N9" s="212">
        <f t="shared" si="3"/>
        <v>224.60749999999973</v>
      </c>
      <c r="O9" s="211">
        <v>48.144999999999996</v>
      </c>
      <c r="P9" s="49">
        <v>167.36</v>
      </c>
      <c r="Q9" s="212">
        <f t="shared" si="4"/>
        <v>-119.21500000000002</v>
      </c>
      <c r="R9" s="211">
        <v>121.0025</v>
      </c>
      <c r="S9" s="49">
        <v>64.012499999999818</v>
      </c>
      <c r="T9" s="212">
        <f t="shared" si="5"/>
        <v>56.99000000000018</v>
      </c>
      <c r="U9" s="211">
        <v>0</v>
      </c>
      <c r="V9" s="49">
        <v>14.01499999999993</v>
      </c>
      <c r="W9" s="212">
        <f t="shared" si="6"/>
        <v>-14.01499999999993</v>
      </c>
      <c r="X9" s="51">
        <v>689.05250000000001</v>
      </c>
      <c r="Y9" s="224">
        <v>0</v>
      </c>
      <c r="Z9" s="223">
        <f t="shared" si="7"/>
        <v>0</v>
      </c>
      <c r="AA9" s="222">
        <v>540.68499999999995</v>
      </c>
      <c r="AB9" s="221">
        <v>0</v>
      </c>
      <c r="AC9" s="220">
        <f t="shared" si="8"/>
        <v>0</v>
      </c>
      <c r="AD9" s="219">
        <f t="shared" si="9"/>
        <v>148.36750000000006</v>
      </c>
    </row>
    <row r="10" spans="1:31" ht="15">
      <c r="A10" s="377"/>
      <c r="B10" s="270" t="s">
        <v>22</v>
      </c>
      <c r="C10" s="269">
        <f t="shared" si="0"/>
        <v>1</v>
      </c>
      <c r="D10" s="251">
        <v>0</v>
      </c>
      <c r="E10" s="268">
        <v>0</v>
      </c>
      <c r="F10" s="262">
        <v>0</v>
      </c>
      <c r="G10" s="267">
        <v>0</v>
      </c>
      <c r="H10" s="266">
        <f t="shared" si="1"/>
        <v>1</v>
      </c>
      <c r="I10" s="251">
        <v>0</v>
      </c>
      <c r="J10" s="61">
        <v>0</v>
      </c>
      <c r="K10" s="265">
        <f t="shared" si="2"/>
        <v>0</v>
      </c>
      <c r="L10" s="251">
        <v>2548.6474999999996</v>
      </c>
      <c r="M10" s="61">
        <v>1348.04</v>
      </c>
      <c r="N10" s="252">
        <f t="shared" si="3"/>
        <v>1200.6074999999996</v>
      </c>
      <c r="O10" s="251">
        <v>94.462500000000006</v>
      </c>
      <c r="P10" s="61">
        <v>107.60250000000001</v>
      </c>
      <c r="Q10" s="252">
        <f t="shared" si="4"/>
        <v>-13.14</v>
      </c>
      <c r="R10" s="251">
        <v>1047.2199999999998</v>
      </c>
      <c r="S10" s="61">
        <v>169.9799999999999</v>
      </c>
      <c r="T10" s="252">
        <f t="shared" si="5"/>
        <v>877.2399999999999</v>
      </c>
      <c r="U10" s="251">
        <v>0</v>
      </c>
      <c r="V10" s="61">
        <v>68.102499999999964</v>
      </c>
      <c r="W10" s="252">
        <f t="shared" si="6"/>
        <v>-68.102499999999964</v>
      </c>
      <c r="X10" s="63">
        <v>3690.3299999999995</v>
      </c>
      <c r="Y10" s="264">
        <v>0</v>
      </c>
      <c r="Z10" s="263">
        <f t="shared" si="7"/>
        <v>0</v>
      </c>
      <c r="AA10" s="262">
        <v>1693.7249999999999</v>
      </c>
      <c r="AB10" s="261">
        <v>0</v>
      </c>
      <c r="AC10" s="260">
        <f t="shared" si="8"/>
        <v>0</v>
      </c>
      <c r="AD10" s="259">
        <f t="shared" si="9"/>
        <v>1996.6049999999996</v>
      </c>
    </row>
    <row r="11" spans="1:31" ht="15">
      <c r="A11" s="377"/>
      <c r="B11" s="270" t="s">
        <v>21</v>
      </c>
      <c r="C11" s="269">
        <f t="shared" si="0"/>
        <v>1</v>
      </c>
      <c r="D11" s="251">
        <v>0</v>
      </c>
      <c r="E11" s="268">
        <v>0</v>
      </c>
      <c r="F11" s="262">
        <v>0</v>
      </c>
      <c r="G11" s="267">
        <v>0</v>
      </c>
      <c r="H11" s="266">
        <f t="shared" si="1"/>
        <v>1</v>
      </c>
      <c r="I11" s="251">
        <v>0</v>
      </c>
      <c r="J11" s="61">
        <v>0</v>
      </c>
      <c r="K11" s="265">
        <f t="shared" si="2"/>
        <v>0</v>
      </c>
      <c r="L11" s="251">
        <v>1667.9899999999998</v>
      </c>
      <c r="M11" s="61">
        <v>4141.0050000000001</v>
      </c>
      <c r="N11" s="252">
        <f t="shared" si="3"/>
        <v>-2473.0150000000003</v>
      </c>
      <c r="O11" s="251">
        <v>27.68</v>
      </c>
      <c r="P11" s="61">
        <v>74.257500000000149</v>
      </c>
      <c r="Q11" s="252">
        <f t="shared" si="4"/>
        <v>-46.57750000000015</v>
      </c>
      <c r="R11" s="251">
        <v>2615.3325000000004</v>
      </c>
      <c r="S11" s="61">
        <v>24.412500000000001</v>
      </c>
      <c r="T11" s="252">
        <f t="shared" si="5"/>
        <v>2590.9200000000005</v>
      </c>
      <c r="U11" s="251">
        <v>0</v>
      </c>
      <c r="V11" s="61">
        <v>0</v>
      </c>
      <c r="W11" s="252">
        <f t="shared" si="6"/>
        <v>0</v>
      </c>
      <c r="X11" s="63">
        <v>4311.0025000000005</v>
      </c>
      <c r="Y11" s="264">
        <v>0</v>
      </c>
      <c r="Z11" s="263">
        <f t="shared" si="7"/>
        <v>0</v>
      </c>
      <c r="AA11" s="262">
        <v>4239.6750000000002</v>
      </c>
      <c r="AB11" s="261">
        <v>0</v>
      </c>
      <c r="AC11" s="260">
        <f t="shared" si="8"/>
        <v>0</v>
      </c>
      <c r="AD11" s="259">
        <f t="shared" si="9"/>
        <v>71.327500000000327</v>
      </c>
    </row>
    <row r="12" spans="1:31" ht="15">
      <c r="A12" s="377"/>
      <c r="B12" s="270" t="s">
        <v>20</v>
      </c>
      <c r="C12" s="269">
        <f t="shared" si="0"/>
        <v>1</v>
      </c>
      <c r="D12" s="251">
        <v>0</v>
      </c>
      <c r="E12" s="268">
        <v>0</v>
      </c>
      <c r="F12" s="262">
        <v>0</v>
      </c>
      <c r="G12" s="267">
        <v>0</v>
      </c>
      <c r="H12" s="266">
        <f t="shared" si="1"/>
        <v>1</v>
      </c>
      <c r="I12" s="251">
        <v>0</v>
      </c>
      <c r="J12" s="61">
        <v>0</v>
      </c>
      <c r="K12" s="265">
        <f t="shared" si="2"/>
        <v>0</v>
      </c>
      <c r="L12" s="251">
        <v>1087.3699999999999</v>
      </c>
      <c r="M12" s="61">
        <v>2377.5749999999998</v>
      </c>
      <c r="N12" s="252">
        <f t="shared" si="3"/>
        <v>-1290.2049999999999</v>
      </c>
      <c r="O12" s="251">
        <v>0</v>
      </c>
      <c r="P12" s="61">
        <v>87.322500000000147</v>
      </c>
      <c r="Q12" s="252">
        <f t="shared" si="4"/>
        <v>-87.322500000000147</v>
      </c>
      <c r="R12" s="251">
        <v>0</v>
      </c>
      <c r="S12" s="61">
        <v>0</v>
      </c>
      <c r="T12" s="252">
        <f t="shared" si="5"/>
        <v>0</v>
      </c>
      <c r="U12" s="251">
        <v>0</v>
      </c>
      <c r="V12" s="61">
        <v>0</v>
      </c>
      <c r="W12" s="252">
        <f t="shared" si="6"/>
        <v>0</v>
      </c>
      <c r="X12" s="63">
        <v>1087.3699999999999</v>
      </c>
      <c r="Y12" s="264">
        <v>0</v>
      </c>
      <c r="Z12" s="263">
        <f t="shared" si="7"/>
        <v>0</v>
      </c>
      <c r="AA12" s="262">
        <v>2464.8975</v>
      </c>
      <c r="AB12" s="261">
        <v>0</v>
      </c>
      <c r="AC12" s="260">
        <f t="shared" si="8"/>
        <v>0</v>
      </c>
      <c r="AD12" s="259">
        <f t="shared" si="9"/>
        <v>-1377.5275000000001</v>
      </c>
    </row>
    <row r="13" spans="1:31" ht="15">
      <c r="A13" s="377"/>
      <c r="B13" s="270" t="s">
        <v>19</v>
      </c>
      <c r="C13" s="269">
        <f t="shared" si="0"/>
        <v>1</v>
      </c>
      <c r="D13" s="251">
        <v>0</v>
      </c>
      <c r="E13" s="268">
        <v>0</v>
      </c>
      <c r="F13" s="262">
        <v>0</v>
      </c>
      <c r="G13" s="267">
        <v>0</v>
      </c>
      <c r="H13" s="266">
        <f t="shared" si="1"/>
        <v>1</v>
      </c>
      <c r="I13" s="251">
        <v>0</v>
      </c>
      <c r="J13" s="61">
        <v>0</v>
      </c>
      <c r="K13" s="265">
        <f t="shared" si="2"/>
        <v>0</v>
      </c>
      <c r="L13" s="251">
        <v>0</v>
      </c>
      <c r="M13" s="61">
        <v>7.1599999999999966</v>
      </c>
      <c r="N13" s="252">
        <f t="shared" si="3"/>
        <v>-7.1599999999999966</v>
      </c>
      <c r="O13" s="251">
        <v>0</v>
      </c>
      <c r="P13" s="61">
        <v>31.0625</v>
      </c>
      <c r="Q13" s="252">
        <f t="shared" si="4"/>
        <v>-31.0625</v>
      </c>
      <c r="R13" s="251">
        <v>0</v>
      </c>
      <c r="S13" s="61">
        <v>0</v>
      </c>
      <c r="T13" s="252">
        <f t="shared" si="5"/>
        <v>0</v>
      </c>
      <c r="U13" s="251">
        <v>0</v>
      </c>
      <c r="V13" s="61">
        <v>0</v>
      </c>
      <c r="W13" s="252">
        <f t="shared" si="6"/>
        <v>0</v>
      </c>
      <c r="X13" s="63">
        <v>0</v>
      </c>
      <c r="Y13" s="264">
        <v>0</v>
      </c>
      <c r="Z13" s="263">
        <f t="shared" si="7"/>
        <v>1</v>
      </c>
      <c r="AA13" s="262">
        <v>38.222499999999997</v>
      </c>
      <c r="AB13" s="261">
        <v>0</v>
      </c>
      <c r="AC13" s="260">
        <f t="shared" si="8"/>
        <v>0</v>
      </c>
      <c r="AD13" s="259">
        <f t="shared" si="9"/>
        <v>-38.222499999999997</v>
      </c>
    </row>
    <row r="14" spans="1:31" ht="15">
      <c r="A14" s="377"/>
      <c r="B14" s="258" t="s">
        <v>18</v>
      </c>
      <c r="C14" s="269">
        <f t="shared" si="0"/>
        <v>1</v>
      </c>
      <c r="D14" s="251">
        <v>0</v>
      </c>
      <c r="E14" s="268">
        <v>0</v>
      </c>
      <c r="F14" s="262">
        <v>0</v>
      </c>
      <c r="G14" s="267">
        <v>0</v>
      </c>
      <c r="H14" s="266">
        <f t="shared" si="1"/>
        <v>1</v>
      </c>
      <c r="I14" s="251">
        <v>0</v>
      </c>
      <c r="J14" s="61">
        <v>0</v>
      </c>
      <c r="K14" s="265">
        <f t="shared" si="2"/>
        <v>0</v>
      </c>
      <c r="L14" s="251">
        <v>135.57749999999999</v>
      </c>
      <c r="M14" s="61">
        <v>0</v>
      </c>
      <c r="N14" s="252">
        <f t="shared" si="3"/>
        <v>135.57749999999999</v>
      </c>
      <c r="O14" s="251">
        <v>13.182499999999999</v>
      </c>
      <c r="P14" s="61">
        <v>0</v>
      </c>
      <c r="Q14" s="252">
        <f t="shared" si="4"/>
        <v>13.182499999999999</v>
      </c>
      <c r="R14" s="251">
        <v>148.76</v>
      </c>
      <c r="S14" s="61">
        <v>0</v>
      </c>
      <c r="T14" s="252">
        <f t="shared" si="5"/>
        <v>148.76</v>
      </c>
      <c r="U14" s="251">
        <v>0</v>
      </c>
      <c r="V14" s="61">
        <v>0</v>
      </c>
      <c r="W14" s="252">
        <f t="shared" si="6"/>
        <v>0</v>
      </c>
      <c r="X14" s="63">
        <v>297.52</v>
      </c>
      <c r="Y14" s="264">
        <v>0</v>
      </c>
      <c r="Z14" s="263">
        <f t="shared" si="7"/>
        <v>0</v>
      </c>
      <c r="AA14" s="262">
        <v>0</v>
      </c>
      <c r="AB14" s="261">
        <v>0</v>
      </c>
      <c r="AC14" s="260">
        <f t="shared" si="8"/>
        <v>1</v>
      </c>
      <c r="AD14" s="259">
        <f t="shared" si="9"/>
        <v>297.52</v>
      </c>
    </row>
    <row r="15" spans="1:31" ht="15">
      <c r="A15" s="377"/>
      <c r="B15" s="238" t="s">
        <v>17</v>
      </c>
      <c r="C15" s="249">
        <f t="shared" si="0"/>
        <v>1</v>
      </c>
      <c r="D15" s="231">
        <v>0</v>
      </c>
      <c r="E15" s="248">
        <v>0</v>
      </c>
      <c r="F15" s="242">
        <v>0</v>
      </c>
      <c r="G15" s="247">
        <v>0</v>
      </c>
      <c r="H15" s="246">
        <f t="shared" si="1"/>
        <v>1</v>
      </c>
      <c r="I15" s="231">
        <v>0</v>
      </c>
      <c r="J15" s="72">
        <v>0</v>
      </c>
      <c r="K15" s="245">
        <f t="shared" si="2"/>
        <v>0</v>
      </c>
      <c r="L15" s="231">
        <v>119.7375</v>
      </c>
      <c r="M15" s="72">
        <v>0.91999999999999993</v>
      </c>
      <c r="N15" s="232">
        <f t="shared" si="3"/>
        <v>118.8175</v>
      </c>
      <c r="O15" s="231">
        <v>74.634999999999962</v>
      </c>
      <c r="P15" s="72">
        <v>15.0275</v>
      </c>
      <c r="Q15" s="232">
        <f t="shared" si="4"/>
        <v>59.607499999999959</v>
      </c>
      <c r="R15" s="231">
        <v>282.75750000000005</v>
      </c>
      <c r="S15" s="72">
        <v>0</v>
      </c>
      <c r="T15" s="232">
        <f t="shared" si="5"/>
        <v>282.75750000000005</v>
      </c>
      <c r="U15" s="231">
        <v>100</v>
      </c>
      <c r="V15" s="72">
        <v>0</v>
      </c>
      <c r="W15" s="232">
        <f t="shared" si="6"/>
        <v>100</v>
      </c>
      <c r="X15" s="74">
        <v>577.13</v>
      </c>
      <c r="Y15" s="244">
        <v>0</v>
      </c>
      <c r="Z15" s="243">
        <f t="shared" si="7"/>
        <v>0</v>
      </c>
      <c r="AA15" s="242">
        <v>15.9475</v>
      </c>
      <c r="AB15" s="241">
        <v>0</v>
      </c>
      <c r="AC15" s="240">
        <f t="shared" si="8"/>
        <v>0</v>
      </c>
      <c r="AD15" s="239">
        <f t="shared" si="9"/>
        <v>561.1825</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338.49749999999995</v>
      </c>
      <c r="M16" s="49">
        <v>0</v>
      </c>
      <c r="N16" s="212">
        <f t="shared" si="3"/>
        <v>338.49749999999995</v>
      </c>
      <c r="O16" s="211">
        <v>66.582499999999953</v>
      </c>
      <c r="P16" s="49">
        <v>0</v>
      </c>
      <c r="Q16" s="212">
        <f t="shared" si="4"/>
        <v>66.582499999999953</v>
      </c>
      <c r="R16" s="211">
        <v>220.73000000000002</v>
      </c>
      <c r="S16" s="49">
        <v>0</v>
      </c>
      <c r="T16" s="212">
        <f t="shared" si="5"/>
        <v>220.73000000000002</v>
      </c>
      <c r="U16" s="211">
        <v>0</v>
      </c>
      <c r="V16" s="49">
        <v>0</v>
      </c>
      <c r="W16" s="212">
        <f t="shared" si="6"/>
        <v>0</v>
      </c>
      <c r="X16" s="51">
        <v>625.80999999999995</v>
      </c>
      <c r="Y16" s="224">
        <v>0</v>
      </c>
      <c r="Z16" s="223">
        <f t="shared" si="7"/>
        <v>0</v>
      </c>
      <c r="AA16" s="222">
        <v>0</v>
      </c>
      <c r="AB16" s="221">
        <v>0</v>
      </c>
      <c r="AC16" s="220">
        <f t="shared" si="8"/>
        <v>1</v>
      </c>
      <c r="AD16" s="219">
        <f t="shared" si="9"/>
        <v>625.80999999999995</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80.55</v>
      </c>
      <c r="M17" s="38">
        <v>0</v>
      </c>
      <c r="N17" s="192">
        <f t="shared" si="3"/>
        <v>80.55</v>
      </c>
      <c r="O17" s="191">
        <v>0</v>
      </c>
      <c r="P17" s="38">
        <v>0</v>
      </c>
      <c r="Q17" s="192">
        <f t="shared" si="4"/>
        <v>0</v>
      </c>
      <c r="R17" s="191">
        <v>0</v>
      </c>
      <c r="S17" s="38">
        <v>0</v>
      </c>
      <c r="T17" s="192">
        <f t="shared" si="5"/>
        <v>0</v>
      </c>
      <c r="U17" s="191">
        <v>0</v>
      </c>
      <c r="V17" s="38">
        <v>0</v>
      </c>
      <c r="W17" s="192">
        <f t="shared" si="6"/>
        <v>0</v>
      </c>
      <c r="X17" s="40">
        <v>80.55</v>
      </c>
      <c r="Y17" s="204">
        <v>0</v>
      </c>
      <c r="Z17" s="203">
        <f t="shared" si="7"/>
        <v>0</v>
      </c>
      <c r="AA17" s="202">
        <v>0</v>
      </c>
      <c r="AB17" s="201">
        <v>0</v>
      </c>
      <c r="AC17" s="200">
        <f t="shared" si="8"/>
        <v>1</v>
      </c>
      <c r="AD17" s="199">
        <f t="shared" si="9"/>
        <v>80.55</v>
      </c>
    </row>
    <row r="18" spans="1:30" ht="15">
      <c r="A18" s="377"/>
      <c r="B18" s="178" t="s">
        <v>14</v>
      </c>
      <c r="C18" s="189">
        <f t="shared" si="0"/>
        <v>1</v>
      </c>
      <c r="D18" s="171">
        <f>SUM(D6:D17)</f>
        <v>0</v>
      </c>
      <c r="E18" s="188">
        <v>0</v>
      </c>
      <c r="F18" s="182">
        <f>SUM(F6:F17)</f>
        <v>0</v>
      </c>
      <c r="G18" s="187">
        <v>0</v>
      </c>
      <c r="H18" s="186">
        <f t="shared" si="1"/>
        <v>1</v>
      </c>
      <c r="I18" s="171">
        <f t="shared" ref="I18:X18" si="10">SUM(I6:I17)</f>
        <v>0</v>
      </c>
      <c r="J18" s="27">
        <f t="shared" si="10"/>
        <v>0</v>
      </c>
      <c r="K18" s="185">
        <f t="shared" si="10"/>
        <v>0</v>
      </c>
      <c r="L18" s="171">
        <f t="shared" si="10"/>
        <v>6651.3774999999996</v>
      </c>
      <c r="M18" s="27">
        <f t="shared" si="10"/>
        <v>8169.9975000000004</v>
      </c>
      <c r="N18" s="172">
        <f t="shared" si="10"/>
        <v>-1518.620000000001</v>
      </c>
      <c r="O18" s="171">
        <f t="shared" si="10"/>
        <v>349.71999999999991</v>
      </c>
      <c r="P18" s="27">
        <f t="shared" si="10"/>
        <v>482.63250000000033</v>
      </c>
      <c r="Q18" s="172">
        <f t="shared" si="10"/>
        <v>-132.91250000000039</v>
      </c>
      <c r="R18" s="171">
        <f t="shared" si="10"/>
        <v>4503.9825000000001</v>
      </c>
      <c r="S18" s="27">
        <f t="shared" si="10"/>
        <v>258.40499999999975</v>
      </c>
      <c r="T18" s="172">
        <f t="shared" si="10"/>
        <v>4245.5775000000012</v>
      </c>
      <c r="U18" s="171">
        <f t="shared" si="10"/>
        <v>110.565</v>
      </c>
      <c r="V18" s="27">
        <f t="shared" si="10"/>
        <v>82.117499999999893</v>
      </c>
      <c r="W18" s="172">
        <f t="shared" si="10"/>
        <v>28.447500000000105</v>
      </c>
      <c r="X18" s="29">
        <f t="shared" si="10"/>
        <v>11615.644999999997</v>
      </c>
      <c r="Y18" s="184">
        <v>0</v>
      </c>
      <c r="Z18" s="183">
        <f t="shared" si="7"/>
        <v>0</v>
      </c>
      <c r="AA18" s="182">
        <f>SUM(AA6:AA17)</f>
        <v>8993.1525000000001</v>
      </c>
      <c r="AB18" s="181">
        <v>0</v>
      </c>
      <c r="AC18" s="180">
        <f t="shared" si="8"/>
        <v>0</v>
      </c>
      <c r="AD18" s="179">
        <f>SUM(AD6:AD17)</f>
        <v>2622.4924999999998</v>
      </c>
    </row>
    <row r="19" spans="1:30" ht="15">
      <c r="A19" s="377"/>
      <c r="B19" s="158" t="s">
        <v>87</v>
      </c>
      <c r="C19" s="169">
        <f t="shared" si="0"/>
        <v>1</v>
      </c>
      <c r="D19" s="151">
        <f>SUM(D9:D15)</f>
        <v>0</v>
      </c>
      <c r="E19" s="168">
        <v>0</v>
      </c>
      <c r="F19" s="162">
        <f>SUM(F9:F15)</f>
        <v>0</v>
      </c>
      <c r="G19" s="167">
        <v>0</v>
      </c>
      <c r="H19" s="166">
        <f t="shared" si="1"/>
        <v>1</v>
      </c>
      <c r="I19" s="151">
        <f t="shared" ref="I19:X19" si="11">SUM(I9:I15)</f>
        <v>0</v>
      </c>
      <c r="J19" s="16">
        <f t="shared" si="11"/>
        <v>0</v>
      </c>
      <c r="K19" s="165">
        <f t="shared" si="11"/>
        <v>0</v>
      </c>
      <c r="L19" s="151">
        <f t="shared" si="11"/>
        <v>6079.2275</v>
      </c>
      <c r="M19" s="16">
        <f t="shared" si="11"/>
        <v>8169.9975000000004</v>
      </c>
      <c r="N19" s="152">
        <f t="shared" si="11"/>
        <v>-2090.7700000000009</v>
      </c>
      <c r="O19" s="151">
        <f t="shared" si="11"/>
        <v>258.10500000000002</v>
      </c>
      <c r="P19" s="16">
        <f t="shared" si="11"/>
        <v>482.63250000000033</v>
      </c>
      <c r="Q19" s="152">
        <f t="shared" si="11"/>
        <v>-224.52750000000037</v>
      </c>
      <c r="R19" s="151">
        <f t="shared" si="11"/>
        <v>4215.0725000000002</v>
      </c>
      <c r="S19" s="16">
        <f t="shared" si="11"/>
        <v>258.40499999999975</v>
      </c>
      <c r="T19" s="152">
        <f t="shared" si="11"/>
        <v>3956.6675000000009</v>
      </c>
      <c r="U19" s="151">
        <f t="shared" si="11"/>
        <v>100</v>
      </c>
      <c r="V19" s="16">
        <f t="shared" si="11"/>
        <v>82.117499999999893</v>
      </c>
      <c r="W19" s="152">
        <f t="shared" si="11"/>
        <v>17.882500000000107</v>
      </c>
      <c r="X19" s="18">
        <f t="shared" si="11"/>
        <v>10652.405000000001</v>
      </c>
      <c r="Y19" s="164">
        <v>0</v>
      </c>
      <c r="Z19" s="163">
        <f t="shared" si="7"/>
        <v>0</v>
      </c>
      <c r="AA19" s="162">
        <f>SUM(AA9:AA15)</f>
        <v>8993.1525000000001</v>
      </c>
      <c r="AB19" s="161">
        <v>0</v>
      </c>
      <c r="AC19" s="160">
        <f t="shared" si="8"/>
        <v>0</v>
      </c>
      <c r="AD19" s="159">
        <f>SUM(AD9:AD15)</f>
        <v>1659.2525000000001</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572.15</v>
      </c>
      <c r="M20" s="293">
        <f t="shared" si="12"/>
        <v>0</v>
      </c>
      <c r="N20" s="295">
        <f t="shared" si="12"/>
        <v>572.15</v>
      </c>
      <c r="O20" s="294">
        <f t="shared" si="12"/>
        <v>91.614999999999952</v>
      </c>
      <c r="P20" s="293">
        <f t="shared" si="12"/>
        <v>0</v>
      </c>
      <c r="Q20" s="295">
        <f t="shared" si="12"/>
        <v>91.614999999999952</v>
      </c>
      <c r="R20" s="294">
        <f t="shared" si="12"/>
        <v>288.90999999999997</v>
      </c>
      <c r="S20" s="293">
        <f t="shared" si="12"/>
        <v>0</v>
      </c>
      <c r="T20" s="295">
        <f t="shared" si="12"/>
        <v>288.90999999999997</v>
      </c>
      <c r="U20" s="294">
        <f t="shared" si="12"/>
        <v>10.564999999999998</v>
      </c>
      <c r="V20" s="293">
        <f t="shared" si="12"/>
        <v>0</v>
      </c>
      <c r="W20" s="295">
        <f t="shared" si="12"/>
        <v>10.564999999999998</v>
      </c>
      <c r="X20" s="308">
        <f t="shared" si="12"/>
        <v>963.2399999999999</v>
      </c>
      <c r="Y20" s="307">
        <v>0</v>
      </c>
      <c r="Z20" s="306">
        <f t="shared" si="7"/>
        <v>0</v>
      </c>
      <c r="AA20" s="305">
        <f>SUM(AA6:AA8,AA16:AA17)</f>
        <v>0</v>
      </c>
      <c r="AB20" s="304">
        <v>0</v>
      </c>
      <c r="AC20" s="303">
        <f t="shared" si="8"/>
        <v>1</v>
      </c>
      <c r="AD20" s="302">
        <f>SUM(AD6:AD8,AD16:AD17)</f>
        <v>963.2399999999999</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10.35</v>
      </c>
      <c r="M21" s="83">
        <v>0</v>
      </c>
      <c r="N21" s="274">
        <f t="shared" ref="N21:N32" si="14">L21-M21</f>
        <v>10.35</v>
      </c>
      <c r="O21" s="273">
        <v>0.72166666666665391</v>
      </c>
      <c r="P21" s="83">
        <v>0</v>
      </c>
      <c r="Q21" s="274">
        <f t="shared" ref="Q21:Q32" si="15">O21-P21</f>
        <v>0.72166666666665391</v>
      </c>
      <c r="R21" s="273">
        <v>30.267500000000013</v>
      </c>
      <c r="S21" s="83">
        <v>0</v>
      </c>
      <c r="T21" s="274">
        <f t="shared" ref="T21:T32" si="16">R21-S21</f>
        <v>30.267500000000013</v>
      </c>
      <c r="U21" s="273">
        <v>6.0833333333334849E-2</v>
      </c>
      <c r="V21" s="83">
        <v>0</v>
      </c>
      <c r="W21" s="274">
        <f t="shared" ref="W21:W32" si="17">U21-V21</f>
        <v>6.0833333333334849E-2</v>
      </c>
      <c r="X21" s="85">
        <v>41.4</v>
      </c>
      <c r="Y21" s="286">
        <v>0</v>
      </c>
      <c r="Z21" s="285">
        <f t="shared" si="7"/>
        <v>0</v>
      </c>
      <c r="AA21" s="284">
        <v>0</v>
      </c>
      <c r="AB21" s="283">
        <v>0</v>
      </c>
      <c r="AC21" s="282">
        <f t="shared" si="8"/>
        <v>1</v>
      </c>
      <c r="AD21" s="281">
        <f t="shared" ref="AD21:AD32" si="18">X21-AA21</f>
        <v>41.4</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7.1266666666666554</v>
      </c>
      <c r="M22" s="61">
        <v>0</v>
      </c>
      <c r="N22" s="252">
        <f t="shared" si="14"/>
        <v>7.1266666666666554</v>
      </c>
      <c r="O22" s="251">
        <v>7.6183333333333678</v>
      </c>
      <c r="P22" s="61">
        <v>0</v>
      </c>
      <c r="Q22" s="252">
        <f t="shared" si="15"/>
        <v>7.6183333333333678</v>
      </c>
      <c r="R22" s="251">
        <v>14.265833333333324</v>
      </c>
      <c r="S22" s="61">
        <v>0</v>
      </c>
      <c r="T22" s="252">
        <f t="shared" si="16"/>
        <v>14.265833333333324</v>
      </c>
      <c r="U22" s="251">
        <v>10.185833333333306</v>
      </c>
      <c r="V22" s="61">
        <v>0</v>
      </c>
      <c r="W22" s="252">
        <f t="shared" si="17"/>
        <v>10.185833333333306</v>
      </c>
      <c r="X22" s="63">
        <v>39.196666666666651</v>
      </c>
      <c r="Y22" s="264">
        <v>0</v>
      </c>
      <c r="Z22" s="263">
        <f t="shared" si="7"/>
        <v>0</v>
      </c>
      <c r="AA22" s="262">
        <v>0</v>
      </c>
      <c r="AB22" s="261">
        <v>0</v>
      </c>
      <c r="AC22" s="260">
        <f t="shared" si="8"/>
        <v>1</v>
      </c>
      <c r="AD22" s="259">
        <f t="shared" si="18"/>
        <v>39.196666666666651</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17.118333333333332</v>
      </c>
      <c r="M23" s="72">
        <v>0</v>
      </c>
      <c r="N23" s="232">
        <f t="shared" si="14"/>
        <v>17.118333333333332</v>
      </c>
      <c r="O23" s="231">
        <v>4.2174999999999949</v>
      </c>
      <c r="P23" s="72">
        <v>0</v>
      </c>
      <c r="Q23" s="232">
        <f t="shared" si="15"/>
        <v>4.2174999999999949</v>
      </c>
      <c r="R23" s="231">
        <v>43.615833333333335</v>
      </c>
      <c r="S23" s="72">
        <v>0</v>
      </c>
      <c r="T23" s="232">
        <f t="shared" si="16"/>
        <v>43.615833333333335</v>
      </c>
      <c r="U23" s="231">
        <v>0</v>
      </c>
      <c r="V23" s="72">
        <v>0</v>
      </c>
      <c r="W23" s="232">
        <f t="shared" si="17"/>
        <v>0</v>
      </c>
      <c r="X23" s="74">
        <v>64.951666666666654</v>
      </c>
      <c r="Y23" s="244">
        <v>0</v>
      </c>
      <c r="Z23" s="243">
        <f t="shared" si="7"/>
        <v>0</v>
      </c>
      <c r="AA23" s="242">
        <v>0</v>
      </c>
      <c r="AB23" s="241">
        <v>0</v>
      </c>
      <c r="AC23" s="240">
        <f t="shared" si="8"/>
        <v>1</v>
      </c>
      <c r="AD23" s="239">
        <f t="shared" si="18"/>
        <v>64.951666666666654</v>
      </c>
    </row>
    <row r="24" spans="1:30" ht="15">
      <c r="A24" s="377"/>
      <c r="B24" s="218" t="s">
        <v>23</v>
      </c>
      <c r="C24" s="229">
        <f t="shared" si="0"/>
        <v>1</v>
      </c>
      <c r="D24" s="211">
        <v>0</v>
      </c>
      <c r="E24" s="228">
        <v>0</v>
      </c>
      <c r="F24" s="222">
        <v>0</v>
      </c>
      <c r="G24" s="227">
        <v>0</v>
      </c>
      <c r="H24" s="226">
        <f t="shared" si="1"/>
        <v>1</v>
      </c>
      <c r="I24" s="211">
        <v>0</v>
      </c>
      <c r="J24" s="49">
        <v>0</v>
      </c>
      <c r="K24" s="225">
        <f t="shared" si="13"/>
        <v>0</v>
      </c>
      <c r="L24" s="211">
        <v>362.12083333333334</v>
      </c>
      <c r="M24" s="49">
        <v>109.42666666666668</v>
      </c>
      <c r="N24" s="212">
        <f t="shared" si="14"/>
        <v>252.69416666666666</v>
      </c>
      <c r="O24" s="211">
        <v>39.043333333333329</v>
      </c>
      <c r="P24" s="49">
        <v>78.673333333333289</v>
      </c>
      <c r="Q24" s="212">
        <f t="shared" si="15"/>
        <v>-39.62999999999996</v>
      </c>
      <c r="R24" s="211">
        <v>74.686666666666653</v>
      </c>
      <c r="S24" s="49">
        <v>97.052500000000009</v>
      </c>
      <c r="T24" s="212">
        <f t="shared" si="16"/>
        <v>-22.365833333333356</v>
      </c>
      <c r="U24" s="211">
        <v>0</v>
      </c>
      <c r="V24" s="49">
        <v>53.552500000000009</v>
      </c>
      <c r="W24" s="212">
        <f t="shared" si="17"/>
        <v>-53.552500000000009</v>
      </c>
      <c r="X24" s="51">
        <v>475.85083333333336</v>
      </c>
      <c r="Y24" s="224">
        <v>0</v>
      </c>
      <c r="Z24" s="223">
        <f t="shared" si="7"/>
        <v>0</v>
      </c>
      <c r="AA24" s="222">
        <v>338.70499999999998</v>
      </c>
      <c r="AB24" s="221">
        <v>0</v>
      </c>
      <c r="AC24" s="220">
        <f t="shared" si="8"/>
        <v>0</v>
      </c>
      <c r="AD24" s="219">
        <f t="shared" si="18"/>
        <v>137.14583333333337</v>
      </c>
    </row>
    <row r="25" spans="1:30" ht="15">
      <c r="A25" s="377"/>
      <c r="B25" s="270" t="s">
        <v>22</v>
      </c>
      <c r="C25" s="269">
        <f t="shared" si="0"/>
        <v>1</v>
      </c>
      <c r="D25" s="251">
        <v>0</v>
      </c>
      <c r="E25" s="268">
        <v>0</v>
      </c>
      <c r="F25" s="262">
        <v>0</v>
      </c>
      <c r="G25" s="267">
        <v>0</v>
      </c>
      <c r="H25" s="266">
        <f t="shared" si="1"/>
        <v>1</v>
      </c>
      <c r="I25" s="251">
        <v>0</v>
      </c>
      <c r="J25" s="61">
        <v>0</v>
      </c>
      <c r="K25" s="265">
        <f t="shared" si="13"/>
        <v>0</v>
      </c>
      <c r="L25" s="251">
        <v>2251.5583333333334</v>
      </c>
      <c r="M25" s="61">
        <v>1332.2775000000001</v>
      </c>
      <c r="N25" s="252">
        <f t="shared" si="14"/>
        <v>919.28083333333325</v>
      </c>
      <c r="O25" s="251">
        <v>85.007499999999894</v>
      </c>
      <c r="P25" s="61">
        <v>111.81916666666667</v>
      </c>
      <c r="Q25" s="252">
        <f t="shared" si="15"/>
        <v>-26.811666666666781</v>
      </c>
      <c r="R25" s="251">
        <v>578.90833333333319</v>
      </c>
      <c r="S25" s="61">
        <v>215.72499999999994</v>
      </c>
      <c r="T25" s="252">
        <f t="shared" si="16"/>
        <v>363.18333333333328</v>
      </c>
      <c r="U25" s="251">
        <v>0</v>
      </c>
      <c r="V25" s="61">
        <v>58.138333333333456</v>
      </c>
      <c r="W25" s="252">
        <f t="shared" si="17"/>
        <v>-58.138333333333456</v>
      </c>
      <c r="X25" s="63">
        <v>2915.4741666666664</v>
      </c>
      <c r="Y25" s="264">
        <v>0</v>
      </c>
      <c r="Z25" s="263">
        <f t="shared" si="7"/>
        <v>0</v>
      </c>
      <c r="AA25" s="262">
        <v>1717.9600000000003</v>
      </c>
      <c r="AB25" s="261">
        <v>0</v>
      </c>
      <c r="AC25" s="260">
        <f t="shared" si="8"/>
        <v>0</v>
      </c>
      <c r="AD25" s="259">
        <f t="shared" si="18"/>
        <v>1197.5141666666661</v>
      </c>
    </row>
    <row r="26" spans="1:30" ht="15">
      <c r="A26" s="377"/>
      <c r="B26" s="270" t="s">
        <v>21</v>
      </c>
      <c r="C26" s="269">
        <f t="shared" si="0"/>
        <v>1</v>
      </c>
      <c r="D26" s="251">
        <v>0</v>
      </c>
      <c r="E26" s="268">
        <v>0</v>
      </c>
      <c r="F26" s="262">
        <v>0</v>
      </c>
      <c r="G26" s="267">
        <v>0</v>
      </c>
      <c r="H26" s="266">
        <f t="shared" si="1"/>
        <v>1</v>
      </c>
      <c r="I26" s="251">
        <v>0</v>
      </c>
      <c r="J26" s="61">
        <v>0</v>
      </c>
      <c r="K26" s="265">
        <f t="shared" si="13"/>
        <v>0</v>
      </c>
      <c r="L26" s="251">
        <v>3079.8566666666666</v>
      </c>
      <c r="M26" s="61">
        <v>2626.0125000000003</v>
      </c>
      <c r="N26" s="252">
        <f t="shared" si="14"/>
        <v>453.8441666666663</v>
      </c>
      <c r="O26" s="251">
        <v>64.90666666666668</v>
      </c>
      <c r="P26" s="61">
        <v>138.09249999999997</v>
      </c>
      <c r="Q26" s="252">
        <f t="shared" si="15"/>
        <v>-73.185833333333292</v>
      </c>
      <c r="R26" s="251">
        <v>1672.2416666666666</v>
      </c>
      <c r="S26" s="61">
        <v>231.11750000000021</v>
      </c>
      <c r="T26" s="252">
        <f t="shared" si="16"/>
        <v>1441.1241666666663</v>
      </c>
      <c r="U26" s="251">
        <v>16.666666666666668</v>
      </c>
      <c r="V26" s="61">
        <v>16.686666666666667</v>
      </c>
      <c r="W26" s="252">
        <f t="shared" si="17"/>
        <v>-1.9999999999999574E-2</v>
      </c>
      <c r="X26" s="63">
        <v>4833.6716666666671</v>
      </c>
      <c r="Y26" s="264">
        <v>0</v>
      </c>
      <c r="Z26" s="263">
        <f t="shared" si="7"/>
        <v>0</v>
      </c>
      <c r="AA26" s="262">
        <v>3011.9091666666673</v>
      </c>
      <c r="AB26" s="261">
        <v>0</v>
      </c>
      <c r="AC26" s="260">
        <f t="shared" si="8"/>
        <v>0</v>
      </c>
      <c r="AD26" s="259">
        <f t="shared" si="18"/>
        <v>1821.7624999999998</v>
      </c>
    </row>
    <row r="27" spans="1:30" ht="15">
      <c r="A27" s="377"/>
      <c r="B27" s="270" t="s">
        <v>20</v>
      </c>
      <c r="C27" s="269">
        <f t="shared" si="0"/>
        <v>1</v>
      </c>
      <c r="D27" s="251">
        <v>0</v>
      </c>
      <c r="E27" s="268">
        <v>0</v>
      </c>
      <c r="F27" s="262">
        <v>0</v>
      </c>
      <c r="G27" s="267">
        <v>0</v>
      </c>
      <c r="H27" s="266">
        <f t="shared" si="1"/>
        <v>1</v>
      </c>
      <c r="I27" s="251">
        <v>0</v>
      </c>
      <c r="J27" s="61">
        <v>0</v>
      </c>
      <c r="K27" s="265">
        <f t="shared" si="13"/>
        <v>0</v>
      </c>
      <c r="L27" s="251">
        <v>1067.2766666666666</v>
      </c>
      <c r="M27" s="61">
        <v>1049.4866666666667</v>
      </c>
      <c r="N27" s="252">
        <f t="shared" si="14"/>
        <v>17.789999999999964</v>
      </c>
      <c r="O27" s="251">
        <v>68.864166666666634</v>
      </c>
      <c r="P27" s="61">
        <v>61.200833333333414</v>
      </c>
      <c r="Q27" s="252">
        <f t="shared" si="15"/>
        <v>7.6633333333332203</v>
      </c>
      <c r="R27" s="251">
        <v>649.13750000000016</v>
      </c>
      <c r="S27" s="61">
        <v>2.1808333333333394</v>
      </c>
      <c r="T27" s="252">
        <f t="shared" si="16"/>
        <v>646.95666666666682</v>
      </c>
      <c r="U27" s="251">
        <v>0</v>
      </c>
      <c r="V27" s="61">
        <v>0</v>
      </c>
      <c r="W27" s="252">
        <f t="shared" si="17"/>
        <v>0</v>
      </c>
      <c r="X27" s="63">
        <v>1785.2783333333336</v>
      </c>
      <c r="Y27" s="264">
        <v>0</v>
      </c>
      <c r="Z27" s="263">
        <f t="shared" si="7"/>
        <v>0</v>
      </c>
      <c r="AA27" s="262">
        <v>1112.8683333333333</v>
      </c>
      <c r="AB27" s="261">
        <v>0</v>
      </c>
      <c r="AC27" s="260">
        <f t="shared" si="8"/>
        <v>0</v>
      </c>
      <c r="AD27" s="259">
        <f t="shared" si="18"/>
        <v>672.41000000000031</v>
      </c>
    </row>
    <row r="28" spans="1:30" ht="15">
      <c r="A28" s="377"/>
      <c r="B28" s="270" t="s">
        <v>19</v>
      </c>
      <c r="C28" s="269">
        <f t="shared" si="0"/>
        <v>1</v>
      </c>
      <c r="D28" s="251">
        <v>0</v>
      </c>
      <c r="E28" s="268">
        <v>0</v>
      </c>
      <c r="F28" s="262">
        <v>0</v>
      </c>
      <c r="G28" s="267">
        <v>0</v>
      </c>
      <c r="H28" s="266">
        <f t="shared" si="1"/>
        <v>1</v>
      </c>
      <c r="I28" s="251">
        <v>0</v>
      </c>
      <c r="J28" s="61">
        <v>0</v>
      </c>
      <c r="K28" s="265">
        <f t="shared" si="13"/>
        <v>0</v>
      </c>
      <c r="L28" s="251">
        <v>62.919166666666662</v>
      </c>
      <c r="M28" s="61">
        <v>0</v>
      </c>
      <c r="N28" s="252">
        <f t="shared" si="14"/>
        <v>62.919166666666662</v>
      </c>
      <c r="O28" s="251">
        <v>13.129166666666668</v>
      </c>
      <c r="P28" s="61">
        <v>0</v>
      </c>
      <c r="Q28" s="252">
        <f t="shared" si="15"/>
        <v>13.129166666666668</v>
      </c>
      <c r="R28" s="251">
        <v>236.57583333333324</v>
      </c>
      <c r="S28" s="61">
        <v>0</v>
      </c>
      <c r="T28" s="252">
        <f t="shared" si="16"/>
        <v>236.57583333333324</v>
      </c>
      <c r="U28" s="251">
        <v>0</v>
      </c>
      <c r="V28" s="61">
        <v>0</v>
      </c>
      <c r="W28" s="252">
        <f t="shared" si="17"/>
        <v>0</v>
      </c>
      <c r="X28" s="63">
        <v>312.62416666666655</v>
      </c>
      <c r="Y28" s="264">
        <v>0</v>
      </c>
      <c r="Z28" s="263">
        <f t="shared" si="7"/>
        <v>0</v>
      </c>
      <c r="AA28" s="262">
        <v>0</v>
      </c>
      <c r="AB28" s="261">
        <v>0</v>
      </c>
      <c r="AC28" s="260">
        <f t="shared" si="8"/>
        <v>1</v>
      </c>
      <c r="AD28" s="259">
        <f t="shared" si="18"/>
        <v>312.62416666666655</v>
      </c>
    </row>
    <row r="29" spans="1:30" ht="15">
      <c r="A29" s="377"/>
      <c r="B29" s="258" t="s">
        <v>18</v>
      </c>
      <c r="C29" s="269">
        <f t="shared" si="0"/>
        <v>1</v>
      </c>
      <c r="D29" s="251">
        <v>0</v>
      </c>
      <c r="E29" s="268">
        <v>0</v>
      </c>
      <c r="F29" s="262">
        <v>0</v>
      </c>
      <c r="G29" s="267">
        <v>0</v>
      </c>
      <c r="H29" s="266">
        <f t="shared" si="1"/>
        <v>1</v>
      </c>
      <c r="I29" s="251">
        <v>0</v>
      </c>
      <c r="J29" s="61">
        <v>0</v>
      </c>
      <c r="K29" s="265">
        <f t="shared" si="13"/>
        <v>0</v>
      </c>
      <c r="L29" s="251">
        <v>51.202499999999993</v>
      </c>
      <c r="M29" s="61">
        <v>0</v>
      </c>
      <c r="N29" s="252">
        <f t="shared" si="14"/>
        <v>51.202499999999993</v>
      </c>
      <c r="O29" s="251">
        <v>17.280000000000005</v>
      </c>
      <c r="P29" s="61">
        <v>3.0666666666666895</v>
      </c>
      <c r="Q29" s="252">
        <f t="shared" si="15"/>
        <v>14.213333333333315</v>
      </c>
      <c r="R29" s="251">
        <v>247.69916666666666</v>
      </c>
      <c r="S29" s="61">
        <v>0.46249999999997726</v>
      </c>
      <c r="T29" s="252">
        <f t="shared" si="16"/>
        <v>247.23666666666668</v>
      </c>
      <c r="U29" s="251">
        <v>24.65166666666666</v>
      </c>
      <c r="V29" s="61">
        <v>0</v>
      </c>
      <c r="W29" s="252">
        <f t="shared" si="17"/>
        <v>24.65166666666666</v>
      </c>
      <c r="X29" s="63">
        <v>340.83333333333331</v>
      </c>
      <c r="Y29" s="264">
        <v>0</v>
      </c>
      <c r="Z29" s="263">
        <f t="shared" si="7"/>
        <v>0</v>
      </c>
      <c r="AA29" s="262">
        <v>3.5291666666666668</v>
      </c>
      <c r="AB29" s="261">
        <v>0</v>
      </c>
      <c r="AC29" s="260">
        <f t="shared" si="8"/>
        <v>0</v>
      </c>
      <c r="AD29" s="259">
        <f t="shared" si="18"/>
        <v>337.30416666666667</v>
      </c>
    </row>
    <row r="30" spans="1:30" ht="15">
      <c r="A30" s="377"/>
      <c r="B30" s="238" t="s">
        <v>17</v>
      </c>
      <c r="C30" s="249">
        <f t="shared" si="0"/>
        <v>1</v>
      </c>
      <c r="D30" s="231">
        <v>0</v>
      </c>
      <c r="E30" s="248">
        <v>0</v>
      </c>
      <c r="F30" s="242">
        <v>0</v>
      </c>
      <c r="G30" s="247">
        <v>0</v>
      </c>
      <c r="H30" s="246">
        <f t="shared" si="1"/>
        <v>1</v>
      </c>
      <c r="I30" s="231">
        <v>0</v>
      </c>
      <c r="J30" s="72">
        <v>0</v>
      </c>
      <c r="K30" s="245">
        <f t="shared" si="13"/>
        <v>0</v>
      </c>
      <c r="L30" s="231">
        <v>125.10916666666664</v>
      </c>
      <c r="M30" s="72">
        <v>2.8974999999999986</v>
      </c>
      <c r="N30" s="232">
        <f t="shared" si="14"/>
        <v>122.21166666666664</v>
      </c>
      <c r="O30" s="231">
        <v>38.55416666666666</v>
      </c>
      <c r="P30" s="72">
        <v>41.185833333333342</v>
      </c>
      <c r="Q30" s="232">
        <f t="shared" si="15"/>
        <v>-2.6316666666666819</v>
      </c>
      <c r="R30" s="231">
        <v>216.05250000000001</v>
      </c>
      <c r="S30" s="72">
        <v>23.549166666666679</v>
      </c>
      <c r="T30" s="232">
        <f t="shared" si="16"/>
        <v>192.50333333333333</v>
      </c>
      <c r="U30" s="231">
        <v>100.12166666666667</v>
      </c>
      <c r="V30" s="72">
        <v>19.712499999999977</v>
      </c>
      <c r="W30" s="232">
        <f t="shared" si="17"/>
        <v>80.409166666666692</v>
      </c>
      <c r="X30" s="74">
        <v>479.83749999999998</v>
      </c>
      <c r="Y30" s="244">
        <v>0</v>
      </c>
      <c r="Z30" s="243">
        <f t="shared" si="7"/>
        <v>0</v>
      </c>
      <c r="AA30" s="242">
        <v>87.344999999999999</v>
      </c>
      <c r="AB30" s="241">
        <v>0</v>
      </c>
      <c r="AC30" s="240">
        <f t="shared" si="8"/>
        <v>0</v>
      </c>
      <c r="AD30" s="239">
        <f t="shared" si="18"/>
        <v>392.49249999999995</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101.55499999999995</v>
      </c>
      <c r="M31" s="49">
        <v>0</v>
      </c>
      <c r="N31" s="212">
        <f t="shared" si="14"/>
        <v>101.55499999999995</v>
      </c>
      <c r="O31" s="211">
        <v>22.947499999999994</v>
      </c>
      <c r="P31" s="49">
        <v>0</v>
      </c>
      <c r="Q31" s="212">
        <f t="shared" si="15"/>
        <v>22.947499999999994</v>
      </c>
      <c r="R31" s="211">
        <v>181.93916666666667</v>
      </c>
      <c r="S31" s="49">
        <v>0</v>
      </c>
      <c r="T31" s="212">
        <f t="shared" si="16"/>
        <v>181.93916666666667</v>
      </c>
      <c r="U31" s="211">
        <v>0</v>
      </c>
      <c r="V31" s="49">
        <v>0</v>
      </c>
      <c r="W31" s="212">
        <f t="shared" si="17"/>
        <v>0</v>
      </c>
      <c r="X31" s="51">
        <v>306.44166666666661</v>
      </c>
      <c r="Y31" s="224">
        <v>0</v>
      </c>
      <c r="Z31" s="223">
        <f t="shared" si="7"/>
        <v>0</v>
      </c>
      <c r="AA31" s="222">
        <v>0</v>
      </c>
      <c r="AB31" s="221">
        <v>0</v>
      </c>
      <c r="AC31" s="220">
        <f t="shared" si="8"/>
        <v>1</v>
      </c>
      <c r="AD31" s="219">
        <f t="shared" si="18"/>
        <v>306.44166666666661</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39.651666666666671</v>
      </c>
      <c r="M32" s="38">
        <v>0</v>
      </c>
      <c r="N32" s="192">
        <f t="shared" si="14"/>
        <v>39.651666666666671</v>
      </c>
      <c r="O32" s="191">
        <v>1.4424999999999948</v>
      </c>
      <c r="P32" s="38">
        <v>0</v>
      </c>
      <c r="Q32" s="192">
        <f t="shared" si="15"/>
        <v>1.4424999999999948</v>
      </c>
      <c r="R32" s="191">
        <v>44.341666666666669</v>
      </c>
      <c r="S32" s="38">
        <v>0</v>
      </c>
      <c r="T32" s="192">
        <f t="shared" si="16"/>
        <v>44.341666666666669</v>
      </c>
      <c r="U32" s="191">
        <v>0</v>
      </c>
      <c r="V32" s="38">
        <v>0</v>
      </c>
      <c r="W32" s="192">
        <f t="shared" si="17"/>
        <v>0</v>
      </c>
      <c r="X32" s="40">
        <v>85.435833333333335</v>
      </c>
      <c r="Y32" s="204">
        <v>0</v>
      </c>
      <c r="Z32" s="203">
        <f t="shared" si="7"/>
        <v>0</v>
      </c>
      <c r="AA32" s="202">
        <v>0</v>
      </c>
      <c r="AB32" s="201">
        <v>0</v>
      </c>
      <c r="AC32" s="200">
        <f t="shared" si="8"/>
        <v>1</v>
      </c>
      <c r="AD32" s="199">
        <f t="shared" si="18"/>
        <v>85.435833333333335</v>
      </c>
    </row>
    <row r="33" spans="1:30" ht="15">
      <c r="A33" s="377"/>
      <c r="B33" s="178" t="s">
        <v>14</v>
      </c>
      <c r="C33" s="189">
        <f t="shared" si="0"/>
        <v>1</v>
      </c>
      <c r="D33" s="171">
        <f>SUM(D21:D32)</f>
        <v>0</v>
      </c>
      <c r="E33" s="188">
        <v>0</v>
      </c>
      <c r="F33" s="182">
        <f>SUM(F21:F32)</f>
        <v>0</v>
      </c>
      <c r="G33" s="187">
        <v>0</v>
      </c>
      <c r="H33" s="186">
        <f t="shared" si="1"/>
        <v>1</v>
      </c>
      <c r="I33" s="171">
        <f t="shared" ref="I33:X33" si="19">SUM(I21:I32)</f>
        <v>0</v>
      </c>
      <c r="J33" s="27">
        <f t="shared" si="19"/>
        <v>0</v>
      </c>
      <c r="K33" s="185">
        <f t="shared" si="19"/>
        <v>0</v>
      </c>
      <c r="L33" s="171">
        <f t="shared" si="19"/>
        <v>7175.8450000000003</v>
      </c>
      <c r="M33" s="27">
        <f t="shared" si="19"/>
        <v>5120.1008333333339</v>
      </c>
      <c r="N33" s="172">
        <f t="shared" si="19"/>
        <v>2055.7441666666659</v>
      </c>
      <c r="O33" s="171">
        <f t="shared" si="19"/>
        <v>363.7324999999999</v>
      </c>
      <c r="P33" s="27">
        <f t="shared" si="19"/>
        <v>434.03833333333336</v>
      </c>
      <c r="Q33" s="172">
        <f t="shared" si="19"/>
        <v>-70.305833333333538</v>
      </c>
      <c r="R33" s="171">
        <f t="shared" si="19"/>
        <v>3989.7316666666666</v>
      </c>
      <c r="S33" s="27">
        <f t="shared" si="19"/>
        <v>570.08750000000009</v>
      </c>
      <c r="T33" s="172">
        <f t="shared" si="19"/>
        <v>3419.644166666666</v>
      </c>
      <c r="U33" s="171">
        <f t="shared" si="19"/>
        <v>151.68666666666664</v>
      </c>
      <c r="V33" s="27">
        <f t="shared" si="19"/>
        <v>148.09000000000012</v>
      </c>
      <c r="W33" s="172">
        <f t="shared" si="19"/>
        <v>3.5966666666665219</v>
      </c>
      <c r="X33" s="29">
        <f t="shared" si="19"/>
        <v>11680.995833333334</v>
      </c>
      <c r="Y33" s="184">
        <v>0</v>
      </c>
      <c r="Z33" s="183">
        <f t="shared" si="7"/>
        <v>0</v>
      </c>
      <c r="AA33" s="182">
        <f>SUM(AA21:AA32)</f>
        <v>6272.3166666666675</v>
      </c>
      <c r="AB33" s="181">
        <v>0</v>
      </c>
      <c r="AC33" s="180">
        <f t="shared" si="8"/>
        <v>0</v>
      </c>
      <c r="AD33" s="179">
        <f>SUM(AD21:AD32)</f>
        <v>5408.6791666666668</v>
      </c>
    </row>
    <row r="34" spans="1:30" ht="15">
      <c r="A34" s="377"/>
      <c r="B34" s="158" t="s">
        <v>87</v>
      </c>
      <c r="C34" s="169">
        <f t="shared" si="0"/>
        <v>1</v>
      </c>
      <c r="D34" s="151">
        <f>SUM(D24:D30)</f>
        <v>0</v>
      </c>
      <c r="E34" s="168">
        <v>0</v>
      </c>
      <c r="F34" s="162">
        <f>SUM(F24:F30)</f>
        <v>0</v>
      </c>
      <c r="G34" s="167">
        <v>0</v>
      </c>
      <c r="H34" s="166">
        <f t="shared" si="1"/>
        <v>1</v>
      </c>
      <c r="I34" s="151">
        <f t="shared" ref="I34:X34" si="20">SUM(I24:I30)</f>
        <v>0</v>
      </c>
      <c r="J34" s="16">
        <f t="shared" si="20"/>
        <v>0</v>
      </c>
      <c r="K34" s="165">
        <f t="shared" si="20"/>
        <v>0</v>
      </c>
      <c r="L34" s="151">
        <f t="shared" si="20"/>
        <v>7000.043333333334</v>
      </c>
      <c r="M34" s="16">
        <f t="shared" si="20"/>
        <v>5120.1008333333339</v>
      </c>
      <c r="N34" s="152">
        <f t="shared" si="20"/>
        <v>1879.9424999999994</v>
      </c>
      <c r="O34" s="151">
        <f t="shared" si="20"/>
        <v>326.78499999999991</v>
      </c>
      <c r="P34" s="16">
        <f t="shared" si="20"/>
        <v>434.03833333333336</v>
      </c>
      <c r="Q34" s="152">
        <f t="shared" si="20"/>
        <v>-107.25333333333356</v>
      </c>
      <c r="R34" s="151">
        <f t="shared" si="20"/>
        <v>3675.3016666666663</v>
      </c>
      <c r="S34" s="16">
        <f t="shared" si="20"/>
        <v>570.08750000000009</v>
      </c>
      <c r="T34" s="152">
        <f t="shared" si="20"/>
        <v>3105.2141666666666</v>
      </c>
      <c r="U34" s="151">
        <f t="shared" si="20"/>
        <v>141.44</v>
      </c>
      <c r="V34" s="16">
        <f t="shared" si="20"/>
        <v>148.09000000000012</v>
      </c>
      <c r="W34" s="152">
        <f t="shared" si="20"/>
        <v>-6.6500000000001194</v>
      </c>
      <c r="X34" s="18">
        <f t="shared" si="20"/>
        <v>11143.57</v>
      </c>
      <c r="Y34" s="164">
        <v>0</v>
      </c>
      <c r="Z34" s="163">
        <f t="shared" si="7"/>
        <v>0</v>
      </c>
      <c r="AA34" s="162">
        <f>SUM(AA24:AA30)</f>
        <v>6272.3166666666675</v>
      </c>
      <c r="AB34" s="161">
        <v>0</v>
      </c>
      <c r="AC34" s="160">
        <f t="shared" si="8"/>
        <v>0</v>
      </c>
      <c r="AD34" s="159">
        <f>SUM(AD24:AD30)</f>
        <v>4871.2533333333331</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175.80166666666659</v>
      </c>
      <c r="M35" s="293">
        <f t="shared" si="21"/>
        <v>0</v>
      </c>
      <c r="N35" s="295">
        <f t="shared" si="21"/>
        <v>175.80166666666659</v>
      </c>
      <c r="O35" s="294">
        <f t="shared" si="21"/>
        <v>36.947500000000005</v>
      </c>
      <c r="P35" s="293">
        <f t="shared" si="21"/>
        <v>0</v>
      </c>
      <c r="Q35" s="295">
        <f t="shared" si="21"/>
        <v>36.947500000000005</v>
      </c>
      <c r="R35" s="294">
        <f t="shared" si="21"/>
        <v>314.43000000000006</v>
      </c>
      <c r="S35" s="293">
        <f t="shared" si="21"/>
        <v>0</v>
      </c>
      <c r="T35" s="295">
        <f t="shared" si="21"/>
        <v>314.43000000000006</v>
      </c>
      <c r="U35" s="294">
        <f t="shared" si="21"/>
        <v>10.246666666666641</v>
      </c>
      <c r="V35" s="293">
        <f t="shared" si="21"/>
        <v>0</v>
      </c>
      <c r="W35" s="295">
        <f t="shared" si="21"/>
        <v>10.246666666666641</v>
      </c>
      <c r="X35" s="308">
        <f t="shared" si="21"/>
        <v>537.42583333333323</v>
      </c>
      <c r="Y35" s="307">
        <v>0</v>
      </c>
      <c r="Z35" s="306">
        <f t="shared" si="7"/>
        <v>0</v>
      </c>
      <c r="AA35" s="305">
        <f>SUM(AA21:AA23,AA31:AA32)</f>
        <v>0</v>
      </c>
      <c r="AB35" s="304">
        <v>0</v>
      </c>
      <c r="AC35" s="303">
        <f t="shared" si="8"/>
        <v>1</v>
      </c>
      <c r="AD35" s="302">
        <f>SUM(AD21:AD23,AD31:AD32)</f>
        <v>537.42583333333323</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0.40000000000005187</v>
      </c>
      <c r="P36" s="83">
        <v>0</v>
      </c>
      <c r="Q36" s="274">
        <f t="shared" ref="Q36:Q47" si="24">O36-P36</f>
        <v>0.40000000000005187</v>
      </c>
      <c r="R36" s="273">
        <v>15.124999999999972</v>
      </c>
      <c r="S36" s="83">
        <v>0</v>
      </c>
      <c r="T36" s="274">
        <f t="shared" ref="T36:T47" si="25">R36-S36</f>
        <v>15.124999999999972</v>
      </c>
      <c r="U36" s="273">
        <v>15.524999999999977</v>
      </c>
      <c r="V36" s="83">
        <v>0</v>
      </c>
      <c r="W36" s="274">
        <f t="shared" ref="W36:W47" si="26">U36-V36</f>
        <v>15.524999999999977</v>
      </c>
      <c r="X36" s="85">
        <v>31.05</v>
      </c>
      <c r="Y36" s="286">
        <v>0</v>
      </c>
      <c r="Z36" s="285">
        <f t="shared" si="7"/>
        <v>0</v>
      </c>
      <c r="AA36" s="284">
        <v>0</v>
      </c>
      <c r="AB36" s="283">
        <v>0</v>
      </c>
      <c r="AC36" s="282">
        <f t="shared" si="8"/>
        <v>1</v>
      </c>
      <c r="AD36" s="281">
        <f t="shared" ref="AD36:AD47" si="27">X36-AA36</f>
        <v>31.05</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7.2724999999999707</v>
      </c>
      <c r="P37" s="61">
        <v>0</v>
      </c>
      <c r="Q37" s="252">
        <f t="shared" si="24"/>
        <v>7.2724999999999707</v>
      </c>
      <c r="R37" s="251">
        <v>10.304999999999993</v>
      </c>
      <c r="S37" s="61">
        <v>0</v>
      </c>
      <c r="T37" s="252">
        <f t="shared" si="25"/>
        <v>10.304999999999993</v>
      </c>
      <c r="U37" s="251">
        <v>14.492500000000035</v>
      </c>
      <c r="V37" s="61">
        <v>0</v>
      </c>
      <c r="W37" s="252">
        <f t="shared" si="26"/>
        <v>14.492500000000035</v>
      </c>
      <c r="X37" s="63">
        <v>32.07</v>
      </c>
      <c r="Y37" s="264">
        <v>0</v>
      </c>
      <c r="Z37" s="263">
        <f t="shared" si="7"/>
        <v>0</v>
      </c>
      <c r="AA37" s="262">
        <v>0</v>
      </c>
      <c r="AB37" s="261">
        <v>0</v>
      </c>
      <c r="AC37" s="260">
        <f t="shared" si="8"/>
        <v>1</v>
      </c>
      <c r="AD37" s="259">
        <f t="shared" si="27"/>
        <v>32.07</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5.997499999999981</v>
      </c>
      <c r="P38" s="72">
        <v>0</v>
      </c>
      <c r="Q38" s="232">
        <f t="shared" si="24"/>
        <v>5.997499999999981</v>
      </c>
      <c r="R38" s="231">
        <v>91.64500000000001</v>
      </c>
      <c r="S38" s="72">
        <v>0</v>
      </c>
      <c r="T38" s="232">
        <f t="shared" si="25"/>
        <v>91.64500000000001</v>
      </c>
      <c r="U38" s="231">
        <v>0</v>
      </c>
      <c r="V38" s="72">
        <v>0</v>
      </c>
      <c r="W38" s="232">
        <f t="shared" si="26"/>
        <v>0</v>
      </c>
      <c r="X38" s="74">
        <v>97.642499999999984</v>
      </c>
      <c r="Y38" s="244">
        <v>0</v>
      </c>
      <c r="Z38" s="243">
        <f t="shared" si="7"/>
        <v>0</v>
      </c>
      <c r="AA38" s="242">
        <v>0</v>
      </c>
      <c r="AB38" s="241">
        <v>0</v>
      </c>
      <c r="AC38" s="240">
        <f t="shared" si="8"/>
        <v>1</v>
      </c>
      <c r="AD38" s="239">
        <f t="shared" si="27"/>
        <v>97.642499999999984</v>
      </c>
    </row>
    <row r="39" spans="1:30" ht="15">
      <c r="A39" s="377"/>
      <c r="B39" s="218" t="s">
        <v>23</v>
      </c>
      <c r="C39" s="229">
        <f t="shared" si="0"/>
        <v>1</v>
      </c>
      <c r="D39" s="211">
        <v>0</v>
      </c>
      <c r="E39" s="228">
        <v>0</v>
      </c>
      <c r="F39" s="222">
        <v>0</v>
      </c>
      <c r="G39" s="227">
        <v>0</v>
      </c>
      <c r="H39" s="226">
        <f t="shared" si="1"/>
        <v>1</v>
      </c>
      <c r="I39" s="211">
        <v>0</v>
      </c>
      <c r="J39" s="49">
        <v>0</v>
      </c>
      <c r="K39" s="225">
        <f t="shared" si="22"/>
        <v>0</v>
      </c>
      <c r="L39" s="211">
        <v>135.05250000000001</v>
      </c>
      <c r="M39" s="49">
        <v>272.57499999999993</v>
      </c>
      <c r="N39" s="212">
        <f t="shared" si="23"/>
        <v>-137.52249999999992</v>
      </c>
      <c r="O39" s="211">
        <v>37.27500000000002</v>
      </c>
      <c r="P39" s="49">
        <v>66.567499999999995</v>
      </c>
      <c r="Q39" s="212">
        <f t="shared" si="24"/>
        <v>-29.292499999999976</v>
      </c>
      <c r="R39" s="211">
        <v>21.99</v>
      </c>
      <c r="S39" s="49">
        <v>189.01</v>
      </c>
      <c r="T39" s="212">
        <f t="shared" si="25"/>
        <v>-167.01999999999998</v>
      </c>
      <c r="U39" s="211">
        <v>0</v>
      </c>
      <c r="V39" s="49">
        <v>66.525000000000034</v>
      </c>
      <c r="W39" s="212">
        <f t="shared" si="26"/>
        <v>-66.525000000000034</v>
      </c>
      <c r="X39" s="51">
        <v>194.31750000000005</v>
      </c>
      <c r="Y39" s="224">
        <v>0</v>
      </c>
      <c r="Z39" s="223">
        <f t="shared" si="7"/>
        <v>0</v>
      </c>
      <c r="AA39" s="222">
        <v>594.67750000000001</v>
      </c>
      <c r="AB39" s="221">
        <v>0</v>
      </c>
      <c r="AC39" s="220">
        <f t="shared" si="8"/>
        <v>0</v>
      </c>
      <c r="AD39" s="219">
        <f t="shared" si="27"/>
        <v>-400.35999999999996</v>
      </c>
    </row>
    <row r="40" spans="1:30" ht="15">
      <c r="A40" s="377"/>
      <c r="B40" s="270" t="s">
        <v>22</v>
      </c>
      <c r="C40" s="269">
        <f t="shared" si="0"/>
        <v>1</v>
      </c>
      <c r="D40" s="251">
        <v>0</v>
      </c>
      <c r="E40" s="268">
        <v>0</v>
      </c>
      <c r="F40" s="262">
        <v>0</v>
      </c>
      <c r="G40" s="267">
        <v>0</v>
      </c>
      <c r="H40" s="266">
        <f t="shared" si="1"/>
        <v>1</v>
      </c>
      <c r="I40" s="251">
        <v>0</v>
      </c>
      <c r="J40" s="61">
        <v>0</v>
      </c>
      <c r="K40" s="265">
        <f t="shared" si="22"/>
        <v>0</v>
      </c>
      <c r="L40" s="251">
        <v>2058.6950000000002</v>
      </c>
      <c r="M40" s="61">
        <v>1338.25</v>
      </c>
      <c r="N40" s="252">
        <f t="shared" si="23"/>
        <v>720.44500000000016</v>
      </c>
      <c r="O40" s="251">
        <v>87.707499999999996</v>
      </c>
      <c r="P40" s="61">
        <v>124.79249999999999</v>
      </c>
      <c r="Q40" s="252">
        <f t="shared" si="24"/>
        <v>-37.084999999999994</v>
      </c>
      <c r="R40" s="251">
        <v>825.80750000000012</v>
      </c>
      <c r="S40" s="61">
        <v>128.64500000000004</v>
      </c>
      <c r="T40" s="252">
        <f t="shared" si="25"/>
        <v>697.16250000000014</v>
      </c>
      <c r="U40" s="251">
        <v>0</v>
      </c>
      <c r="V40" s="61">
        <v>26.939999999999998</v>
      </c>
      <c r="W40" s="252">
        <f t="shared" si="26"/>
        <v>-26.939999999999998</v>
      </c>
      <c r="X40" s="63">
        <v>2972.21</v>
      </c>
      <c r="Y40" s="264">
        <v>0</v>
      </c>
      <c r="Z40" s="263">
        <f t="shared" si="7"/>
        <v>0</v>
      </c>
      <c r="AA40" s="262">
        <v>1618.6275000000001</v>
      </c>
      <c r="AB40" s="261">
        <v>0</v>
      </c>
      <c r="AC40" s="260">
        <f t="shared" si="8"/>
        <v>0</v>
      </c>
      <c r="AD40" s="259">
        <f t="shared" si="27"/>
        <v>1353.5825</v>
      </c>
    </row>
    <row r="41" spans="1:30" ht="15">
      <c r="A41" s="377"/>
      <c r="B41" s="270" t="s">
        <v>21</v>
      </c>
      <c r="C41" s="269">
        <f t="shared" si="0"/>
        <v>1</v>
      </c>
      <c r="D41" s="251">
        <v>0</v>
      </c>
      <c r="E41" s="268">
        <v>0</v>
      </c>
      <c r="F41" s="262">
        <v>0</v>
      </c>
      <c r="G41" s="267">
        <v>0</v>
      </c>
      <c r="H41" s="266">
        <f t="shared" si="1"/>
        <v>1</v>
      </c>
      <c r="I41" s="251">
        <v>0</v>
      </c>
      <c r="J41" s="61">
        <v>0</v>
      </c>
      <c r="K41" s="265">
        <f t="shared" si="22"/>
        <v>0</v>
      </c>
      <c r="L41" s="251">
        <v>1836.7600000000002</v>
      </c>
      <c r="M41" s="61">
        <v>1031.8074999999999</v>
      </c>
      <c r="N41" s="252">
        <f t="shared" si="23"/>
        <v>804.95250000000033</v>
      </c>
      <c r="O41" s="251">
        <v>62.209999999999994</v>
      </c>
      <c r="P41" s="61">
        <v>61.17499999999999</v>
      </c>
      <c r="Q41" s="252">
        <f t="shared" si="24"/>
        <v>1.0350000000000037</v>
      </c>
      <c r="R41" s="251">
        <v>1064.3574999999998</v>
      </c>
      <c r="S41" s="61">
        <v>318.08000000000004</v>
      </c>
      <c r="T41" s="252">
        <f t="shared" si="25"/>
        <v>746.2774999999998</v>
      </c>
      <c r="U41" s="251">
        <v>0</v>
      </c>
      <c r="V41" s="61">
        <v>25.007499999999993</v>
      </c>
      <c r="W41" s="252">
        <f t="shared" si="26"/>
        <v>-25.007499999999993</v>
      </c>
      <c r="X41" s="63">
        <v>2963.3275000000003</v>
      </c>
      <c r="Y41" s="264">
        <v>0</v>
      </c>
      <c r="Z41" s="263">
        <f t="shared" si="7"/>
        <v>0</v>
      </c>
      <c r="AA41" s="262">
        <v>1436.07</v>
      </c>
      <c r="AB41" s="261">
        <v>0</v>
      </c>
      <c r="AC41" s="260">
        <f t="shared" si="8"/>
        <v>0</v>
      </c>
      <c r="AD41" s="259">
        <f t="shared" si="27"/>
        <v>1527.2575000000004</v>
      </c>
    </row>
    <row r="42" spans="1:30" ht="15">
      <c r="A42" s="377"/>
      <c r="B42" s="270" t="s">
        <v>20</v>
      </c>
      <c r="C42" s="269">
        <f t="shared" si="0"/>
        <v>1</v>
      </c>
      <c r="D42" s="251">
        <v>0</v>
      </c>
      <c r="E42" s="268">
        <v>0</v>
      </c>
      <c r="F42" s="262">
        <v>0</v>
      </c>
      <c r="G42" s="267">
        <v>0</v>
      </c>
      <c r="H42" s="266">
        <f t="shared" si="1"/>
        <v>1</v>
      </c>
      <c r="I42" s="251">
        <v>0</v>
      </c>
      <c r="J42" s="61">
        <v>0</v>
      </c>
      <c r="K42" s="265">
        <f t="shared" si="22"/>
        <v>0</v>
      </c>
      <c r="L42" s="251">
        <v>92.990000000000009</v>
      </c>
      <c r="M42" s="61">
        <v>0</v>
      </c>
      <c r="N42" s="252">
        <f t="shared" si="23"/>
        <v>92.990000000000009</v>
      </c>
      <c r="O42" s="251">
        <v>59.612499999999649</v>
      </c>
      <c r="P42" s="61">
        <v>0</v>
      </c>
      <c r="Q42" s="252">
        <f t="shared" si="24"/>
        <v>59.612499999999649</v>
      </c>
      <c r="R42" s="251">
        <v>1238.4150000000004</v>
      </c>
      <c r="S42" s="61">
        <v>0</v>
      </c>
      <c r="T42" s="252">
        <f t="shared" si="25"/>
        <v>1238.4150000000004</v>
      </c>
      <c r="U42" s="251">
        <v>0</v>
      </c>
      <c r="V42" s="61">
        <v>0</v>
      </c>
      <c r="W42" s="252">
        <f t="shared" si="26"/>
        <v>0</v>
      </c>
      <c r="X42" s="63">
        <v>1391.0175000000002</v>
      </c>
      <c r="Y42" s="264">
        <v>0</v>
      </c>
      <c r="Z42" s="263">
        <f t="shared" si="7"/>
        <v>0</v>
      </c>
      <c r="AA42" s="262">
        <v>0</v>
      </c>
      <c r="AB42" s="261">
        <v>0</v>
      </c>
      <c r="AC42" s="260">
        <f t="shared" si="8"/>
        <v>1</v>
      </c>
      <c r="AD42" s="259">
        <f t="shared" si="27"/>
        <v>1391.0175000000002</v>
      </c>
    </row>
    <row r="43" spans="1:30" ht="15">
      <c r="A43" s="377"/>
      <c r="B43" s="270" t="s">
        <v>19</v>
      </c>
      <c r="C43" s="269">
        <f t="shared" si="0"/>
        <v>1</v>
      </c>
      <c r="D43" s="251">
        <v>0</v>
      </c>
      <c r="E43" s="268">
        <v>0</v>
      </c>
      <c r="F43" s="262">
        <v>0</v>
      </c>
      <c r="G43" s="267">
        <v>0</v>
      </c>
      <c r="H43" s="266">
        <f t="shared" si="1"/>
        <v>1</v>
      </c>
      <c r="I43" s="251">
        <v>0</v>
      </c>
      <c r="J43" s="61">
        <v>0</v>
      </c>
      <c r="K43" s="265">
        <f t="shared" si="22"/>
        <v>0</v>
      </c>
      <c r="L43" s="251">
        <v>1.7250000000000796</v>
      </c>
      <c r="M43" s="61">
        <v>0</v>
      </c>
      <c r="N43" s="252">
        <f t="shared" si="23"/>
        <v>1.7250000000000796</v>
      </c>
      <c r="O43" s="251">
        <v>75.909999999999698</v>
      </c>
      <c r="P43" s="61">
        <v>0</v>
      </c>
      <c r="Q43" s="252">
        <f t="shared" si="24"/>
        <v>75.909999999999698</v>
      </c>
      <c r="R43" s="251">
        <v>616.74750000000017</v>
      </c>
      <c r="S43" s="61">
        <v>0</v>
      </c>
      <c r="T43" s="252">
        <f t="shared" si="25"/>
        <v>616.74750000000017</v>
      </c>
      <c r="U43" s="251">
        <v>100</v>
      </c>
      <c r="V43" s="61">
        <v>0</v>
      </c>
      <c r="W43" s="252">
        <f t="shared" si="26"/>
        <v>100</v>
      </c>
      <c r="X43" s="63">
        <v>794.38249999999994</v>
      </c>
      <c r="Y43" s="264">
        <v>0</v>
      </c>
      <c r="Z43" s="263">
        <f t="shared" si="7"/>
        <v>0</v>
      </c>
      <c r="AA43" s="262">
        <v>0</v>
      </c>
      <c r="AB43" s="261">
        <v>0</v>
      </c>
      <c r="AC43" s="260">
        <f t="shared" si="8"/>
        <v>1</v>
      </c>
      <c r="AD43" s="259">
        <f t="shared" si="27"/>
        <v>794.38249999999994</v>
      </c>
    </row>
    <row r="44" spans="1:30" ht="15">
      <c r="A44" s="377"/>
      <c r="B44" s="258" t="s">
        <v>18</v>
      </c>
      <c r="C44" s="269">
        <f t="shared" si="0"/>
        <v>1</v>
      </c>
      <c r="D44" s="251">
        <v>0</v>
      </c>
      <c r="E44" s="268">
        <v>0</v>
      </c>
      <c r="F44" s="262">
        <v>0</v>
      </c>
      <c r="G44" s="267">
        <v>0</v>
      </c>
      <c r="H44" s="266">
        <f t="shared" si="1"/>
        <v>1</v>
      </c>
      <c r="I44" s="251">
        <v>0</v>
      </c>
      <c r="J44" s="61">
        <v>0</v>
      </c>
      <c r="K44" s="265">
        <f t="shared" si="22"/>
        <v>0</v>
      </c>
      <c r="L44" s="251">
        <v>0</v>
      </c>
      <c r="M44" s="61">
        <v>0</v>
      </c>
      <c r="N44" s="252">
        <f t="shared" si="23"/>
        <v>0</v>
      </c>
      <c r="O44" s="251">
        <v>22.102499999999903</v>
      </c>
      <c r="P44" s="61">
        <v>41.644999999999953</v>
      </c>
      <c r="Q44" s="252">
        <f t="shared" si="24"/>
        <v>-19.54250000000005</v>
      </c>
      <c r="R44" s="251">
        <v>387.93750000000006</v>
      </c>
      <c r="S44" s="61">
        <v>33.657500000000056</v>
      </c>
      <c r="T44" s="252">
        <f t="shared" si="25"/>
        <v>354.28</v>
      </c>
      <c r="U44" s="251">
        <v>50</v>
      </c>
      <c r="V44" s="61">
        <v>0</v>
      </c>
      <c r="W44" s="252">
        <f t="shared" si="26"/>
        <v>50</v>
      </c>
      <c r="X44" s="63">
        <v>460.03999999999996</v>
      </c>
      <c r="Y44" s="264">
        <v>0</v>
      </c>
      <c r="Z44" s="263">
        <f t="shared" si="7"/>
        <v>0</v>
      </c>
      <c r="AA44" s="262">
        <v>75.302500000000009</v>
      </c>
      <c r="AB44" s="261">
        <v>0</v>
      </c>
      <c r="AC44" s="260">
        <f t="shared" si="8"/>
        <v>0</v>
      </c>
      <c r="AD44" s="259">
        <f t="shared" si="27"/>
        <v>384.73749999999995</v>
      </c>
    </row>
    <row r="45" spans="1:30" ht="15">
      <c r="A45" s="377"/>
      <c r="B45" s="238" t="s">
        <v>17</v>
      </c>
      <c r="C45" s="249">
        <f t="shared" si="0"/>
        <v>1</v>
      </c>
      <c r="D45" s="231">
        <v>0</v>
      </c>
      <c r="E45" s="248">
        <v>0</v>
      </c>
      <c r="F45" s="242">
        <v>0</v>
      </c>
      <c r="G45" s="247">
        <v>0</v>
      </c>
      <c r="H45" s="246">
        <f t="shared" si="1"/>
        <v>1</v>
      </c>
      <c r="I45" s="231">
        <v>0</v>
      </c>
      <c r="J45" s="72">
        <v>0</v>
      </c>
      <c r="K45" s="245">
        <f t="shared" si="22"/>
        <v>0</v>
      </c>
      <c r="L45" s="231">
        <v>0</v>
      </c>
      <c r="M45" s="72">
        <v>13.882500000000014</v>
      </c>
      <c r="N45" s="232">
        <f t="shared" si="23"/>
        <v>-13.882500000000014</v>
      </c>
      <c r="O45" s="231">
        <v>5.8600000000000048</v>
      </c>
      <c r="P45" s="72">
        <v>43.475000000000023</v>
      </c>
      <c r="Q45" s="232">
        <f t="shared" si="24"/>
        <v>-37.615000000000016</v>
      </c>
      <c r="R45" s="231">
        <v>319.22250000000003</v>
      </c>
      <c r="S45" s="72">
        <v>51.952499999999979</v>
      </c>
      <c r="T45" s="232">
        <f t="shared" si="25"/>
        <v>267.27000000000004</v>
      </c>
      <c r="U45" s="231">
        <v>50.112499999999955</v>
      </c>
      <c r="V45" s="72">
        <v>3.3374999999999773</v>
      </c>
      <c r="W45" s="232">
        <f t="shared" si="26"/>
        <v>46.774999999999977</v>
      </c>
      <c r="X45" s="74">
        <v>375.19499999999999</v>
      </c>
      <c r="Y45" s="244">
        <v>0</v>
      </c>
      <c r="Z45" s="243">
        <f t="shared" si="7"/>
        <v>0</v>
      </c>
      <c r="AA45" s="242">
        <v>112.64749999999999</v>
      </c>
      <c r="AB45" s="241">
        <v>0</v>
      </c>
      <c r="AC45" s="240">
        <f t="shared" si="8"/>
        <v>0</v>
      </c>
      <c r="AD45" s="239">
        <f t="shared" si="27"/>
        <v>262.54750000000001</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0.99749999999999783</v>
      </c>
      <c r="P46" s="49">
        <v>0</v>
      </c>
      <c r="Q46" s="212">
        <f t="shared" si="24"/>
        <v>0.99749999999999783</v>
      </c>
      <c r="R46" s="211">
        <v>54.222499999999997</v>
      </c>
      <c r="S46" s="49">
        <v>0</v>
      </c>
      <c r="T46" s="212">
        <f t="shared" si="25"/>
        <v>54.222499999999997</v>
      </c>
      <c r="U46" s="211">
        <v>0</v>
      </c>
      <c r="V46" s="49">
        <v>0</v>
      </c>
      <c r="W46" s="212">
        <f t="shared" si="26"/>
        <v>0</v>
      </c>
      <c r="X46" s="51">
        <v>55.219999999999992</v>
      </c>
      <c r="Y46" s="224">
        <v>0</v>
      </c>
      <c r="Z46" s="223">
        <f t="shared" si="7"/>
        <v>0</v>
      </c>
      <c r="AA46" s="222">
        <v>0</v>
      </c>
      <c r="AB46" s="221">
        <v>0</v>
      </c>
      <c r="AC46" s="220">
        <f t="shared" si="8"/>
        <v>1</v>
      </c>
      <c r="AD46" s="219">
        <f t="shared" si="27"/>
        <v>55.219999999999992</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0.54750000000000121</v>
      </c>
      <c r="P47" s="38">
        <v>0</v>
      </c>
      <c r="Q47" s="192">
        <f t="shared" si="24"/>
        <v>0.54750000000000121</v>
      </c>
      <c r="R47" s="191">
        <v>29.86</v>
      </c>
      <c r="S47" s="38">
        <v>0</v>
      </c>
      <c r="T47" s="192">
        <f t="shared" si="25"/>
        <v>29.86</v>
      </c>
      <c r="U47" s="191">
        <v>0</v>
      </c>
      <c r="V47" s="38">
        <v>0</v>
      </c>
      <c r="W47" s="192">
        <f t="shared" si="26"/>
        <v>0</v>
      </c>
      <c r="X47" s="40">
        <v>30.407499999999999</v>
      </c>
      <c r="Y47" s="204">
        <v>0</v>
      </c>
      <c r="Z47" s="203">
        <f t="shared" si="7"/>
        <v>0</v>
      </c>
      <c r="AA47" s="202">
        <v>0</v>
      </c>
      <c r="AB47" s="201">
        <v>0</v>
      </c>
      <c r="AC47" s="200">
        <f t="shared" si="8"/>
        <v>1</v>
      </c>
      <c r="AD47" s="199">
        <f t="shared" si="27"/>
        <v>30.407499999999999</v>
      </c>
    </row>
    <row r="48" spans="1:30" ht="15">
      <c r="A48" s="377"/>
      <c r="B48" s="178" t="s">
        <v>14</v>
      </c>
      <c r="C48" s="189">
        <f t="shared" si="0"/>
        <v>1</v>
      </c>
      <c r="D48" s="171">
        <f>SUM(D36:D47)</f>
        <v>0</v>
      </c>
      <c r="E48" s="188">
        <v>0</v>
      </c>
      <c r="F48" s="182">
        <f>SUM(F36:F47)</f>
        <v>0</v>
      </c>
      <c r="G48" s="187">
        <v>0</v>
      </c>
      <c r="H48" s="186">
        <f t="shared" si="1"/>
        <v>1</v>
      </c>
      <c r="I48" s="171">
        <f t="shared" ref="I48:X48" si="28">SUM(I36:I47)</f>
        <v>0</v>
      </c>
      <c r="J48" s="27">
        <f t="shared" si="28"/>
        <v>0</v>
      </c>
      <c r="K48" s="185">
        <f t="shared" si="28"/>
        <v>0</v>
      </c>
      <c r="L48" s="171">
        <f t="shared" si="28"/>
        <v>4125.2225000000008</v>
      </c>
      <c r="M48" s="27">
        <f t="shared" si="28"/>
        <v>2656.5149999999999</v>
      </c>
      <c r="N48" s="172">
        <f t="shared" si="28"/>
        <v>1468.7075000000007</v>
      </c>
      <c r="O48" s="171">
        <f t="shared" si="28"/>
        <v>365.8924999999993</v>
      </c>
      <c r="P48" s="27">
        <f t="shared" si="28"/>
        <v>337.65499999999997</v>
      </c>
      <c r="Q48" s="172">
        <f t="shared" si="28"/>
        <v>28.237499999999322</v>
      </c>
      <c r="R48" s="171">
        <f t="shared" si="28"/>
        <v>4675.6350000000002</v>
      </c>
      <c r="S48" s="27">
        <f t="shared" si="28"/>
        <v>721.34500000000014</v>
      </c>
      <c r="T48" s="172">
        <f t="shared" si="28"/>
        <v>3954.29</v>
      </c>
      <c r="U48" s="171">
        <f t="shared" si="28"/>
        <v>230.12999999999997</v>
      </c>
      <c r="V48" s="27">
        <f t="shared" si="28"/>
        <v>121.81</v>
      </c>
      <c r="W48" s="172">
        <f t="shared" si="28"/>
        <v>108.31999999999996</v>
      </c>
      <c r="X48" s="29">
        <f t="shared" si="28"/>
        <v>9396.8799999999974</v>
      </c>
      <c r="Y48" s="184">
        <v>0</v>
      </c>
      <c r="Z48" s="183">
        <f t="shared" si="7"/>
        <v>0</v>
      </c>
      <c r="AA48" s="182">
        <f>SUM(AA36:AA47)</f>
        <v>3837.3249999999998</v>
      </c>
      <c r="AB48" s="181">
        <v>0</v>
      </c>
      <c r="AC48" s="180">
        <f t="shared" si="8"/>
        <v>0</v>
      </c>
      <c r="AD48" s="179">
        <f>SUM(AD36:AD47)</f>
        <v>5559.5550000000003</v>
      </c>
    </row>
    <row r="49" spans="1:30" ht="15">
      <c r="A49" s="377"/>
      <c r="B49" s="158" t="s">
        <v>87</v>
      </c>
      <c r="C49" s="169">
        <f t="shared" si="0"/>
        <v>1</v>
      </c>
      <c r="D49" s="151">
        <f>SUM(D39:D45)</f>
        <v>0</v>
      </c>
      <c r="E49" s="168">
        <v>0</v>
      </c>
      <c r="F49" s="162">
        <f>SUM(F39:F45)</f>
        <v>0</v>
      </c>
      <c r="G49" s="167">
        <v>0</v>
      </c>
      <c r="H49" s="166">
        <f t="shared" si="1"/>
        <v>1</v>
      </c>
      <c r="I49" s="151">
        <f t="shared" ref="I49:X49" si="29">SUM(I39:I45)</f>
        <v>0</v>
      </c>
      <c r="J49" s="16">
        <f t="shared" si="29"/>
        <v>0</v>
      </c>
      <c r="K49" s="165">
        <f t="shared" si="29"/>
        <v>0</v>
      </c>
      <c r="L49" s="151">
        <f t="shared" si="29"/>
        <v>4125.2225000000008</v>
      </c>
      <c r="M49" s="16">
        <f t="shared" si="29"/>
        <v>2656.5149999999999</v>
      </c>
      <c r="N49" s="152">
        <f t="shared" si="29"/>
        <v>1468.7075000000007</v>
      </c>
      <c r="O49" s="151">
        <f t="shared" si="29"/>
        <v>350.67749999999927</v>
      </c>
      <c r="P49" s="16">
        <f t="shared" si="29"/>
        <v>337.65499999999997</v>
      </c>
      <c r="Q49" s="152">
        <f t="shared" si="29"/>
        <v>13.022499999999319</v>
      </c>
      <c r="R49" s="151">
        <f t="shared" si="29"/>
        <v>4474.4775000000009</v>
      </c>
      <c r="S49" s="16">
        <f t="shared" si="29"/>
        <v>721.34500000000014</v>
      </c>
      <c r="T49" s="152">
        <f t="shared" si="29"/>
        <v>3753.1325000000002</v>
      </c>
      <c r="U49" s="151">
        <f t="shared" si="29"/>
        <v>200.11249999999995</v>
      </c>
      <c r="V49" s="16">
        <f t="shared" si="29"/>
        <v>121.81</v>
      </c>
      <c r="W49" s="152">
        <f t="shared" si="29"/>
        <v>78.302499999999952</v>
      </c>
      <c r="X49" s="18">
        <f t="shared" si="29"/>
        <v>9150.4900000000016</v>
      </c>
      <c r="Y49" s="164">
        <v>0</v>
      </c>
      <c r="Z49" s="163">
        <f t="shared" si="7"/>
        <v>0</v>
      </c>
      <c r="AA49" s="162">
        <f>SUM(AA39:AA45)</f>
        <v>3837.3249999999998</v>
      </c>
      <c r="AB49" s="161">
        <v>0</v>
      </c>
      <c r="AC49" s="160">
        <f t="shared" si="8"/>
        <v>0</v>
      </c>
      <c r="AD49" s="159">
        <f>SUM(AD39:AD45)</f>
        <v>5313.165</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15.215000000000002</v>
      </c>
      <c r="P50" s="5">
        <f t="shared" si="30"/>
        <v>0</v>
      </c>
      <c r="Q50" s="132">
        <f t="shared" si="30"/>
        <v>15.215000000000002</v>
      </c>
      <c r="R50" s="131">
        <f t="shared" si="30"/>
        <v>201.15749999999997</v>
      </c>
      <c r="S50" s="5">
        <f t="shared" si="30"/>
        <v>0</v>
      </c>
      <c r="T50" s="132">
        <f t="shared" si="30"/>
        <v>201.15749999999997</v>
      </c>
      <c r="U50" s="131">
        <f t="shared" si="30"/>
        <v>30.017500000000013</v>
      </c>
      <c r="V50" s="5">
        <f t="shared" si="30"/>
        <v>0</v>
      </c>
      <c r="W50" s="132">
        <f t="shared" si="30"/>
        <v>30.017500000000013</v>
      </c>
      <c r="X50" s="7">
        <f t="shared" si="30"/>
        <v>246.39</v>
      </c>
      <c r="Y50" s="144">
        <v>0</v>
      </c>
      <c r="Z50" s="143">
        <f t="shared" si="7"/>
        <v>0</v>
      </c>
      <c r="AA50" s="142">
        <f>SUM(AA36:AA38,AA46:AA47)</f>
        <v>0</v>
      </c>
      <c r="AB50" s="141">
        <v>0</v>
      </c>
      <c r="AC50" s="140">
        <f t="shared" si="8"/>
        <v>1</v>
      </c>
      <c r="AD50" s="139">
        <f>SUM(AD36:AD38,AD46:AD47)</f>
        <v>246.39</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8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SCrowFdr!A1</f>
        <v>FIIP DIVERSION: South Crow Feeder Canal</v>
      </c>
      <c r="C1" s="124"/>
      <c r="D1" s="124"/>
      <c r="E1" s="124"/>
      <c r="F1" s="124"/>
      <c r="G1" s="124"/>
      <c r="H1" s="124"/>
      <c r="I1" s="124"/>
      <c r="J1" s="124"/>
      <c r="K1" s="124"/>
      <c r="L1" s="124"/>
      <c r="M1" s="124"/>
      <c r="N1" s="124"/>
      <c r="O1" s="124"/>
    </row>
    <row r="2" spans="2:15" ht="23.25">
      <c r="B2" s="125" t="str">
        <f>SCrowFdr!A2</f>
        <v>0 Acres</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85.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152</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199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0</v>
      </c>
      <c r="G9" s="227">
        <v>0</v>
      </c>
      <c r="H9" s="226">
        <f t="shared" si="1"/>
        <v>1</v>
      </c>
      <c r="I9" s="211">
        <v>0</v>
      </c>
      <c r="J9" s="49">
        <v>0</v>
      </c>
      <c r="K9" s="225">
        <f t="shared" si="2"/>
        <v>0</v>
      </c>
      <c r="L9" s="211">
        <v>0</v>
      </c>
      <c r="M9" s="49">
        <v>0</v>
      </c>
      <c r="N9" s="212">
        <f t="shared" si="3"/>
        <v>0</v>
      </c>
      <c r="O9" s="211">
        <v>0</v>
      </c>
      <c r="P9" s="49">
        <v>0</v>
      </c>
      <c r="Q9" s="212">
        <f t="shared" si="4"/>
        <v>0</v>
      </c>
      <c r="R9" s="211">
        <v>0</v>
      </c>
      <c r="S9" s="49">
        <v>0</v>
      </c>
      <c r="T9" s="212">
        <f t="shared" si="5"/>
        <v>0</v>
      </c>
      <c r="U9" s="211">
        <v>0</v>
      </c>
      <c r="V9" s="49">
        <v>0</v>
      </c>
      <c r="W9" s="212">
        <f t="shared" si="6"/>
        <v>0</v>
      </c>
      <c r="X9" s="51">
        <v>0</v>
      </c>
      <c r="Y9" s="224">
        <v>0</v>
      </c>
      <c r="Z9" s="223">
        <f t="shared" si="7"/>
        <v>1</v>
      </c>
      <c r="AA9" s="222">
        <v>0</v>
      </c>
      <c r="AB9" s="221">
        <v>0</v>
      </c>
      <c r="AC9" s="220">
        <f t="shared" si="8"/>
        <v>1</v>
      </c>
      <c r="AD9" s="219">
        <f t="shared" si="9"/>
        <v>0</v>
      </c>
    </row>
    <row r="10" spans="1:31" ht="15">
      <c r="A10" s="377"/>
      <c r="B10" s="270" t="s">
        <v>22</v>
      </c>
      <c r="C10" s="269">
        <f t="shared" si="0"/>
        <v>1</v>
      </c>
      <c r="D10" s="251">
        <v>0</v>
      </c>
      <c r="E10" s="268">
        <v>0</v>
      </c>
      <c r="F10" s="262">
        <v>0</v>
      </c>
      <c r="G10" s="267">
        <v>0</v>
      </c>
      <c r="H10" s="266">
        <f t="shared" si="1"/>
        <v>1</v>
      </c>
      <c r="I10" s="251">
        <v>0</v>
      </c>
      <c r="J10" s="61">
        <v>0</v>
      </c>
      <c r="K10" s="265">
        <f t="shared" si="2"/>
        <v>0</v>
      </c>
      <c r="L10" s="251">
        <v>0</v>
      </c>
      <c r="M10" s="61">
        <v>0</v>
      </c>
      <c r="N10" s="252">
        <f t="shared" si="3"/>
        <v>0</v>
      </c>
      <c r="O10" s="251">
        <v>0</v>
      </c>
      <c r="P10" s="61">
        <v>0</v>
      </c>
      <c r="Q10" s="252">
        <f t="shared" si="4"/>
        <v>0</v>
      </c>
      <c r="R10" s="251">
        <v>0</v>
      </c>
      <c r="S10" s="61">
        <v>0</v>
      </c>
      <c r="T10" s="252">
        <f t="shared" si="5"/>
        <v>0</v>
      </c>
      <c r="U10" s="251">
        <v>0</v>
      </c>
      <c r="V10" s="61">
        <v>0</v>
      </c>
      <c r="W10" s="252">
        <f t="shared" si="6"/>
        <v>0</v>
      </c>
      <c r="X10" s="63">
        <v>0</v>
      </c>
      <c r="Y10" s="264">
        <v>0</v>
      </c>
      <c r="Z10" s="263">
        <f t="shared" si="7"/>
        <v>1</v>
      </c>
      <c r="AA10" s="262">
        <v>0</v>
      </c>
      <c r="AB10" s="261">
        <v>0</v>
      </c>
      <c r="AC10" s="260">
        <f t="shared" si="8"/>
        <v>1</v>
      </c>
      <c r="AD10" s="259">
        <f t="shared" si="9"/>
        <v>0</v>
      </c>
    </row>
    <row r="11" spans="1:31" ht="15">
      <c r="A11" s="377"/>
      <c r="B11" s="270" t="s">
        <v>21</v>
      </c>
      <c r="C11" s="269">
        <f t="shared" si="0"/>
        <v>1</v>
      </c>
      <c r="D11" s="251">
        <v>0</v>
      </c>
      <c r="E11" s="268">
        <v>0</v>
      </c>
      <c r="F11" s="262">
        <v>0</v>
      </c>
      <c r="G11" s="267">
        <v>0</v>
      </c>
      <c r="H11" s="266">
        <f t="shared" si="1"/>
        <v>1</v>
      </c>
      <c r="I11" s="251">
        <v>0</v>
      </c>
      <c r="J11" s="61">
        <v>0</v>
      </c>
      <c r="K11" s="265">
        <f t="shared" si="2"/>
        <v>0</v>
      </c>
      <c r="L11" s="251">
        <v>0</v>
      </c>
      <c r="M11" s="61">
        <v>0</v>
      </c>
      <c r="N11" s="252">
        <f t="shared" si="3"/>
        <v>0</v>
      </c>
      <c r="O11" s="251">
        <v>0</v>
      </c>
      <c r="P11" s="61">
        <v>0</v>
      </c>
      <c r="Q11" s="252">
        <f t="shared" si="4"/>
        <v>0</v>
      </c>
      <c r="R11" s="251">
        <v>0</v>
      </c>
      <c r="S11" s="61">
        <v>0</v>
      </c>
      <c r="T11" s="252">
        <f t="shared" si="5"/>
        <v>0</v>
      </c>
      <c r="U11" s="251">
        <v>0</v>
      </c>
      <c r="V11" s="61">
        <v>0</v>
      </c>
      <c r="W11" s="252">
        <f t="shared" si="6"/>
        <v>0</v>
      </c>
      <c r="X11" s="63">
        <v>0</v>
      </c>
      <c r="Y11" s="264">
        <v>0</v>
      </c>
      <c r="Z11" s="263">
        <f t="shared" si="7"/>
        <v>1</v>
      </c>
      <c r="AA11" s="262">
        <v>0</v>
      </c>
      <c r="AB11" s="261">
        <v>0</v>
      </c>
      <c r="AC11" s="260">
        <f t="shared" si="8"/>
        <v>1</v>
      </c>
      <c r="AD11" s="259">
        <f t="shared" si="9"/>
        <v>0</v>
      </c>
    </row>
    <row r="12" spans="1:31" ht="15">
      <c r="A12" s="377"/>
      <c r="B12" s="270" t="s">
        <v>20</v>
      </c>
      <c r="C12" s="269">
        <f t="shared" si="0"/>
        <v>1</v>
      </c>
      <c r="D12" s="251">
        <v>0</v>
      </c>
      <c r="E12" s="268">
        <v>0</v>
      </c>
      <c r="F12" s="262">
        <v>0</v>
      </c>
      <c r="G12" s="267">
        <v>0</v>
      </c>
      <c r="H12" s="266">
        <f t="shared" si="1"/>
        <v>1</v>
      </c>
      <c r="I12" s="251">
        <v>0</v>
      </c>
      <c r="J12" s="61">
        <v>0</v>
      </c>
      <c r="K12" s="265">
        <f t="shared" si="2"/>
        <v>0</v>
      </c>
      <c r="L12" s="251">
        <v>0</v>
      </c>
      <c r="M12" s="61">
        <v>756.90750000000003</v>
      </c>
      <c r="N12" s="252">
        <f t="shared" si="3"/>
        <v>-756.90750000000003</v>
      </c>
      <c r="O12" s="251">
        <v>395.98</v>
      </c>
      <c r="P12" s="61">
        <v>595.82249999999999</v>
      </c>
      <c r="Q12" s="252">
        <f t="shared" si="4"/>
        <v>-199.84249999999997</v>
      </c>
      <c r="R12" s="251">
        <v>0</v>
      </c>
      <c r="S12" s="61">
        <v>0</v>
      </c>
      <c r="T12" s="252">
        <f t="shared" si="5"/>
        <v>0</v>
      </c>
      <c r="U12" s="251">
        <v>0</v>
      </c>
      <c r="V12" s="61">
        <v>0</v>
      </c>
      <c r="W12" s="252">
        <f t="shared" si="6"/>
        <v>0</v>
      </c>
      <c r="X12" s="63">
        <v>395.98</v>
      </c>
      <c r="Y12" s="264">
        <v>0</v>
      </c>
      <c r="Z12" s="263">
        <f t="shared" si="7"/>
        <v>0</v>
      </c>
      <c r="AA12" s="262">
        <v>1352.73</v>
      </c>
      <c r="AB12" s="261">
        <v>0</v>
      </c>
      <c r="AC12" s="260">
        <f t="shared" si="8"/>
        <v>0</v>
      </c>
      <c r="AD12" s="259">
        <f t="shared" si="9"/>
        <v>-956.75</v>
      </c>
    </row>
    <row r="13" spans="1:31" ht="15">
      <c r="A13" s="377"/>
      <c r="B13" s="270" t="s">
        <v>19</v>
      </c>
      <c r="C13" s="269">
        <f t="shared" si="0"/>
        <v>1</v>
      </c>
      <c r="D13" s="251">
        <v>0</v>
      </c>
      <c r="E13" s="268">
        <v>0</v>
      </c>
      <c r="F13" s="262">
        <v>0</v>
      </c>
      <c r="G13" s="267">
        <v>0</v>
      </c>
      <c r="H13" s="266">
        <f t="shared" si="1"/>
        <v>1</v>
      </c>
      <c r="I13" s="251">
        <v>0</v>
      </c>
      <c r="J13" s="61">
        <v>0</v>
      </c>
      <c r="K13" s="265">
        <f t="shared" si="2"/>
        <v>0</v>
      </c>
      <c r="L13" s="251">
        <v>0</v>
      </c>
      <c r="M13" s="61">
        <v>0</v>
      </c>
      <c r="N13" s="252">
        <f t="shared" si="3"/>
        <v>0</v>
      </c>
      <c r="O13" s="251">
        <v>49.365000000000208</v>
      </c>
      <c r="P13" s="61">
        <v>145.04249999999999</v>
      </c>
      <c r="Q13" s="252">
        <f t="shared" si="4"/>
        <v>-95.677499999999782</v>
      </c>
      <c r="R13" s="251">
        <v>143.70499999999979</v>
      </c>
      <c r="S13" s="61">
        <v>0</v>
      </c>
      <c r="T13" s="252">
        <f t="shared" si="5"/>
        <v>143.70499999999979</v>
      </c>
      <c r="U13" s="251">
        <v>0</v>
      </c>
      <c r="V13" s="61">
        <v>0</v>
      </c>
      <c r="W13" s="252">
        <f t="shared" si="6"/>
        <v>0</v>
      </c>
      <c r="X13" s="63">
        <v>193.07</v>
      </c>
      <c r="Y13" s="264">
        <v>0</v>
      </c>
      <c r="Z13" s="263">
        <f t="shared" si="7"/>
        <v>0</v>
      </c>
      <c r="AA13" s="262">
        <v>145.04249999999999</v>
      </c>
      <c r="AB13" s="261">
        <v>0</v>
      </c>
      <c r="AC13" s="260">
        <f t="shared" si="8"/>
        <v>0</v>
      </c>
      <c r="AD13" s="259">
        <f t="shared" si="9"/>
        <v>48.027500000000003</v>
      </c>
    </row>
    <row r="14" spans="1:31" ht="15">
      <c r="A14" s="377"/>
      <c r="B14" s="258" t="s">
        <v>18</v>
      </c>
      <c r="C14" s="269">
        <f t="shared" si="0"/>
        <v>1</v>
      </c>
      <c r="D14" s="251">
        <v>0</v>
      </c>
      <c r="E14" s="268">
        <v>0</v>
      </c>
      <c r="F14" s="262">
        <v>0</v>
      </c>
      <c r="G14" s="267">
        <v>0</v>
      </c>
      <c r="H14" s="266">
        <f t="shared" si="1"/>
        <v>1</v>
      </c>
      <c r="I14" s="251">
        <v>0</v>
      </c>
      <c r="J14" s="61">
        <v>0</v>
      </c>
      <c r="K14" s="265">
        <f t="shared" si="2"/>
        <v>0</v>
      </c>
      <c r="L14" s="251">
        <v>0</v>
      </c>
      <c r="M14" s="61">
        <v>0</v>
      </c>
      <c r="N14" s="252">
        <f t="shared" si="3"/>
        <v>0</v>
      </c>
      <c r="O14" s="251">
        <v>87.21</v>
      </c>
      <c r="P14" s="61">
        <v>51.997500000000002</v>
      </c>
      <c r="Q14" s="252">
        <f t="shared" si="4"/>
        <v>35.212499999999991</v>
      </c>
      <c r="R14" s="251">
        <v>135.93</v>
      </c>
      <c r="S14" s="61">
        <v>0</v>
      </c>
      <c r="T14" s="252">
        <f t="shared" si="5"/>
        <v>135.93</v>
      </c>
      <c r="U14" s="251">
        <v>0</v>
      </c>
      <c r="V14" s="61">
        <v>0</v>
      </c>
      <c r="W14" s="252">
        <f t="shared" si="6"/>
        <v>0</v>
      </c>
      <c r="X14" s="63">
        <v>223.14</v>
      </c>
      <c r="Y14" s="264">
        <v>0</v>
      </c>
      <c r="Z14" s="263">
        <f t="shared" si="7"/>
        <v>0</v>
      </c>
      <c r="AA14" s="262">
        <v>51.997500000000002</v>
      </c>
      <c r="AB14" s="261">
        <v>0</v>
      </c>
      <c r="AC14" s="260">
        <f t="shared" si="8"/>
        <v>0</v>
      </c>
      <c r="AD14" s="259">
        <f t="shared" si="9"/>
        <v>171.14249999999998</v>
      </c>
    </row>
    <row r="15" spans="1:31" ht="15">
      <c r="A15" s="377"/>
      <c r="B15" s="238" t="s">
        <v>17</v>
      </c>
      <c r="C15" s="249">
        <f t="shared" si="0"/>
        <v>1</v>
      </c>
      <c r="D15" s="231">
        <v>0</v>
      </c>
      <c r="E15" s="248">
        <v>0</v>
      </c>
      <c r="F15" s="242">
        <v>0</v>
      </c>
      <c r="G15" s="247">
        <v>0</v>
      </c>
      <c r="H15" s="246">
        <f t="shared" si="1"/>
        <v>1</v>
      </c>
      <c r="I15" s="231">
        <v>0</v>
      </c>
      <c r="J15" s="72">
        <v>0</v>
      </c>
      <c r="K15" s="245">
        <f t="shared" si="2"/>
        <v>0</v>
      </c>
      <c r="L15" s="231">
        <v>0</v>
      </c>
      <c r="M15" s="72">
        <v>310.41250000000008</v>
      </c>
      <c r="N15" s="232">
        <f t="shared" si="3"/>
        <v>-310.41250000000008</v>
      </c>
      <c r="O15" s="231">
        <v>0</v>
      </c>
      <c r="P15" s="72">
        <v>1042.3175000000001</v>
      </c>
      <c r="Q15" s="232">
        <f t="shared" si="4"/>
        <v>-1042.3175000000001</v>
      </c>
      <c r="R15" s="231">
        <v>0</v>
      </c>
      <c r="S15" s="72">
        <v>0</v>
      </c>
      <c r="T15" s="232">
        <f t="shared" si="5"/>
        <v>0</v>
      </c>
      <c r="U15" s="231">
        <v>0</v>
      </c>
      <c r="V15" s="72">
        <v>0</v>
      </c>
      <c r="W15" s="232">
        <f t="shared" si="6"/>
        <v>0</v>
      </c>
      <c r="X15" s="74">
        <v>0</v>
      </c>
      <c r="Y15" s="244">
        <v>0</v>
      </c>
      <c r="Z15" s="243">
        <f t="shared" si="7"/>
        <v>1</v>
      </c>
      <c r="AA15" s="242">
        <v>1352.7300000000002</v>
      </c>
      <c r="AB15" s="241">
        <v>0</v>
      </c>
      <c r="AC15" s="240">
        <f t="shared" si="8"/>
        <v>0</v>
      </c>
      <c r="AD15" s="239">
        <f t="shared" si="9"/>
        <v>-1352.7300000000002</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1</v>
      </c>
      <c r="D18" s="171">
        <f>SUM(D6:D17)</f>
        <v>0</v>
      </c>
      <c r="E18" s="188">
        <v>0</v>
      </c>
      <c r="F18" s="182">
        <f>SUM(F6:F17)</f>
        <v>0</v>
      </c>
      <c r="G18" s="187">
        <v>0</v>
      </c>
      <c r="H18" s="186">
        <f t="shared" si="1"/>
        <v>1</v>
      </c>
      <c r="I18" s="171">
        <f t="shared" ref="I18:X18" si="10">SUM(I6:I17)</f>
        <v>0</v>
      </c>
      <c r="J18" s="27">
        <f t="shared" si="10"/>
        <v>0</v>
      </c>
      <c r="K18" s="185">
        <f t="shared" si="10"/>
        <v>0</v>
      </c>
      <c r="L18" s="171">
        <f t="shared" si="10"/>
        <v>0</v>
      </c>
      <c r="M18" s="27">
        <f t="shared" si="10"/>
        <v>1067.3200000000002</v>
      </c>
      <c r="N18" s="172">
        <f t="shared" si="10"/>
        <v>-1067.3200000000002</v>
      </c>
      <c r="O18" s="171">
        <f t="shared" si="10"/>
        <v>532.55500000000029</v>
      </c>
      <c r="P18" s="27">
        <f t="shared" si="10"/>
        <v>1835.18</v>
      </c>
      <c r="Q18" s="172">
        <f t="shared" si="10"/>
        <v>-1302.625</v>
      </c>
      <c r="R18" s="171">
        <f t="shared" si="10"/>
        <v>279.63499999999976</v>
      </c>
      <c r="S18" s="27">
        <f t="shared" si="10"/>
        <v>0</v>
      </c>
      <c r="T18" s="172">
        <f t="shared" si="10"/>
        <v>279.63499999999976</v>
      </c>
      <c r="U18" s="171">
        <f t="shared" si="10"/>
        <v>0</v>
      </c>
      <c r="V18" s="27">
        <f t="shared" si="10"/>
        <v>0</v>
      </c>
      <c r="W18" s="172">
        <f t="shared" si="10"/>
        <v>0</v>
      </c>
      <c r="X18" s="29">
        <f t="shared" si="10"/>
        <v>812.18999999999994</v>
      </c>
      <c r="Y18" s="184">
        <v>0</v>
      </c>
      <c r="Z18" s="183">
        <f t="shared" si="7"/>
        <v>0</v>
      </c>
      <c r="AA18" s="182">
        <f>SUM(AA6:AA17)</f>
        <v>2902.5</v>
      </c>
      <c r="AB18" s="181">
        <v>0</v>
      </c>
      <c r="AC18" s="180">
        <f t="shared" si="8"/>
        <v>0</v>
      </c>
      <c r="AD18" s="179">
        <f>SUM(AD6:AD17)</f>
        <v>-2090.3100000000004</v>
      </c>
    </row>
    <row r="19" spans="1:30" ht="15">
      <c r="A19" s="377"/>
      <c r="B19" s="158" t="s">
        <v>87</v>
      </c>
      <c r="C19" s="169">
        <f t="shared" si="0"/>
        <v>1</v>
      </c>
      <c r="D19" s="151">
        <f>SUM(D9:D15)</f>
        <v>0</v>
      </c>
      <c r="E19" s="168">
        <v>0</v>
      </c>
      <c r="F19" s="162">
        <f>SUM(F9:F15)</f>
        <v>0</v>
      </c>
      <c r="G19" s="167">
        <v>0</v>
      </c>
      <c r="H19" s="166">
        <f t="shared" si="1"/>
        <v>1</v>
      </c>
      <c r="I19" s="151">
        <f t="shared" ref="I19:X19" si="11">SUM(I9:I15)</f>
        <v>0</v>
      </c>
      <c r="J19" s="16">
        <f t="shared" si="11"/>
        <v>0</v>
      </c>
      <c r="K19" s="165">
        <f t="shared" si="11"/>
        <v>0</v>
      </c>
      <c r="L19" s="151">
        <f t="shared" si="11"/>
        <v>0</v>
      </c>
      <c r="M19" s="16">
        <f t="shared" si="11"/>
        <v>1067.3200000000002</v>
      </c>
      <c r="N19" s="152">
        <f t="shared" si="11"/>
        <v>-1067.3200000000002</v>
      </c>
      <c r="O19" s="151">
        <f t="shared" si="11"/>
        <v>532.55500000000029</v>
      </c>
      <c r="P19" s="16">
        <f t="shared" si="11"/>
        <v>1835.18</v>
      </c>
      <c r="Q19" s="152">
        <f t="shared" si="11"/>
        <v>-1302.625</v>
      </c>
      <c r="R19" s="151">
        <f t="shared" si="11"/>
        <v>279.63499999999976</v>
      </c>
      <c r="S19" s="16">
        <f t="shared" si="11"/>
        <v>0</v>
      </c>
      <c r="T19" s="152">
        <f t="shared" si="11"/>
        <v>279.63499999999976</v>
      </c>
      <c r="U19" s="151">
        <f t="shared" si="11"/>
        <v>0</v>
      </c>
      <c r="V19" s="16">
        <f t="shared" si="11"/>
        <v>0</v>
      </c>
      <c r="W19" s="152">
        <f t="shared" si="11"/>
        <v>0</v>
      </c>
      <c r="X19" s="18">
        <f t="shared" si="11"/>
        <v>812.18999999999994</v>
      </c>
      <c r="Y19" s="164">
        <v>0</v>
      </c>
      <c r="Z19" s="163">
        <f t="shared" si="7"/>
        <v>0</v>
      </c>
      <c r="AA19" s="162">
        <f>SUM(AA9:AA15)</f>
        <v>2902.5</v>
      </c>
      <c r="AB19" s="161">
        <v>0</v>
      </c>
      <c r="AC19" s="160">
        <f t="shared" si="8"/>
        <v>0</v>
      </c>
      <c r="AD19" s="159">
        <f>SUM(AD9:AD15)</f>
        <v>-2090.3100000000004</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1</v>
      </c>
      <c r="D24" s="211">
        <v>0</v>
      </c>
      <c r="E24" s="228">
        <v>0</v>
      </c>
      <c r="F24" s="222">
        <v>0</v>
      </c>
      <c r="G24" s="227">
        <v>0</v>
      </c>
      <c r="H24" s="226">
        <f t="shared" si="1"/>
        <v>1</v>
      </c>
      <c r="I24" s="211">
        <v>0</v>
      </c>
      <c r="J24" s="49">
        <v>0</v>
      </c>
      <c r="K24" s="225">
        <f t="shared" si="13"/>
        <v>0</v>
      </c>
      <c r="L24" s="211">
        <v>0</v>
      </c>
      <c r="M24" s="49">
        <v>0</v>
      </c>
      <c r="N24" s="212">
        <f t="shared" si="14"/>
        <v>0</v>
      </c>
      <c r="O24" s="211">
        <v>0</v>
      </c>
      <c r="P24" s="49">
        <v>0</v>
      </c>
      <c r="Q24" s="212">
        <f t="shared" si="15"/>
        <v>0</v>
      </c>
      <c r="R24" s="211">
        <v>0</v>
      </c>
      <c r="S24" s="49">
        <v>0</v>
      </c>
      <c r="T24" s="212">
        <f t="shared" si="16"/>
        <v>0</v>
      </c>
      <c r="U24" s="211">
        <v>0</v>
      </c>
      <c r="V24" s="49">
        <v>0</v>
      </c>
      <c r="W24" s="212">
        <f t="shared" si="17"/>
        <v>0</v>
      </c>
      <c r="X24" s="51">
        <v>0</v>
      </c>
      <c r="Y24" s="224">
        <v>0</v>
      </c>
      <c r="Z24" s="223">
        <f t="shared" si="7"/>
        <v>1</v>
      </c>
      <c r="AA24" s="222">
        <v>0</v>
      </c>
      <c r="AB24" s="221">
        <v>0</v>
      </c>
      <c r="AC24" s="220">
        <f t="shared" si="8"/>
        <v>1</v>
      </c>
      <c r="AD24" s="219">
        <f t="shared" si="18"/>
        <v>0</v>
      </c>
    </row>
    <row r="25" spans="1:30" ht="15">
      <c r="A25" s="377"/>
      <c r="B25" s="270" t="s">
        <v>22</v>
      </c>
      <c r="C25" s="269">
        <f t="shared" si="0"/>
        <v>1</v>
      </c>
      <c r="D25" s="251">
        <v>0</v>
      </c>
      <c r="E25" s="268">
        <v>0</v>
      </c>
      <c r="F25" s="262">
        <v>0</v>
      </c>
      <c r="G25" s="267">
        <v>0</v>
      </c>
      <c r="H25" s="266">
        <f t="shared" si="1"/>
        <v>1</v>
      </c>
      <c r="I25" s="251">
        <v>0</v>
      </c>
      <c r="J25" s="61">
        <v>0</v>
      </c>
      <c r="K25" s="265">
        <f t="shared" si="13"/>
        <v>0</v>
      </c>
      <c r="L25" s="251">
        <v>0</v>
      </c>
      <c r="M25" s="61">
        <v>0</v>
      </c>
      <c r="N25" s="252">
        <f t="shared" si="14"/>
        <v>0</v>
      </c>
      <c r="O25" s="251">
        <v>0</v>
      </c>
      <c r="P25" s="61">
        <v>0</v>
      </c>
      <c r="Q25" s="252">
        <f t="shared" si="15"/>
        <v>0</v>
      </c>
      <c r="R25" s="251">
        <v>0</v>
      </c>
      <c r="S25" s="61">
        <v>0</v>
      </c>
      <c r="T25" s="252">
        <f t="shared" si="16"/>
        <v>0</v>
      </c>
      <c r="U25" s="251">
        <v>0</v>
      </c>
      <c r="V25" s="61">
        <v>0</v>
      </c>
      <c r="W25" s="252">
        <f t="shared" si="17"/>
        <v>0</v>
      </c>
      <c r="X25" s="63">
        <v>0</v>
      </c>
      <c r="Y25" s="264">
        <v>0</v>
      </c>
      <c r="Z25" s="263">
        <f t="shared" si="7"/>
        <v>1</v>
      </c>
      <c r="AA25" s="262">
        <v>0</v>
      </c>
      <c r="AB25" s="261">
        <v>0</v>
      </c>
      <c r="AC25" s="260">
        <f t="shared" si="8"/>
        <v>1</v>
      </c>
      <c r="AD25" s="259">
        <f t="shared" si="18"/>
        <v>0</v>
      </c>
    </row>
    <row r="26" spans="1:30" ht="15">
      <c r="A26" s="377"/>
      <c r="B26" s="270" t="s">
        <v>21</v>
      </c>
      <c r="C26" s="269">
        <f t="shared" si="0"/>
        <v>1</v>
      </c>
      <c r="D26" s="251">
        <v>0</v>
      </c>
      <c r="E26" s="268">
        <v>0</v>
      </c>
      <c r="F26" s="262">
        <v>0</v>
      </c>
      <c r="G26" s="267">
        <v>0</v>
      </c>
      <c r="H26" s="266">
        <f t="shared" si="1"/>
        <v>1</v>
      </c>
      <c r="I26" s="251">
        <v>0</v>
      </c>
      <c r="J26" s="61">
        <v>0</v>
      </c>
      <c r="K26" s="265">
        <f t="shared" si="13"/>
        <v>0</v>
      </c>
      <c r="L26" s="251">
        <v>0</v>
      </c>
      <c r="M26" s="61">
        <v>0</v>
      </c>
      <c r="N26" s="252">
        <f t="shared" si="14"/>
        <v>0</v>
      </c>
      <c r="O26" s="251">
        <v>0</v>
      </c>
      <c r="P26" s="61">
        <v>0</v>
      </c>
      <c r="Q26" s="252">
        <f t="shared" si="15"/>
        <v>0</v>
      </c>
      <c r="R26" s="251">
        <v>0</v>
      </c>
      <c r="S26" s="61">
        <v>0</v>
      </c>
      <c r="T26" s="252">
        <f t="shared" si="16"/>
        <v>0</v>
      </c>
      <c r="U26" s="251">
        <v>0</v>
      </c>
      <c r="V26" s="61">
        <v>0</v>
      </c>
      <c r="W26" s="252">
        <f t="shared" si="17"/>
        <v>0</v>
      </c>
      <c r="X26" s="63">
        <v>0</v>
      </c>
      <c r="Y26" s="264">
        <v>0</v>
      </c>
      <c r="Z26" s="263">
        <f t="shared" si="7"/>
        <v>1</v>
      </c>
      <c r="AA26" s="262">
        <v>0</v>
      </c>
      <c r="AB26" s="261">
        <v>0</v>
      </c>
      <c r="AC26" s="260">
        <f t="shared" si="8"/>
        <v>1</v>
      </c>
      <c r="AD26" s="259">
        <f t="shared" si="18"/>
        <v>0</v>
      </c>
    </row>
    <row r="27" spans="1:30" ht="15">
      <c r="A27" s="377"/>
      <c r="B27" s="270" t="s">
        <v>20</v>
      </c>
      <c r="C27" s="269">
        <f t="shared" si="0"/>
        <v>1</v>
      </c>
      <c r="D27" s="251">
        <v>0</v>
      </c>
      <c r="E27" s="268">
        <v>0</v>
      </c>
      <c r="F27" s="262">
        <v>0</v>
      </c>
      <c r="G27" s="267">
        <v>0</v>
      </c>
      <c r="H27" s="266">
        <f t="shared" si="1"/>
        <v>1</v>
      </c>
      <c r="I27" s="251">
        <v>0</v>
      </c>
      <c r="J27" s="61">
        <v>0</v>
      </c>
      <c r="K27" s="265">
        <f t="shared" si="13"/>
        <v>0</v>
      </c>
      <c r="L27" s="251">
        <v>0</v>
      </c>
      <c r="M27" s="61">
        <v>791.99249999999995</v>
      </c>
      <c r="N27" s="252">
        <f t="shared" si="14"/>
        <v>-791.99249999999995</v>
      </c>
      <c r="O27" s="251">
        <v>296.98500000000001</v>
      </c>
      <c r="P27" s="61">
        <v>448.01000000000005</v>
      </c>
      <c r="Q27" s="252">
        <f t="shared" si="15"/>
        <v>-151.02500000000003</v>
      </c>
      <c r="R27" s="251">
        <v>65.99666666666667</v>
      </c>
      <c r="S27" s="61">
        <v>0</v>
      </c>
      <c r="T27" s="252">
        <f t="shared" si="16"/>
        <v>65.99666666666667</v>
      </c>
      <c r="U27" s="251">
        <v>0</v>
      </c>
      <c r="V27" s="61">
        <v>0</v>
      </c>
      <c r="W27" s="252">
        <f t="shared" si="17"/>
        <v>0</v>
      </c>
      <c r="X27" s="63">
        <v>362.98166666666668</v>
      </c>
      <c r="Y27" s="264">
        <v>0</v>
      </c>
      <c r="Z27" s="263">
        <f t="shared" si="7"/>
        <v>0</v>
      </c>
      <c r="AA27" s="262">
        <v>1240.0025000000001</v>
      </c>
      <c r="AB27" s="261">
        <v>0</v>
      </c>
      <c r="AC27" s="260">
        <f t="shared" si="8"/>
        <v>0</v>
      </c>
      <c r="AD27" s="259">
        <f t="shared" si="18"/>
        <v>-877.02083333333337</v>
      </c>
    </row>
    <row r="28" spans="1:30" ht="15">
      <c r="A28" s="377"/>
      <c r="B28" s="270" t="s">
        <v>19</v>
      </c>
      <c r="C28" s="269">
        <f t="shared" si="0"/>
        <v>1</v>
      </c>
      <c r="D28" s="251">
        <v>0</v>
      </c>
      <c r="E28" s="268">
        <v>0</v>
      </c>
      <c r="F28" s="262">
        <v>0</v>
      </c>
      <c r="G28" s="267">
        <v>0</v>
      </c>
      <c r="H28" s="266">
        <f t="shared" si="1"/>
        <v>1</v>
      </c>
      <c r="I28" s="251">
        <v>0</v>
      </c>
      <c r="J28" s="61">
        <v>0</v>
      </c>
      <c r="K28" s="265">
        <f t="shared" si="13"/>
        <v>0</v>
      </c>
      <c r="L28" s="251">
        <v>0</v>
      </c>
      <c r="M28" s="61">
        <v>0</v>
      </c>
      <c r="N28" s="252">
        <f t="shared" si="14"/>
        <v>0</v>
      </c>
      <c r="O28" s="251">
        <v>139.30833333333405</v>
      </c>
      <c r="P28" s="61">
        <v>276.27499999999998</v>
      </c>
      <c r="Q28" s="252">
        <f t="shared" si="15"/>
        <v>-136.96666666666593</v>
      </c>
      <c r="R28" s="251">
        <v>311.18833333333259</v>
      </c>
      <c r="S28" s="61">
        <v>0</v>
      </c>
      <c r="T28" s="252">
        <f t="shared" si="16"/>
        <v>311.18833333333259</v>
      </c>
      <c r="U28" s="251">
        <v>0</v>
      </c>
      <c r="V28" s="61">
        <v>0</v>
      </c>
      <c r="W28" s="252">
        <f t="shared" si="17"/>
        <v>0</v>
      </c>
      <c r="X28" s="63">
        <v>450.49666666666667</v>
      </c>
      <c r="Y28" s="264">
        <v>0</v>
      </c>
      <c r="Z28" s="263">
        <f t="shared" si="7"/>
        <v>0</v>
      </c>
      <c r="AA28" s="262">
        <v>276.27499999999998</v>
      </c>
      <c r="AB28" s="261">
        <v>0</v>
      </c>
      <c r="AC28" s="260">
        <f t="shared" si="8"/>
        <v>0</v>
      </c>
      <c r="AD28" s="259">
        <f t="shared" si="18"/>
        <v>174.22166666666669</v>
      </c>
    </row>
    <row r="29" spans="1:30" ht="15">
      <c r="A29" s="377"/>
      <c r="B29" s="258" t="s">
        <v>18</v>
      </c>
      <c r="C29" s="269">
        <f t="shared" si="0"/>
        <v>1</v>
      </c>
      <c r="D29" s="251">
        <v>0</v>
      </c>
      <c r="E29" s="268">
        <v>0</v>
      </c>
      <c r="F29" s="262">
        <v>0</v>
      </c>
      <c r="G29" s="267">
        <v>0</v>
      </c>
      <c r="H29" s="266">
        <f t="shared" si="1"/>
        <v>1</v>
      </c>
      <c r="I29" s="251">
        <v>0</v>
      </c>
      <c r="J29" s="61">
        <v>0</v>
      </c>
      <c r="K29" s="265">
        <f t="shared" si="13"/>
        <v>0</v>
      </c>
      <c r="L29" s="251">
        <v>0</v>
      </c>
      <c r="M29" s="61">
        <v>214.75249999999997</v>
      </c>
      <c r="N29" s="252">
        <f t="shared" si="14"/>
        <v>-214.75249999999997</v>
      </c>
      <c r="O29" s="251">
        <v>101.58583333333331</v>
      </c>
      <c r="P29" s="61">
        <v>493.94499999999994</v>
      </c>
      <c r="Q29" s="252">
        <f t="shared" si="15"/>
        <v>-392.35916666666662</v>
      </c>
      <c r="R29" s="251">
        <v>130.43083333333334</v>
      </c>
      <c r="S29" s="61">
        <v>0</v>
      </c>
      <c r="T29" s="252">
        <f t="shared" si="16"/>
        <v>130.43083333333334</v>
      </c>
      <c r="U29" s="251">
        <v>0</v>
      </c>
      <c r="V29" s="61">
        <v>0</v>
      </c>
      <c r="W29" s="252">
        <f t="shared" si="17"/>
        <v>0</v>
      </c>
      <c r="X29" s="63">
        <v>232.01666666666665</v>
      </c>
      <c r="Y29" s="264">
        <v>0</v>
      </c>
      <c r="Z29" s="263">
        <f t="shared" si="7"/>
        <v>0</v>
      </c>
      <c r="AA29" s="262">
        <v>708.69749999999988</v>
      </c>
      <c r="AB29" s="261">
        <v>0</v>
      </c>
      <c r="AC29" s="260">
        <f t="shared" si="8"/>
        <v>0</v>
      </c>
      <c r="AD29" s="259">
        <f t="shared" si="18"/>
        <v>-476.68083333333323</v>
      </c>
    </row>
    <row r="30" spans="1:30" ht="15">
      <c r="A30" s="377"/>
      <c r="B30" s="238" t="s">
        <v>17</v>
      </c>
      <c r="C30" s="249">
        <f t="shared" si="0"/>
        <v>1</v>
      </c>
      <c r="D30" s="231">
        <v>0</v>
      </c>
      <c r="E30" s="248">
        <v>0</v>
      </c>
      <c r="F30" s="242">
        <v>0</v>
      </c>
      <c r="G30" s="247">
        <v>0</v>
      </c>
      <c r="H30" s="246">
        <f t="shared" si="1"/>
        <v>1</v>
      </c>
      <c r="I30" s="231">
        <v>0</v>
      </c>
      <c r="J30" s="72">
        <v>0</v>
      </c>
      <c r="K30" s="245">
        <f t="shared" si="13"/>
        <v>0</v>
      </c>
      <c r="L30" s="231">
        <v>0</v>
      </c>
      <c r="M30" s="72">
        <v>111.55750000000008</v>
      </c>
      <c r="N30" s="232">
        <f t="shared" si="14"/>
        <v>-111.55750000000008</v>
      </c>
      <c r="O30" s="231">
        <v>0</v>
      </c>
      <c r="P30" s="72">
        <v>567.05833333333328</v>
      </c>
      <c r="Q30" s="232">
        <f t="shared" si="15"/>
        <v>-567.05833333333328</v>
      </c>
      <c r="R30" s="231">
        <v>0</v>
      </c>
      <c r="S30" s="72">
        <v>0</v>
      </c>
      <c r="T30" s="232">
        <f t="shared" si="16"/>
        <v>0</v>
      </c>
      <c r="U30" s="231">
        <v>0</v>
      </c>
      <c r="V30" s="72">
        <v>0</v>
      </c>
      <c r="W30" s="232">
        <f t="shared" si="17"/>
        <v>0</v>
      </c>
      <c r="X30" s="74">
        <v>0</v>
      </c>
      <c r="Y30" s="244">
        <v>0</v>
      </c>
      <c r="Z30" s="243">
        <f t="shared" si="7"/>
        <v>1</v>
      </c>
      <c r="AA30" s="242">
        <v>678.6158333333334</v>
      </c>
      <c r="AB30" s="241">
        <v>0</v>
      </c>
      <c r="AC30" s="240">
        <f t="shared" si="8"/>
        <v>0</v>
      </c>
      <c r="AD30" s="239">
        <f t="shared" si="18"/>
        <v>-678.6158333333334</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1</v>
      </c>
      <c r="D33" s="171">
        <f>SUM(D21:D32)</f>
        <v>0</v>
      </c>
      <c r="E33" s="188">
        <v>0</v>
      </c>
      <c r="F33" s="182">
        <f>SUM(F21:F32)</f>
        <v>0</v>
      </c>
      <c r="G33" s="187">
        <v>0</v>
      </c>
      <c r="H33" s="186">
        <f t="shared" si="1"/>
        <v>1</v>
      </c>
      <c r="I33" s="171">
        <f t="shared" ref="I33:X33" si="19">SUM(I21:I32)</f>
        <v>0</v>
      </c>
      <c r="J33" s="27">
        <f t="shared" si="19"/>
        <v>0</v>
      </c>
      <c r="K33" s="185">
        <f t="shared" si="19"/>
        <v>0</v>
      </c>
      <c r="L33" s="171">
        <f t="shared" si="19"/>
        <v>0</v>
      </c>
      <c r="M33" s="27">
        <f t="shared" si="19"/>
        <v>1118.3025</v>
      </c>
      <c r="N33" s="172">
        <f t="shared" si="19"/>
        <v>-1118.3025</v>
      </c>
      <c r="O33" s="171">
        <f t="shared" si="19"/>
        <v>537.8791666666674</v>
      </c>
      <c r="P33" s="27">
        <f t="shared" si="19"/>
        <v>1785.2883333333334</v>
      </c>
      <c r="Q33" s="172">
        <f t="shared" si="19"/>
        <v>-1247.4091666666659</v>
      </c>
      <c r="R33" s="171">
        <f t="shared" si="19"/>
        <v>507.6158333333326</v>
      </c>
      <c r="S33" s="27">
        <f t="shared" si="19"/>
        <v>0</v>
      </c>
      <c r="T33" s="172">
        <f t="shared" si="19"/>
        <v>507.6158333333326</v>
      </c>
      <c r="U33" s="171">
        <f t="shared" si="19"/>
        <v>0</v>
      </c>
      <c r="V33" s="27">
        <f t="shared" si="19"/>
        <v>0</v>
      </c>
      <c r="W33" s="172">
        <f t="shared" si="19"/>
        <v>0</v>
      </c>
      <c r="X33" s="29">
        <f t="shared" si="19"/>
        <v>1045.4949999999999</v>
      </c>
      <c r="Y33" s="184">
        <v>0</v>
      </c>
      <c r="Z33" s="183">
        <f t="shared" si="7"/>
        <v>0</v>
      </c>
      <c r="AA33" s="182">
        <f>SUM(AA21:AA32)</f>
        <v>2903.5908333333332</v>
      </c>
      <c r="AB33" s="181">
        <v>0</v>
      </c>
      <c r="AC33" s="180">
        <f t="shared" si="8"/>
        <v>0</v>
      </c>
      <c r="AD33" s="179">
        <f>SUM(AD21:AD32)</f>
        <v>-1858.0958333333333</v>
      </c>
    </row>
    <row r="34" spans="1:30" ht="15">
      <c r="A34" s="377"/>
      <c r="B34" s="158" t="s">
        <v>87</v>
      </c>
      <c r="C34" s="169">
        <f t="shared" si="0"/>
        <v>1</v>
      </c>
      <c r="D34" s="151">
        <f>SUM(D24:D30)</f>
        <v>0</v>
      </c>
      <c r="E34" s="168">
        <v>0</v>
      </c>
      <c r="F34" s="162">
        <f>SUM(F24:F30)</f>
        <v>0</v>
      </c>
      <c r="G34" s="167">
        <v>0</v>
      </c>
      <c r="H34" s="166">
        <f t="shared" si="1"/>
        <v>1</v>
      </c>
      <c r="I34" s="151">
        <f t="shared" ref="I34:X34" si="20">SUM(I24:I30)</f>
        <v>0</v>
      </c>
      <c r="J34" s="16">
        <f t="shared" si="20"/>
        <v>0</v>
      </c>
      <c r="K34" s="165">
        <f t="shared" si="20"/>
        <v>0</v>
      </c>
      <c r="L34" s="151">
        <f t="shared" si="20"/>
        <v>0</v>
      </c>
      <c r="M34" s="16">
        <f t="shared" si="20"/>
        <v>1118.3025</v>
      </c>
      <c r="N34" s="152">
        <f t="shared" si="20"/>
        <v>-1118.3025</v>
      </c>
      <c r="O34" s="151">
        <f t="shared" si="20"/>
        <v>537.8791666666674</v>
      </c>
      <c r="P34" s="16">
        <f t="shared" si="20"/>
        <v>1785.2883333333334</v>
      </c>
      <c r="Q34" s="152">
        <f t="shared" si="20"/>
        <v>-1247.4091666666659</v>
      </c>
      <c r="R34" s="151">
        <f t="shared" si="20"/>
        <v>507.6158333333326</v>
      </c>
      <c r="S34" s="16">
        <f t="shared" si="20"/>
        <v>0</v>
      </c>
      <c r="T34" s="152">
        <f t="shared" si="20"/>
        <v>507.6158333333326</v>
      </c>
      <c r="U34" s="151">
        <f t="shared" si="20"/>
        <v>0</v>
      </c>
      <c r="V34" s="16">
        <f t="shared" si="20"/>
        <v>0</v>
      </c>
      <c r="W34" s="152">
        <f t="shared" si="20"/>
        <v>0</v>
      </c>
      <c r="X34" s="18">
        <f t="shared" si="20"/>
        <v>1045.4949999999999</v>
      </c>
      <c r="Y34" s="164">
        <v>0</v>
      </c>
      <c r="Z34" s="163">
        <f t="shared" si="7"/>
        <v>0</v>
      </c>
      <c r="AA34" s="162">
        <f>SUM(AA24:AA30)</f>
        <v>2903.5908333333332</v>
      </c>
      <c r="AB34" s="161">
        <v>0</v>
      </c>
      <c r="AC34" s="160">
        <f t="shared" si="8"/>
        <v>0</v>
      </c>
      <c r="AD34" s="159">
        <f>SUM(AD24:AD30)</f>
        <v>-1858.0958333333333</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1</v>
      </c>
      <c r="D39" s="211">
        <v>0</v>
      </c>
      <c r="E39" s="228">
        <v>0</v>
      </c>
      <c r="F39" s="222">
        <v>0</v>
      </c>
      <c r="G39" s="227">
        <v>0</v>
      </c>
      <c r="H39" s="226">
        <f t="shared" si="1"/>
        <v>1</v>
      </c>
      <c r="I39" s="211">
        <v>0</v>
      </c>
      <c r="J39" s="49">
        <v>0</v>
      </c>
      <c r="K39" s="225">
        <f t="shared" si="22"/>
        <v>0</v>
      </c>
      <c r="L39" s="211">
        <v>0</v>
      </c>
      <c r="M39" s="49">
        <v>0</v>
      </c>
      <c r="N39" s="212">
        <f t="shared" si="23"/>
        <v>0</v>
      </c>
      <c r="O39" s="211">
        <v>0</v>
      </c>
      <c r="P39" s="49">
        <v>0</v>
      </c>
      <c r="Q39" s="212">
        <f t="shared" si="24"/>
        <v>0</v>
      </c>
      <c r="R39" s="211">
        <v>0</v>
      </c>
      <c r="S39" s="49">
        <v>0</v>
      </c>
      <c r="T39" s="212">
        <f t="shared" si="25"/>
        <v>0</v>
      </c>
      <c r="U39" s="211">
        <v>0</v>
      </c>
      <c r="V39" s="49">
        <v>0</v>
      </c>
      <c r="W39" s="212">
        <f t="shared" si="26"/>
        <v>0</v>
      </c>
      <c r="X39" s="51">
        <v>0</v>
      </c>
      <c r="Y39" s="224">
        <v>0</v>
      </c>
      <c r="Z39" s="223">
        <f t="shared" si="7"/>
        <v>1</v>
      </c>
      <c r="AA39" s="222">
        <v>0</v>
      </c>
      <c r="AB39" s="221">
        <v>0</v>
      </c>
      <c r="AC39" s="220">
        <f t="shared" si="8"/>
        <v>1</v>
      </c>
      <c r="AD39" s="219">
        <f t="shared" si="27"/>
        <v>0</v>
      </c>
    </row>
    <row r="40" spans="1:30" ht="15">
      <c r="A40" s="377"/>
      <c r="B40" s="270" t="s">
        <v>22</v>
      </c>
      <c r="C40" s="269">
        <f t="shared" si="0"/>
        <v>1</v>
      </c>
      <c r="D40" s="251">
        <v>0</v>
      </c>
      <c r="E40" s="268">
        <v>0</v>
      </c>
      <c r="F40" s="262">
        <v>0</v>
      </c>
      <c r="G40" s="267">
        <v>0</v>
      </c>
      <c r="H40" s="266">
        <f t="shared" si="1"/>
        <v>1</v>
      </c>
      <c r="I40" s="251">
        <v>0</v>
      </c>
      <c r="J40" s="61">
        <v>0</v>
      </c>
      <c r="K40" s="265">
        <f t="shared" si="22"/>
        <v>0</v>
      </c>
      <c r="L40" s="251">
        <v>0</v>
      </c>
      <c r="M40" s="61">
        <v>0</v>
      </c>
      <c r="N40" s="252">
        <f t="shared" si="23"/>
        <v>0</v>
      </c>
      <c r="O40" s="251">
        <v>0</v>
      </c>
      <c r="P40" s="61">
        <v>0</v>
      </c>
      <c r="Q40" s="252">
        <f t="shared" si="24"/>
        <v>0</v>
      </c>
      <c r="R40" s="251">
        <v>0</v>
      </c>
      <c r="S40" s="61">
        <v>0</v>
      </c>
      <c r="T40" s="252">
        <f t="shared" si="25"/>
        <v>0</v>
      </c>
      <c r="U40" s="251">
        <v>0</v>
      </c>
      <c r="V40" s="61">
        <v>0</v>
      </c>
      <c r="W40" s="252">
        <f t="shared" si="26"/>
        <v>0</v>
      </c>
      <c r="X40" s="63">
        <v>0</v>
      </c>
      <c r="Y40" s="264">
        <v>0</v>
      </c>
      <c r="Z40" s="263">
        <f t="shared" si="7"/>
        <v>1</v>
      </c>
      <c r="AA40" s="262">
        <v>0</v>
      </c>
      <c r="AB40" s="261">
        <v>0</v>
      </c>
      <c r="AC40" s="260">
        <f t="shared" si="8"/>
        <v>1</v>
      </c>
      <c r="AD40" s="259">
        <f t="shared" si="27"/>
        <v>0</v>
      </c>
    </row>
    <row r="41" spans="1:30" ht="15">
      <c r="A41" s="377"/>
      <c r="B41" s="270" t="s">
        <v>21</v>
      </c>
      <c r="C41" s="269">
        <f t="shared" si="0"/>
        <v>1</v>
      </c>
      <c r="D41" s="251">
        <v>0</v>
      </c>
      <c r="E41" s="268">
        <v>0</v>
      </c>
      <c r="F41" s="262">
        <v>0</v>
      </c>
      <c r="G41" s="267">
        <v>0</v>
      </c>
      <c r="H41" s="266">
        <f t="shared" si="1"/>
        <v>1</v>
      </c>
      <c r="I41" s="251">
        <v>0</v>
      </c>
      <c r="J41" s="61">
        <v>0</v>
      </c>
      <c r="K41" s="265">
        <f t="shared" si="22"/>
        <v>0</v>
      </c>
      <c r="L41" s="251">
        <v>0</v>
      </c>
      <c r="M41" s="61">
        <v>0</v>
      </c>
      <c r="N41" s="252">
        <f t="shared" si="23"/>
        <v>0</v>
      </c>
      <c r="O41" s="251">
        <v>0</v>
      </c>
      <c r="P41" s="61">
        <v>0</v>
      </c>
      <c r="Q41" s="252">
        <f t="shared" si="24"/>
        <v>0</v>
      </c>
      <c r="R41" s="251">
        <v>0</v>
      </c>
      <c r="S41" s="61">
        <v>0</v>
      </c>
      <c r="T41" s="252">
        <f t="shared" si="25"/>
        <v>0</v>
      </c>
      <c r="U41" s="251">
        <v>0</v>
      </c>
      <c r="V41" s="61">
        <v>0</v>
      </c>
      <c r="W41" s="252">
        <f t="shared" si="26"/>
        <v>0</v>
      </c>
      <c r="X41" s="63">
        <v>0</v>
      </c>
      <c r="Y41" s="264">
        <v>0</v>
      </c>
      <c r="Z41" s="263">
        <f t="shared" si="7"/>
        <v>1</v>
      </c>
      <c r="AA41" s="262">
        <v>0</v>
      </c>
      <c r="AB41" s="261">
        <v>0</v>
      </c>
      <c r="AC41" s="260">
        <f t="shared" si="8"/>
        <v>1</v>
      </c>
      <c r="AD41" s="259">
        <f t="shared" si="27"/>
        <v>0</v>
      </c>
    </row>
    <row r="42" spans="1:30" ht="15">
      <c r="A42" s="377"/>
      <c r="B42" s="270" t="s">
        <v>20</v>
      </c>
      <c r="C42" s="269">
        <f t="shared" si="0"/>
        <v>1</v>
      </c>
      <c r="D42" s="251">
        <v>0</v>
      </c>
      <c r="E42" s="268">
        <v>0</v>
      </c>
      <c r="F42" s="262">
        <v>0</v>
      </c>
      <c r="G42" s="267">
        <v>0</v>
      </c>
      <c r="H42" s="266">
        <f t="shared" si="1"/>
        <v>1</v>
      </c>
      <c r="I42" s="251">
        <v>0</v>
      </c>
      <c r="J42" s="61">
        <v>0</v>
      </c>
      <c r="K42" s="265">
        <f t="shared" si="22"/>
        <v>0</v>
      </c>
      <c r="L42" s="251">
        <v>0.12000000000000455</v>
      </c>
      <c r="M42" s="61">
        <v>986.88000000000011</v>
      </c>
      <c r="N42" s="252">
        <f t="shared" si="23"/>
        <v>-986.7600000000001</v>
      </c>
      <c r="O42" s="251">
        <v>219.56250000000014</v>
      </c>
      <c r="P42" s="61">
        <v>365.84999999999997</v>
      </c>
      <c r="Q42" s="252">
        <f t="shared" si="24"/>
        <v>-146.28749999999982</v>
      </c>
      <c r="R42" s="251">
        <v>176.2974999999999</v>
      </c>
      <c r="S42" s="61">
        <v>0</v>
      </c>
      <c r="T42" s="252">
        <f t="shared" si="25"/>
        <v>176.2974999999999</v>
      </c>
      <c r="U42" s="251">
        <v>0</v>
      </c>
      <c r="V42" s="61">
        <v>0</v>
      </c>
      <c r="W42" s="252">
        <f t="shared" si="26"/>
        <v>0</v>
      </c>
      <c r="X42" s="63">
        <v>395.98</v>
      </c>
      <c r="Y42" s="264">
        <v>0</v>
      </c>
      <c r="Z42" s="263">
        <f t="shared" si="7"/>
        <v>0</v>
      </c>
      <c r="AA42" s="262">
        <v>1352.73</v>
      </c>
      <c r="AB42" s="261">
        <v>0</v>
      </c>
      <c r="AC42" s="260">
        <f t="shared" si="8"/>
        <v>0</v>
      </c>
      <c r="AD42" s="259">
        <f t="shared" si="27"/>
        <v>-956.75</v>
      </c>
    </row>
    <row r="43" spans="1:30" ht="15">
      <c r="A43" s="377"/>
      <c r="B43" s="270" t="s">
        <v>19</v>
      </c>
      <c r="C43" s="269">
        <f t="shared" si="0"/>
        <v>1</v>
      </c>
      <c r="D43" s="251">
        <v>0</v>
      </c>
      <c r="E43" s="268">
        <v>0</v>
      </c>
      <c r="F43" s="262">
        <v>0</v>
      </c>
      <c r="G43" s="267">
        <v>0</v>
      </c>
      <c r="H43" s="266">
        <f t="shared" si="1"/>
        <v>1</v>
      </c>
      <c r="I43" s="251">
        <v>0</v>
      </c>
      <c r="J43" s="61">
        <v>0</v>
      </c>
      <c r="K43" s="265">
        <f t="shared" si="22"/>
        <v>0</v>
      </c>
      <c r="L43" s="251">
        <v>0</v>
      </c>
      <c r="M43" s="61">
        <v>0</v>
      </c>
      <c r="N43" s="252">
        <f t="shared" si="23"/>
        <v>0</v>
      </c>
      <c r="O43" s="251">
        <v>282.76000000000028</v>
      </c>
      <c r="P43" s="61">
        <v>263.97750000000002</v>
      </c>
      <c r="Q43" s="252">
        <f t="shared" si="24"/>
        <v>18.782500000000255</v>
      </c>
      <c r="R43" s="251">
        <v>296.4499999999997</v>
      </c>
      <c r="S43" s="61">
        <v>0</v>
      </c>
      <c r="T43" s="252">
        <f t="shared" si="25"/>
        <v>296.4499999999997</v>
      </c>
      <c r="U43" s="251">
        <v>0</v>
      </c>
      <c r="V43" s="61">
        <v>0</v>
      </c>
      <c r="W43" s="252">
        <f t="shared" si="26"/>
        <v>0</v>
      </c>
      <c r="X43" s="63">
        <v>579.21</v>
      </c>
      <c r="Y43" s="264">
        <v>0</v>
      </c>
      <c r="Z43" s="263">
        <f t="shared" si="7"/>
        <v>0</v>
      </c>
      <c r="AA43" s="262">
        <v>263.97750000000002</v>
      </c>
      <c r="AB43" s="261">
        <v>0</v>
      </c>
      <c r="AC43" s="260">
        <f t="shared" si="8"/>
        <v>0</v>
      </c>
      <c r="AD43" s="259">
        <f t="shared" si="27"/>
        <v>315.23250000000002</v>
      </c>
    </row>
    <row r="44" spans="1:30" ht="15">
      <c r="A44" s="377"/>
      <c r="B44" s="258" t="s">
        <v>18</v>
      </c>
      <c r="C44" s="269">
        <f t="shared" si="0"/>
        <v>1</v>
      </c>
      <c r="D44" s="251">
        <v>0</v>
      </c>
      <c r="E44" s="268">
        <v>0</v>
      </c>
      <c r="F44" s="262">
        <v>0</v>
      </c>
      <c r="G44" s="267">
        <v>0</v>
      </c>
      <c r="H44" s="266">
        <f t="shared" si="1"/>
        <v>1</v>
      </c>
      <c r="I44" s="251">
        <v>0</v>
      </c>
      <c r="J44" s="61">
        <v>0</v>
      </c>
      <c r="K44" s="265">
        <f t="shared" si="22"/>
        <v>0</v>
      </c>
      <c r="L44" s="251">
        <v>0</v>
      </c>
      <c r="M44" s="61">
        <v>641.03499999999985</v>
      </c>
      <c r="N44" s="252">
        <f t="shared" si="23"/>
        <v>-641.03499999999985</v>
      </c>
      <c r="O44" s="251">
        <v>397.56</v>
      </c>
      <c r="P44" s="61">
        <v>668.05500000000006</v>
      </c>
      <c r="Q44" s="252">
        <f t="shared" si="24"/>
        <v>-270.49500000000006</v>
      </c>
      <c r="R44" s="251">
        <v>48.72</v>
      </c>
      <c r="S44" s="61">
        <v>0</v>
      </c>
      <c r="T44" s="252">
        <f t="shared" si="25"/>
        <v>48.72</v>
      </c>
      <c r="U44" s="251">
        <v>0</v>
      </c>
      <c r="V44" s="61">
        <v>0</v>
      </c>
      <c r="W44" s="252">
        <f t="shared" si="26"/>
        <v>0</v>
      </c>
      <c r="X44" s="63">
        <v>446.28</v>
      </c>
      <c r="Y44" s="264">
        <v>0</v>
      </c>
      <c r="Z44" s="263">
        <f t="shared" si="7"/>
        <v>0</v>
      </c>
      <c r="AA44" s="262">
        <v>1309.0899999999999</v>
      </c>
      <c r="AB44" s="261">
        <v>0</v>
      </c>
      <c r="AC44" s="260">
        <f t="shared" si="8"/>
        <v>0</v>
      </c>
      <c r="AD44" s="259">
        <f t="shared" si="27"/>
        <v>-862.81</v>
      </c>
    </row>
    <row r="45" spans="1:30" ht="15">
      <c r="A45" s="377"/>
      <c r="B45" s="238" t="s">
        <v>17</v>
      </c>
      <c r="C45" s="249">
        <f t="shared" si="0"/>
        <v>1</v>
      </c>
      <c r="D45" s="231">
        <v>0</v>
      </c>
      <c r="E45" s="248">
        <v>0</v>
      </c>
      <c r="F45" s="242">
        <v>0</v>
      </c>
      <c r="G45" s="247">
        <v>0</v>
      </c>
      <c r="H45" s="246">
        <f t="shared" si="1"/>
        <v>1</v>
      </c>
      <c r="I45" s="231">
        <v>0</v>
      </c>
      <c r="J45" s="72">
        <v>0</v>
      </c>
      <c r="K45" s="245">
        <f t="shared" si="22"/>
        <v>0</v>
      </c>
      <c r="L45" s="231">
        <v>0</v>
      </c>
      <c r="M45" s="72">
        <v>73.812500000000028</v>
      </c>
      <c r="N45" s="232">
        <f t="shared" si="23"/>
        <v>-73.812500000000028</v>
      </c>
      <c r="O45" s="231">
        <v>0</v>
      </c>
      <c r="P45" s="72">
        <v>482.58499999999992</v>
      </c>
      <c r="Q45" s="232">
        <f t="shared" si="24"/>
        <v>-482.58499999999992</v>
      </c>
      <c r="R45" s="231">
        <v>0</v>
      </c>
      <c r="S45" s="72">
        <v>0</v>
      </c>
      <c r="T45" s="232">
        <f t="shared" si="25"/>
        <v>0</v>
      </c>
      <c r="U45" s="231">
        <v>0</v>
      </c>
      <c r="V45" s="72">
        <v>0</v>
      </c>
      <c r="W45" s="232">
        <f t="shared" si="26"/>
        <v>0</v>
      </c>
      <c r="X45" s="74">
        <v>0</v>
      </c>
      <c r="Y45" s="244">
        <v>0</v>
      </c>
      <c r="Z45" s="243">
        <f t="shared" si="7"/>
        <v>1</v>
      </c>
      <c r="AA45" s="242">
        <v>556.39749999999992</v>
      </c>
      <c r="AB45" s="241">
        <v>0</v>
      </c>
      <c r="AC45" s="240">
        <f t="shared" si="8"/>
        <v>0</v>
      </c>
      <c r="AD45" s="239">
        <f t="shared" si="27"/>
        <v>-556.39749999999992</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1</v>
      </c>
      <c r="D48" s="171">
        <f>SUM(D36:D47)</f>
        <v>0</v>
      </c>
      <c r="E48" s="188">
        <v>0</v>
      </c>
      <c r="F48" s="182">
        <f>SUM(F36:F47)</f>
        <v>0</v>
      </c>
      <c r="G48" s="187">
        <v>0</v>
      </c>
      <c r="H48" s="186">
        <f t="shared" si="1"/>
        <v>1</v>
      </c>
      <c r="I48" s="171">
        <f t="shared" ref="I48:X48" si="28">SUM(I36:I47)</f>
        <v>0</v>
      </c>
      <c r="J48" s="27">
        <f t="shared" si="28"/>
        <v>0</v>
      </c>
      <c r="K48" s="185">
        <f t="shared" si="28"/>
        <v>0</v>
      </c>
      <c r="L48" s="171">
        <f t="shared" si="28"/>
        <v>0.12000000000000455</v>
      </c>
      <c r="M48" s="27">
        <f t="shared" si="28"/>
        <v>1701.7275</v>
      </c>
      <c r="N48" s="172">
        <f t="shared" si="28"/>
        <v>-1701.6075000000001</v>
      </c>
      <c r="O48" s="171">
        <f t="shared" si="28"/>
        <v>899.88250000000039</v>
      </c>
      <c r="P48" s="27">
        <f t="shared" si="28"/>
        <v>1780.4675000000002</v>
      </c>
      <c r="Q48" s="172">
        <f t="shared" si="28"/>
        <v>-880.58499999999958</v>
      </c>
      <c r="R48" s="171">
        <f t="shared" si="28"/>
        <v>521.46749999999963</v>
      </c>
      <c r="S48" s="27">
        <f t="shared" si="28"/>
        <v>0</v>
      </c>
      <c r="T48" s="172">
        <f t="shared" si="28"/>
        <v>521.46749999999963</v>
      </c>
      <c r="U48" s="171">
        <f t="shared" si="28"/>
        <v>0</v>
      </c>
      <c r="V48" s="27">
        <f t="shared" si="28"/>
        <v>0</v>
      </c>
      <c r="W48" s="172">
        <f t="shared" si="28"/>
        <v>0</v>
      </c>
      <c r="X48" s="29">
        <f t="shared" si="28"/>
        <v>1421.47</v>
      </c>
      <c r="Y48" s="184">
        <v>0</v>
      </c>
      <c r="Z48" s="183">
        <f t="shared" si="7"/>
        <v>0</v>
      </c>
      <c r="AA48" s="182">
        <f>SUM(AA36:AA47)</f>
        <v>3482.1949999999997</v>
      </c>
      <c r="AB48" s="181">
        <v>0</v>
      </c>
      <c r="AC48" s="180">
        <f t="shared" si="8"/>
        <v>0</v>
      </c>
      <c r="AD48" s="179">
        <f>SUM(AD36:AD47)</f>
        <v>-2060.7249999999999</v>
      </c>
    </row>
    <row r="49" spans="1:30" ht="15">
      <c r="A49" s="377"/>
      <c r="B49" s="158" t="s">
        <v>87</v>
      </c>
      <c r="C49" s="169">
        <f t="shared" si="0"/>
        <v>1</v>
      </c>
      <c r="D49" s="151">
        <f>SUM(D39:D45)</f>
        <v>0</v>
      </c>
      <c r="E49" s="168">
        <v>0</v>
      </c>
      <c r="F49" s="162">
        <f>SUM(F39:F45)</f>
        <v>0</v>
      </c>
      <c r="G49" s="167">
        <v>0</v>
      </c>
      <c r="H49" s="166">
        <f t="shared" si="1"/>
        <v>1</v>
      </c>
      <c r="I49" s="151">
        <f t="shared" ref="I49:X49" si="29">SUM(I39:I45)</f>
        <v>0</v>
      </c>
      <c r="J49" s="16">
        <f t="shared" si="29"/>
        <v>0</v>
      </c>
      <c r="K49" s="165">
        <f t="shared" si="29"/>
        <v>0</v>
      </c>
      <c r="L49" s="151">
        <f t="shared" si="29"/>
        <v>0.12000000000000455</v>
      </c>
      <c r="M49" s="16">
        <f t="shared" si="29"/>
        <v>1701.7275</v>
      </c>
      <c r="N49" s="152">
        <f t="shared" si="29"/>
        <v>-1701.6075000000001</v>
      </c>
      <c r="O49" s="151">
        <f t="shared" si="29"/>
        <v>899.88250000000039</v>
      </c>
      <c r="P49" s="16">
        <f t="shared" si="29"/>
        <v>1780.4675000000002</v>
      </c>
      <c r="Q49" s="152">
        <f t="shared" si="29"/>
        <v>-880.58499999999958</v>
      </c>
      <c r="R49" s="151">
        <f t="shared" si="29"/>
        <v>521.46749999999963</v>
      </c>
      <c r="S49" s="16">
        <f t="shared" si="29"/>
        <v>0</v>
      </c>
      <c r="T49" s="152">
        <f t="shared" si="29"/>
        <v>521.46749999999963</v>
      </c>
      <c r="U49" s="151">
        <f t="shared" si="29"/>
        <v>0</v>
      </c>
      <c r="V49" s="16">
        <f t="shared" si="29"/>
        <v>0</v>
      </c>
      <c r="W49" s="152">
        <f t="shared" si="29"/>
        <v>0</v>
      </c>
      <c r="X49" s="18">
        <f t="shared" si="29"/>
        <v>1421.47</v>
      </c>
      <c r="Y49" s="164">
        <v>0</v>
      </c>
      <c r="Z49" s="163">
        <f t="shared" si="7"/>
        <v>0</v>
      </c>
      <c r="AA49" s="162">
        <f>SUM(AA39:AA45)</f>
        <v>3482.1949999999997</v>
      </c>
      <c r="AB49" s="161">
        <v>0</v>
      </c>
      <c r="AC49" s="160">
        <f t="shared" si="8"/>
        <v>0</v>
      </c>
      <c r="AD49" s="159">
        <f>SUM(AD39:AD45)</f>
        <v>-2060.7249999999999</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8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CrowPmp!A1</f>
        <v>FIIP DIVERSION: Crow Pump Canal</v>
      </c>
      <c r="C1" s="124"/>
      <c r="D1" s="124"/>
      <c r="E1" s="124"/>
      <c r="F1" s="124"/>
      <c r="G1" s="124"/>
      <c r="H1" s="124"/>
      <c r="I1" s="124"/>
      <c r="J1" s="124"/>
      <c r="K1" s="124"/>
      <c r="L1" s="124"/>
      <c r="M1" s="124"/>
      <c r="N1" s="124"/>
      <c r="O1" s="124"/>
    </row>
    <row r="2" spans="2:15" ht="23.25">
      <c r="B2" s="125" t="str">
        <f>CrowPmp!A2</f>
        <v>0 Acres</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87.xml><?xml version="1.0" encoding="utf-8"?>
<worksheet xmlns="http://schemas.openxmlformats.org/spreadsheetml/2006/main" xmlns:r="http://schemas.openxmlformats.org/officeDocument/2006/relationships">
  <sheetPr>
    <pageSetUpPr fitToPage="1"/>
  </sheetPr>
  <dimension ref="A1:AN7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9" width="12.7109375" bestFit="1" customWidth="1"/>
    <col min="30" max="30" width="8.85546875" bestFit="1" customWidth="1"/>
    <col min="31" max="32" width="12.7109375" bestFit="1" customWidth="1"/>
    <col min="33" max="33" width="8.85546875" bestFit="1" customWidth="1"/>
    <col min="34" max="34" width="6.42578125" bestFit="1" customWidth="1"/>
    <col min="35" max="35" width="9.140625" bestFit="1" customWidth="1"/>
    <col min="36" max="36" width="8.85546875" bestFit="1" customWidth="1"/>
    <col min="37" max="37" width="6.42578125" bestFit="1" customWidth="1"/>
    <col min="38" max="38" width="12.7109375" bestFit="1" customWidth="1"/>
    <col min="39" max="39" width="13.42578125" bestFit="1" customWidth="1"/>
    <col min="40" max="40" width="1.7109375" bestFit="1" customWidth="1"/>
  </cols>
  <sheetData>
    <row r="1" spans="1:40" ht="18.75">
      <c r="A1" s="345" t="s">
        <v>154</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row>
    <row r="2" spans="1:40" ht="16.5" thickBot="1">
      <c r="A2" s="344" t="s">
        <v>207</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row>
    <row r="3" spans="1:40"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114</v>
      </c>
      <c r="V3" s="336"/>
      <c r="W3" s="338"/>
      <c r="X3" s="337" t="s">
        <v>113</v>
      </c>
      <c r="Y3" s="336"/>
      <c r="Z3" s="338"/>
      <c r="AA3" s="337" t="s">
        <v>112</v>
      </c>
      <c r="AB3" s="336"/>
      <c r="AC3" s="338"/>
      <c r="AD3" s="337" t="s">
        <v>111</v>
      </c>
      <c r="AE3" s="336"/>
      <c r="AF3" s="338"/>
      <c r="AG3" s="388" t="s">
        <v>110</v>
      </c>
      <c r="AH3" s="389"/>
      <c r="AI3" s="401" t="s">
        <v>109</v>
      </c>
      <c r="AJ3" s="403" t="s">
        <v>108</v>
      </c>
      <c r="AK3" s="389"/>
      <c r="AL3" s="394" t="s">
        <v>107</v>
      </c>
      <c r="AM3" s="396" t="s">
        <v>93</v>
      </c>
    </row>
    <row r="4" spans="1:40"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30" t="s">
        <v>32</v>
      </c>
      <c r="AB4" s="329" t="s">
        <v>94</v>
      </c>
      <c r="AC4" s="331" t="s">
        <v>93</v>
      </c>
      <c r="AD4" s="330" t="s">
        <v>32</v>
      </c>
      <c r="AE4" s="329" t="s">
        <v>94</v>
      </c>
      <c r="AF4" s="331" t="s">
        <v>93</v>
      </c>
      <c r="AG4" s="390"/>
      <c r="AH4" s="391"/>
      <c r="AI4" s="402"/>
      <c r="AJ4" s="404"/>
      <c r="AK4" s="391"/>
      <c r="AL4" s="395"/>
      <c r="AM4" s="397"/>
      <c r="AN4" s="104" t="s">
        <v>95</v>
      </c>
    </row>
    <row r="5" spans="1:40"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16" t="s">
        <v>28</v>
      </c>
      <c r="AB5" s="315" t="s">
        <v>28</v>
      </c>
      <c r="AC5" s="317" t="s">
        <v>28</v>
      </c>
      <c r="AD5" s="316" t="s">
        <v>28</v>
      </c>
      <c r="AE5" s="315" t="s">
        <v>28</v>
      </c>
      <c r="AF5" s="317" t="s">
        <v>28</v>
      </c>
      <c r="AG5" s="325" t="s">
        <v>28</v>
      </c>
      <c r="AH5" s="324" t="s">
        <v>92</v>
      </c>
      <c r="AI5" s="324" t="s">
        <v>91</v>
      </c>
      <c r="AJ5" s="323" t="s">
        <v>28</v>
      </c>
      <c r="AK5" s="323" t="s">
        <v>92</v>
      </c>
      <c r="AL5" s="315" t="s">
        <v>91</v>
      </c>
      <c r="AM5" s="322" t="s">
        <v>28</v>
      </c>
    </row>
    <row r="6" spans="1:40"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1.23</v>
      </c>
      <c r="M6" s="83">
        <v>0</v>
      </c>
      <c r="N6" s="274">
        <f t="shared" ref="N6:N17" si="3">L6-M6</f>
        <v>1.23</v>
      </c>
      <c r="O6" s="273">
        <v>0</v>
      </c>
      <c r="P6" s="83">
        <v>0</v>
      </c>
      <c r="Q6" s="274">
        <f t="shared" ref="Q6:Q17" si="4">O6-P6</f>
        <v>0</v>
      </c>
      <c r="R6" s="273">
        <v>0</v>
      </c>
      <c r="S6" s="83">
        <v>0</v>
      </c>
      <c r="T6" s="274">
        <f t="shared" ref="T6:T17" si="5">R6-S6</f>
        <v>0</v>
      </c>
      <c r="U6" s="273">
        <v>0</v>
      </c>
      <c r="V6" s="83">
        <v>0</v>
      </c>
      <c r="W6" s="274">
        <f t="shared" ref="W6:W17" si="6">U6-V6</f>
        <v>0</v>
      </c>
      <c r="X6" s="273">
        <v>8.6699999999999591</v>
      </c>
      <c r="Y6" s="83">
        <v>0</v>
      </c>
      <c r="Z6" s="274">
        <f t="shared" ref="Z6:Z17" si="7">X6-Y6</f>
        <v>8.6699999999999591</v>
      </c>
      <c r="AA6" s="273">
        <v>0</v>
      </c>
      <c r="AB6" s="83">
        <v>0</v>
      </c>
      <c r="AC6" s="274">
        <f t="shared" ref="AC6:AC17" si="8">AA6-AB6</f>
        <v>0</v>
      </c>
      <c r="AD6" s="273">
        <v>0</v>
      </c>
      <c r="AE6" s="83">
        <v>0</v>
      </c>
      <c r="AF6" s="274">
        <f t="shared" ref="AF6:AF17" si="9">AD6-AE6</f>
        <v>0</v>
      </c>
      <c r="AG6" s="85">
        <v>9.8999999999999595</v>
      </c>
      <c r="AH6" s="286">
        <v>1.5206128325118945E-3</v>
      </c>
      <c r="AI6" s="285">
        <f t="shared" ref="AI6:AI50" si="10">IFERROR(D6/AG6,1)</f>
        <v>0</v>
      </c>
      <c r="AJ6" s="284">
        <v>0</v>
      </c>
      <c r="AK6" s="283">
        <v>0</v>
      </c>
      <c r="AL6" s="282">
        <f t="shared" ref="AL6:AL50" si="11">IFERROR(F6/AJ6,1)</f>
        <v>1</v>
      </c>
      <c r="AM6" s="281">
        <f t="shared" ref="AM6:AM17" si="12">AG6-AJ6</f>
        <v>9.8999999999999595</v>
      </c>
    </row>
    <row r="7" spans="1:40"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0.97250000000000003</v>
      </c>
      <c r="S7" s="61">
        <v>0</v>
      </c>
      <c r="T7" s="252">
        <f t="shared" si="5"/>
        <v>0.97250000000000003</v>
      </c>
      <c r="U7" s="251">
        <v>0</v>
      </c>
      <c r="V7" s="61">
        <v>0</v>
      </c>
      <c r="W7" s="252">
        <f t="shared" si="6"/>
        <v>0</v>
      </c>
      <c r="X7" s="251">
        <v>7.830000000000001</v>
      </c>
      <c r="Y7" s="61">
        <v>0</v>
      </c>
      <c r="Z7" s="252">
        <f t="shared" si="7"/>
        <v>7.830000000000001</v>
      </c>
      <c r="AA7" s="251">
        <v>0</v>
      </c>
      <c r="AB7" s="61">
        <v>0</v>
      </c>
      <c r="AC7" s="252">
        <f t="shared" si="8"/>
        <v>0</v>
      </c>
      <c r="AD7" s="251">
        <v>0</v>
      </c>
      <c r="AE7" s="61">
        <v>0</v>
      </c>
      <c r="AF7" s="252">
        <f t="shared" si="9"/>
        <v>0</v>
      </c>
      <c r="AG7" s="63">
        <v>8.8025000000000002</v>
      </c>
      <c r="AH7" s="264">
        <v>1.3520398442612128E-3</v>
      </c>
      <c r="AI7" s="263">
        <f t="shared" si="10"/>
        <v>0</v>
      </c>
      <c r="AJ7" s="262">
        <v>0</v>
      </c>
      <c r="AK7" s="261">
        <v>0</v>
      </c>
      <c r="AL7" s="260">
        <f t="shared" si="11"/>
        <v>1</v>
      </c>
      <c r="AM7" s="259">
        <f t="shared" si="12"/>
        <v>8.8025000000000002</v>
      </c>
    </row>
    <row r="8" spans="1:40" ht="15">
      <c r="A8" s="377"/>
      <c r="B8" s="271" t="s">
        <v>24</v>
      </c>
      <c r="C8" s="249">
        <f t="shared" si="0"/>
        <v>0.59503026850554919</v>
      </c>
      <c r="D8" s="231">
        <v>1.4704980000000001</v>
      </c>
      <c r="E8" s="248">
        <v>2.2586445747303891E-4</v>
      </c>
      <c r="F8" s="242">
        <v>0</v>
      </c>
      <c r="G8" s="247">
        <v>0</v>
      </c>
      <c r="H8" s="246">
        <f t="shared" si="1"/>
        <v>1</v>
      </c>
      <c r="I8" s="231">
        <v>2.4712994915254236</v>
      </c>
      <c r="J8" s="72">
        <v>0</v>
      </c>
      <c r="K8" s="245">
        <f t="shared" si="2"/>
        <v>2.4712994915254236</v>
      </c>
      <c r="L8" s="231">
        <v>0</v>
      </c>
      <c r="M8" s="72">
        <v>0</v>
      </c>
      <c r="N8" s="232">
        <f t="shared" si="3"/>
        <v>0</v>
      </c>
      <c r="O8" s="231">
        <v>1.5273750352013518</v>
      </c>
      <c r="P8" s="72">
        <v>0</v>
      </c>
      <c r="Q8" s="232">
        <f t="shared" si="4"/>
        <v>1.5273750352013518</v>
      </c>
      <c r="R8" s="231">
        <v>2.1612499999999999</v>
      </c>
      <c r="S8" s="72">
        <v>0</v>
      </c>
      <c r="T8" s="232">
        <f t="shared" si="5"/>
        <v>2.1612499999999999</v>
      </c>
      <c r="U8" s="231">
        <v>0</v>
      </c>
      <c r="V8" s="72">
        <v>0</v>
      </c>
      <c r="W8" s="232">
        <f t="shared" si="6"/>
        <v>0</v>
      </c>
      <c r="X8" s="231">
        <v>10.175124964798602</v>
      </c>
      <c r="Y8" s="72">
        <v>0</v>
      </c>
      <c r="Z8" s="232">
        <f t="shared" si="7"/>
        <v>10.175124964798602</v>
      </c>
      <c r="AA8" s="231">
        <v>0</v>
      </c>
      <c r="AB8" s="72">
        <v>0</v>
      </c>
      <c r="AC8" s="232">
        <f t="shared" si="8"/>
        <v>0</v>
      </c>
      <c r="AD8" s="231">
        <v>0</v>
      </c>
      <c r="AE8" s="72">
        <v>0</v>
      </c>
      <c r="AF8" s="232">
        <f t="shared" si="9"/>
        <v>0</v>
      </c>
      <c r="AG8" s="74">
        <v>13.863749999999953</v>
      </c>
      <c r="AH8" s="244">
        <v>2.1294339552259387E-3</v>
      </c>
      <c r="AI8" s="243">
        <f t="shared" si="10"/>
        <v>0.10606783878820701</v>
      </c>
      <c r="AJ8" s="242">
        <v>0</v>
      </c>
      <c r="AK8" s="241">
        <v>0</v>
      </c>
      <c r="AL8" s="240">
        <f t="shared" si="11"/>
        <v>1</v>
      </c>
      <c r="AM8" s="239">
        <f t="shared" si="12"/>
        <v>13.863749999999953</v>
      </c>
    </row>
    <row r="9" spans="1:40" ht="15">
      <c r="A9" s="377"/>
      <c r="B9" s="218" t="s">
        <v>23</v>
      </c>
      <c r="C9" s="229">
        <f t="shared" si="0"/>
        <v>0.59282631397972141</v>
      </c>
      <c r="D9" s="211">
        <v>114.59554100000001</v>
      </c>
      <c r="E9" s="228">
        <v>1.760156062558017E-2</v>
      </c>
      <c r="F9" s="222">
        <v>86.601617000000005</v>
      </c>
      <c r="G9" s="227">
        <v>1.330177072229209E-2</v>
      </c>
      <c r="H9" s="226">
        <f t="shared" si="1"/>
        <v>0.24428458346385401</v>
      </c>
      <c r="I9" s="211">
        <v>193.30373550847463</v>
      </c>
      <c r="J9" s="49">
        <v>146.13877002824859</v>
      </c>
      <c r="K9" s="225">
        <f t="shared" si="2"/>
        <v>47.164965480226044</v>
      </c>
      <c r="L9" s="211">
        <v>200.2475</v>
      </c>
      <c r="M9" s="49">
        <v>110.5325</v>
      </c>
      <c r="N9" s="212">
        <f t="shared" si="3"/>
        <v>89.715000000000003</v>
      </c>
      <c r="O9" s="211">
        <v>203.64250000000004</v>
      </c>
      <c r="P9" s="49">
        <v>243.04750000000001</v>
      </c>
      <c r="Q9" s="212">
        <f t="shared" si="4"/>
        <v>-39.404999999999973</v>
      </c>
      <c r="R9" s="211">
        <v>4.415300000000002</v>
      </c>
      <c r="S9" s="49">
        <v>33.022800000000004</v>
      </c>
      <c r="T9" s="212">
        <f t="shared" si="5"/>
        <v>-28.607500000000002</v>
      </c>
      <c r="U9" s="211">
        <v>0</v>
      </c>
      <c r="V9" s="49">
        <v>0</v>
      </c>
      <c r="W9" s="212">
        <f t="shared" si="6"/>
        <v>0</v>
      </c>
      <c r="X9" s="211">
        <v>71.94500000000005</v>
      </c>
      <c r="Y9" s="49">
        <v>0</v>
      </c>
      <c r="Z9" s="212">
        <f t="shared" si="7"/>
        <v>71.94500000000005</v>
      </c>
      <c r="AA9" s="211">
        <v>0</v>
      </c>
      <c r="AB9" s="49">
        <v>0</v>
      </c>
      <c r="AC9" s="212">
        <f t="shared" si="8"/>
        <v>0</v>
      </c>
      <c r="AD9" s="211">
        <v>0</v>
      </c>
      <c r="AE9" s="49">
        <v>0</v>
      </c>
      <c r="AF9" s="212">
        <f t="shared" si="9"/>
        <v>0</v>
      </c>
      <c r="AG9" s="51">
        <v>480.2503000000001</v>
      </c>
      <c r="AH9" s="224">
        <v>7.3765128181584871E-2</v>
      </c>
      <c r="AI9" s="223">
        <f t="shared" si="10"/>
        <v>0.23861628196796544</v>
      </c>
      <c r="AJ9" s="222">
        <v>386.60280000000006</v>
      </c>
      <c r="AK9" s="221">
        <v>5.9381129179102335E-2</v>
      </c>
      <c r="AL9" s="220">
        <f t="shared" si="11"/>
        <v>0.22400669886508839</v>
      </c>
      <c r="AM9" s="219">
        <f t="shared" si="12"/>
        <v>93.647500000000036</v>
      </c>
    </row>
    <row r="10" spans="1:40" ht="15">
      <c r="A10" s="377"/>
      <c r="B10" s="270" t="s">
        <v>22</v>
      </c>
      <c r="C10" s="269">
        <f t="shared" si="0"/>
        <v>0.64217864932504687</v>
      </c>
      <c r="D10" s="251">
        <v>744.22016699999995</v>
      </c>
      <c r="E10" s="268">
        <v>0.11431017536912624</v>
      </c>
      <c r="F10" s="262">
        <v>563.64892325000005</v>
      </c>
      <c r="G10" s="267">
        <v>8.6574927866974016E-2</v>
      </c>
      <c r="H10" s="266">
        <f t="shared" si="1"/>
        <v>0.2426314842795706</v>
      </c>
      <c r="I10" s="251">
        <v>1158.8989571394229</v>
      </c>
      <c r="J10" s="61">
        <v>878.76300528846173</v>
      </c>
      <c r="K10" s="265">
        <f t="shared" si="2"/>
        <v>280.13595185096119</v>
      </c>
      <c r="L10" s="251">
        <v>465.7057523220144</v>
      </c>
      <c r="M10" s="61">
        <v>289.84192115219241</v>
      </c>
      <c r="N10" s="252">
        <f t="shared" si="3"/>
        <v>175.86383116982199</v>
      </c>
      <c r="O10" s="251">
        <v>1260.2567476779859</v>
      </c>
      <c r="P10" s="61">
        <v>1409.0830788478074</v>
      </c>
      <c r="Q10" s="252">
        <f t="shared" si="4"/>
        <v>-148.82633116982151</v>
      </c>
      <c r="R10" s="251">
        <v>178.78059999999999</v>
      </c>
      <c r="S10" s="61">
        <v>364.24360000000001</v>
      </c>
      <c r="T10" s="252">
        <f t="shared" si="5"/>
        <v>-185.46300000000002</v>
      </c>
      <c r="U10" s="251">
        <v>0</v>
      </c>
      <c r="V10" s="61">
        <v>0</v>
      </c>
      <c r="W10" s="252">
        <f t="shared" si="6"/>
        <v>0</v>
      </c>
      <c r="X10" s="251">
        <v>1368.7549999999997</v>
      </c>
      <c r="Y10" s="61">
        <v>66.607500000000016</v>
      </c>
      <c r="Z10" s="252">
        <f t="shared" si="7"/>
        <v>1302.1474999999996</v>
      </c>
      <c r="AA10" s="251">
        <v>0</v>
      </c>
      <c r="AB10" s="61">
        <v>0</v>
      </c>
      <c r="AC10" s="252">
        <f t="shared" si="8"/>
        <v>0</v>
      </c>
      <c r="AD10" s="251">
        <v>0</v>
      </c>
      <c r="AE10" s="61">
        <v>0</v>
      </c>
      <c r="AF10" s="252">
        <f t="shared" si="9"/>
        <v>0</v>
      </c>
      <c r="AG10" s="63">
        <v>3273.4980999999998</v>
      </c>
      <c r="AH10" s="264">
        <v>0.50280032505690153</v>
      </c>
      <c r="AI10" s="263">
        <f t="shared" si="10"/>
        <v>0.22734705940412794</v>
      </c>
      <c r="AJ10" s="262">
        <v>2129.7761</v>
      </c>
      <c r="AK10" s="261">
        <v>0.32712776450833969</v>
      </c>
      <c r="AL10" s="260">
        <f t="shared" si="11"/>
        <v>0.26465172712286517</v>
      </c>
      <c r="AM10" s="259">
        <f t="shared" si="12"/>
        <v>1143.7219999999998</v>
      </c>
    </row>
    <row r="11" spans="1:40" ht="15">
      <c r="A11" s="377"/>
      <c r="B11" s="270" t="s">
        <v>21</v>
      </c>
      <c r="C11" s="269">
        <f t="shared" si="0"/>
        <v>0.69066583528524095</v>
      </c>
      <c r="D11" s="251">
        <v>1013.9761779999999</v>
      </c>
      <c r="E11" s="268">
        <v>0.15574395839678495</v>
      </c>
      <c r="F11" s="262">
        <v>1000.85334</v>
      </c>
      <c r="G11" s="267">
        <v>0.15372832651981833</v>
      </c>
      <c r="H11" s="266">
        <f t="shared" si="1"/>
        <v>1.2941958879037777E-2</v>
      </c>
      <c r="I11" s="251">
        <v>1468.1139940579712</v>
      </c>
      <c r="J11" s="61">
        <v>1447.5920426086959</v>
      </c>
      <c r="K11" s="265">
        <f t="shared" si="2"/>
        <v>20.521951449275321</v>
      </c>
      <c r="L11" s="251">
        <v>1185.6331809370131</v>
      </c>
      <c r="M11" s="61">
        <v>878.58838002513312</v>
      </c>
      <c r="N11" s="252">
        <f t="shared" si="3"/>
        <v>307.04480091187997</v>
      </c>
      <c r="O11" s="251">
        <v>1919.5017933295198</v>
      </c>
      <c r="P11" s="61">
        <v>2038.6491199748671</v>
      </c>
      <c r="Q11" s="252">
        <f t="shared" si="4"/>
        <v>-119.14732664534722</v>
      </c>
      <c r="R11" s="251">
        <v>278.05612573346673</v>
      </c>
      <c r="S11" s="61">
        <v>586.40809999999988</v>
      </c>
      <c r="T11" s="252">
        <f t="shared" si="5"/>
        <v>-308.35197426653315</v>
      </c>
      <c r="U11" s="251">
        <v>0</v>
      </c>
      <c r="V11" s="61">
        <v>0</v>
      </c>
      <c r="W11" s="252">
        <f t="shared" si="6"/>
        <v>0</v>
      </c>
      <c r="X11" s="251">
        <v>5.6999999999999886</v>
      </c>
      <c r="Y11" s="61">
        <v>0</v>
      </c>
      <c r="Z11" s="252">
        <f t="shared" si="7"/>
        <v>5.6999999999999886</v>
      </c>
      <c r="AA11" s="251">
        <v>0</v>
      </c>
      <c r="AB11" s="61">
        <v>0</v>
      </c>
      <c r="AC11" s="252">
        <f t="shared" si="8"/>
        <v>0</v>
      </c>
      <c r="AD11" s="251">
        <v>0</v>
      </c>
      <c r="AE11" s="61">
        <v>0</v>
      </c>
      <c r="AF11" s="252">
        <f t="shared" si="9"/>
        <v>0</v>
      </c>
      <c r="AG11" s="63">
        <v>3388.8910999999994</v>
      </c>
      <c r="AH11" s="264">
        <v>0.52052437319650202</v>
      </c>
      <c r="AI11" s="263">
        <f t="shared" si="10"/>
        <v>0.29920589009189469</v>
      </c>
      <c r="AJ11" s="262">
        <v>3503.6455999999998</v>
      </c>
      <c r="AK11" s="261">
        <v>0.53815034958720798</v>
      </c>
      <c r="AL11" s="260">
        <f t="shared" si="11"/>
        <v>0.28566055311073701</v>
      </c>
      <c r="AM11" s="259">
        <f t="shared" si="12"/>
        <v>-114.75450000000046</v>
      </c>
    </row>
    <row r="12" spans="1:40" ht="15">
      <c r="A12" s="377"/>
      <c r="B12" s="270" t="s">
        <v>20</v>
      </c>
      <c r="C12" s="269">
        <f t="shared" si="0"/>
        <v>0.69073995881004335</v>
      </c>
      <c r="D12" s="251">
        <v>1277.1283920000001</v>
      </c>
      <c r="E12" s="268">
        <v>0.19616341632732215</v>
      </c>
      <c r="F12" s="262">
        <v>1677.9073859999999</v>
      </c>
      <c r="G12" s="267">
        <v>0.25772197003910963</v>
      </c>
      <c r="H12" s="266">
        <f t="shared" si="1"/>
        <v>-0.31381261000107791</v>
      </c>
      <c r="I12" s="251">
        <v>1848.9279152173913</v>
      </c>
      <c r="J12" s="61">
        <v>2426.8500000000004</v>
      </c>
      <c r="K12" s="265">
        <f t="shared" si="2"/>
        <v>-577.92208478260909</v>
      </c>
      <c r="L12" s="251">
        <v>370.44530599942016</v>
      </c>
      <c r="M12" s="61">
        <v>2472.2749999999987</v>
      </c>
      <c r="N12" s="252">
        <f t="shared" si="3"/>
        <v>-2101.8296940005785</v>
      </c>
      <c r="O12" s="251">
        <v>2740.0472505148959</v>
      </c>
      <c r="P12" s="61">
        <v>2671.6200000000008</v>
      </c>
      <c r="Q12" s="252">
        <f t="shared" si="4"/>
        <v>68.42725051489515</v>
      </c>
      <c r="R12" s="251">
        <v>842.41754348568384</v>
      </c>
      <c r="S12" s="61">
        <v>669.02590000000009</v>
      </c>
      <c r="T12" s="252">
        <f t="shared" si="5"/>
        <v>173.39164348568374</v>
      </c>
      <c r="U12" s="251">
        <v>0</v>
      </c>
      <c r="V12" s="61">
        <v>0</v>
      </c>
      <c r="W12" s="252">
        <f t="shared" si="6"/>
        <v>0</v>
      </c>
      <c r="X12" s="251">
        <v>344.2475</v>
      </c>
      <c r="Y12" s="61">
        <v>0</v>
      </c>
      <c r="Z12" s="252">
        <f t="shared" si="7"/>
        <v>344.2475</v>
      </c>
      <c r="AA12" s="251">
        <v>0</v>
      </c>
      <c r="AB12" s="61">
        <v>0</v>
      </c>
      <c r="AC12" s="252">
        <f t="shared" si="8"/>
        <v>0</v>
      </c>
      <c r="AD12" s="251">
        <v>0</v>
      </c>
      <c r="AE12" s="61">
        <v>0</v>
      </c>
      <c r="AF12" s="252">
        <f t="shared" si="9"/>
        <v>0</v>
      </c>
      <c r="AG12" s="63">
        <v>4297.1576000000005</v>
      </c>
      <c r="AH12" s="264">
        <v>0.6600316151400043</v>
      </c>
      <c r="AI12" s="263">
        <f t="shared" si="10"/>
        <v>0.29720306092566862</v>
      </c>
      <c r="AJ12" s="262">
        <v>5812.9208999999992</v>
      </c>
      <c r="AK12" s="261">
        <v>0.89284869864057814</v>
      </c>
      <c r="AL12" s="260">
        <f t="shared" si="11"/>
        <v>0.28865133637032636</v>
      </c>
      <c r="AM12" s="259">
        <f t="shared" si="12"/>
        <v>-1515.7632999999987</v>
      </c>
    </row>
    <row r="13" spans="1:40" ht="15">
      <c r="A13" s="377"/>
      <c r="B13" s="270" t="s">
        <v>19</v>
      </c>
      <c r="C13" s="269">
        <f t="shared" si="0"/>
        <v>0.74166347982838876</v>
      </c>
      <c r="D13" s="251">
        <v>1372.476134</v>
      </c>
      <c r="E13" s="268">
        <v>0.21080856784613364</v>
      </c>
      <c r="F13" s="262">
        <v>1151.776971</v>
      </c>
      <c r="G13" s="267">
        <v>0.17690978208245309</v>
      </c>
      <c r="H13" s="266">
        <f t="shared" si="1"/>
        <v>0.16080364352623416</v>
      </c>
      <c r="I13" s="251">
        <v>1850.5375703783784</v>
      </c>
      <c r="J13" s="61">
        <v>1553.5217732792794</v>
      </c>
      <c r="K13" s="265">
        <f t="shared" si="2"/>
        <v>297.01579709909902</v>
      </c>
      <c r="L13" s="251">
        <v>0</v>
      </c>
      <c r="M13" s="61">
        <v>134.29439737748555</v>
      </c>
      <c r="N13" s="252">
        <f t="shared" si="3"/>
        <v>-134.29439737748555</v>
      </c>
      <c r="O13" s="251">
        <v>3236.131105109579</v>
      </c>
      <c r="P13" s="61">
        <v>3076.373102622515</v>
      </c>
      <c r="Q13" s="252">
        <f t="shared" si="4"/>
        <v>159.758002487064</v>
      </c>
      <c r="R13" s="251">
        <v>1066.8485948904217</v>
      </c>
      <c r="S13" s="61">
        <v>534.98249999999996</v>
      </c>
      <c r="T13" s="252">
        <f t="shared" si="5"/>
        <v>531.86609489042178</v>
      </c>
      <c r="U13" s="251">
        <v>0</v>
      </c>
      <c r="V13" s="61">
        <v>0</v>
      </c>
      <c r="W13" s="252">
        <f t="shared" si="6"/>
        <v>0</v>
      </c>
      <c r="X13" s="251">
        <v>49.944999999999993</v>
      </c>
      <c r="Y13" s="61">
        <v>0</v>
      </c>
      <c r="Z13" s="252">
        <f t="shared" si="7"/>
        <v>49.944999999999993</v>
      </c>
      <c r="AA13" s="251">
        <v>0</v>
      </c>
      <c r="AB13" s="61">
        <v>0</v>
      </c>
      <c r="AC13" s="252">
        <f t="shared" si="8"/>
        <v>0</v>
      </c>
      <c r="AD13" s="251">
        <v>0</v>
      </c>
      <c r="AE13" s="61">
        <v>0</v>
      </c>
      <c r="AF13" s="252">
        <f t="shared" si="9"/>
        <v>0</v>
      </c>
      <c r="AG13" s="63">
        <v>4352.9247000000005</v>
      </c>
      <c r="AH13" s="264">
        <v>0.66859728866444612</v>
      </c>
      <c r="AI13" s="263">
        <f t="shared" si="10"/>
        <v>0.31529976477654204</v>
      </c>
      <c r="AJ13" s="262">
        <v>3745.6500000000005</v>
      </c>
      <c r="AK13" s="261">
        <v>0.57532156132781409</v>
      </c>
      <c r="AL13" s="260">
        <f t="shared" si="11"/>
        <v>0.3074972223779584</v>
      </c>
      <c r="AM13" s="259">
        <f t="shared" si="12"/>
        <v>607.27469999999994</v>
      </c>
    </row>
    <row r="14" spans="1:40" ht="15">
      <c r="A14" s="377"/>
      <c r="B14" s="258" t="s">
        <v>18</v>
      </c>
      <c r="C14" s="269">
        <f t="shared" si="0"/>
        <v>0.74216215375036576</v>
      </c>
      <c r="D14" s="251">
        <v>815.35981700000002</v>
      </c>
      <c r="E14" s="268">
        <v>0.12523703038835909</v>
      </c>
      <c r="F14" s="262">
        <v>801.08596150000005</v>
      </c>
      <c r="G14" s="267">
        <v>0.12304460537636275</v>
      </c>
      <c r="H14" s="266">
        <f t="shared" si="1"/>
        <v>1.750620425779453E-2</v>
      </c>
      <c r="I14" s="251">
        <v>1098.6275881621621</v>
      </c>
      <c r="J14" s="61">
        <v>1080.3472415630631</v>
      </c>
      <c r="K14" s="265">
        <f t="shared" si="2"/>
        <v>18.280346599098948</v>
      </c>
      <c r="L14" s="251">
        <v>0</v>
      </c>
      <c r="M14" s="61">
        <v>0</v>
      </c>
      <c r="N14" s="252">
        <f t="shared" si="3"/>
        <v>0</v>
      </c>
      <c r="O14" s="251">
        <v>1570.8645941089499</v>
      </c>
      <c r="P14" s="61">
        <v>2242.67</v>
      </c>
      <c r="Q14" s="252">
        <f t="shared" si="4"/>
        <v>-671.80540589105021</v>
      </c>
      <c r="R14" s="251">
        <v>508.86450589105016</v>
      </c>
      <c r="S14" s="61">
        <v>341.48200000000003</v>
      </c>
      <c r="T14" s="252">
        <f t="shared" si="5"/>
        <v>167.38250589105013</v>
      </c>
      <c r="U14" s="251">
        <v>0</v>
      </c>
      <c r="V14" s="61">
        <v>0</v>
      </c>
      <c r="W14" s="252">
        <f t="shared" si="6"/>
        <v>0</v>
      </c>
      <c r="X14" s="251">
        <v>750.77</v>
      </c>
      <c r="Y14" s="61">
        <v>28.757499999999993</v>
      </c>
      <c r="Z14" s="252">
        <f t="shared" si="7"/>
        <v>722.01250000000005</v>
      </c>
      <c r="AA14" s="251">
        <v>0</v>
      </c>
      <c r="AB14" s="61">
        <v>0</v>
      </c>
      <c r="AC14" s="252">
        <f t="shared" si="8"/>
        <v>0</v>
      </c>
      <c r="AD14" s="251">
        <v>0</v>
      </c>
      <c r="AE14" s="61">
        <v>0</v>
      </c>
      <c r="AF14" s="252">
        <f t="shared" si="9"/>
        <v>0</v>
      </c>
      <c r="AG14" s="63">
        <v>2830.4991</v>
      </c>
      <c r="AH14" s="264">
        <v>0.43475689433064502</v>
      </c>
      <c r="AI14" s="263">
        <f t="shared" si="10"/>
        <v>0.288062206767704</v>
      </c>
      <c r="AJ14" s="262">
        <v>2612.9095000000002</v>
      </c>
      <c r="AK14" s="261">
        <v>0.40133572895179154</v>
      </c>
      <c r="AL14" s="260">
        <f t="shared" si="11"/>
        <v>0.30658771821220748</v>
      </c>
      <c r="AM14" s="259">
        <f t="shared" si="12"/>
        <v>217.58959999999979</v>
      </c>
    </row>
    <row r="15" spans="1:40" ht="15">
      <c r="A15" s="377"/>
      <c r="B15" s="238" t="s">
        <v>17</v>
      </c>
      <c r="C15" s="249">
        <f t="shared" si="0"/>
        <v>0.69202725947021682</v>
      </c>
      <c r="D15" s="231">
        <v>68.566652000000005</v>
      </c>
      <c r="E15" s="248">
        <v>1.0531649587230079E-2</v>
      </c>
      <c r="F15" s="242">
        <v>51.721418499999999</v>
      </c>
      <c r="G15" s="247">
        <v>7.9442679496240405E-3</v>
      </c>
      <c r="H15" s="246">
        <f t="shared" si="1"/>
        <v>0.24567676864257576</v>
      </c>
      <c r="I15" s="231">
        <v>99.080854202898564</v>
      </c>
      <c r="J15" s="72">
        <v>74.793542717391318</v>
      </c>
      <c r="K15" s="245">
        <f t="shared" si="2"/>
        <v>24.287311485507246</v>
      </c>
      <c r="L15" s="231">
        <v>0</v>
      </c>
      <c r="M15" s="72">
        <v>0</v>
      </c>
      <c r="N15" s="232">
        <f t="shared" si="3"/>
        <v>0</v>
      </c>
      <c r="O15" s="231">
        <v>211.59309772155649</v>
      </c>
      <c r="P15" s="72">
        <v>157.12</v>
      </c>
      <c r="Q15" s="232">
        <f t="shared" si="4"/>
        <v>54.473097721556485</v>
      </c>
      <c r="R15" s="231">
        <v>3.2469022784435482</v>
      </c>
      <c r="S15" s="72">
        <v>23.850350000000002</v>
      </c>
      <c r="T15" s="232">
        <f t="shared" si="5"/>
        <v>-20.603447721556453</v>
      </c>
      <c r="U15" s="231">
        <v>0</v>
      </c>
      <c r="V15" s="72">
        <v>0</v>
      </c>
      <c r="W15" s="232">
        <f t="shared" si="6"/>
        <v>0</v>
      </c>
      <c r="X15" s="231">
        <v>595.71500000000015</v>
      </c>
      <c r="Y15" s="72">
        <v>0</v>
      </c>
      <c r="Z15" s="232">
        <f t="shared" si="7"/>
        <v>595.71500000000015</v>
      </c>
      <c r="AA15" s="231">
        <v>0</v>
      </c>
      <c r="AB15" s="72">
        <v>0</v>
      </c>
      <c r="AC15" s="232">
        <f t="shared" si="8"/>
        <v>0</v>
      </c>
      <c r="AD15" s="231">
        <v>0</v>
      </c>
      <c r="AE15" s="72">
        <v>0</v>
      </c>
      <c r="AF15" s="232">
        <f t="shared" si="9"/>
        <v>0</v>
      </c>
      <c r="AG15" s="74">
        <v>810.55500000000018</v>
      </c>
      <c r="AH15" s="244">
        <v>0.12449902368249334</v>
      </c>
      <c r="AI15" s="243">
        <f t="shared" si="10"/>
        <v>8.459222631406875E-2</v>
      </c>
      <c r="AJ15" s="242">
        <v>180.97035</v>
      </c>
      <c r="AK15" s="241">
        <v>2.7796549147955887E-2</v>
      </c>
      <c r="AL15" s="240">
        <f t="shared" si="11"/>
        <v>0.28580051096768061</v>
      </c>
      <c r="AM15" s="239">
        <f t="shared" si="12"/>
        <v>629.58465000000024</v>
      </c>
    </row>
    <row r="16" spans="1:40"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113.05500000000001</v>
      </c>
      <c r="P16" s="49">
        <v>0</v>
      </c>
      <c r="Q16" s="212">
        <f t="shared" si="4"/>
        <v>113.05500000000001</v>
      </c>
      <c r="R16" s="211">
        <v>0.38759242920763226</v>
      </c>
      <c r="S16" s="49">
        <v>0</v>
      </c>
      <c r="T16" s="212">
        <f t="shared" si="5"/>
        <v>0.38759242920763226</v>
      </c>
      <c r="U16" s="211">
        <v>0</v>
      </c>
      <c r="V16" s="49">
        <v>0</v>
      </c>
      <c r="W16" s="212">
        <f t="shared" si="6"/>
        <v>0</v>
      </c>
      <c r="X16" s="211">
        <v>88.867407570792366</v>
      </c>
      <c r="Y16" s="49">
        <v>0</v>
      </c>
      <c r="Z16" s="212">
        <f t="shared" si="7"/>
        <v>88.867407570792366</v>
      </c>
      <c r="AA16" s="211">
        <v>0</v>
      </c>
      <c r="AB16" s="49">
        <v>0</v>
      </c>
      <c r="AC16" s="212">
        <f t="shared" si="8"/>
        <v>0</v>
      </c>
      <c r="AD16" s="211">
        <v>0</v>
      </c>
      <c r="AE16" s="49">
        <v>0</v>
      </c>
      <c r="AF16" s="212">
        <f t="shared" si="9"/>
        <v>0</v>
      </c>
      <c r="AG16" s="51">
        <v>202.31</v>
      </c>
      <c r="AH16" s="224">
        <v>3.1074260822776024E-2</v>
      </c>
      <c r="AI16" s="223">
        <f t="shared" si="10"/>
        <v>0</v>
      </c>
      <c r="AJ16" s="222">
        <v>0</v>
      </c>
      <c r="AK16" s="221">
        <v>0</v>
      </c>
      <c r="AL16" s="220">
        <f t="shared" si="11"/>
        <v>1</v>
      </c>
      <c r="AM16" s="219">
        <f t="shared" si="12"/>
        <v>202.31</v>
      </c>
    </row>
    <row r="17" spans="1:39"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22.75</v>
      </c>
      <c r="P17" s="38">
        <v>0</v>
      </c>
      <c r="Q17" s="192">
        <f t="shared" si="4"/>
        <v>22.75</v>
      </c>
      <c r="R17" s="191">
        <v>0</v>
      </c>
      <c r="S17" s="38">
        <v>0</v>
      </c>
      <c r="T17" s="192">
        <f t="shared" si="5"/>
        <v>0</v>
      </c>
      <c r="U17" s="191">
        <v>0</v>
      </c>
      <c r="V17" s="38">
        <v>0</v>
      </c>
      <c r="W17" s="192">
        <f t="shared" si="6"/>
        <v>0</v>
      </c>
      <c r="X17" s="191">
        <v>15.37</v>
      </c>
      <c r="Y17" s="38">
        <v>0</v>
      </c>
      <c r="Z17" s="192">
        <f t="shared" si="7"/>
        <v>15.37</v>
      </c>
      <c r="AA17" s="191">
        <v>0</v>
      </c>
      <c r="AB17" s="38">
        <v>0</v>
      </c>
      <c r="AC17" s="192">
        <f t="shared" si="8"/>
        <v>0</v>
      </c>
      <c r="AD17" s="191">
        <v>0</v>
      </c>
      <c r="AE17" s="38">
        <v>0</v>
      </c>
      <c r="AF17" s="192">
        <f t="shared" si="9"/>
        <v>0</v>
      </c>
      <c r="AG17" s="40">
        <v>38.119999999999997</v>
      </c>
      <c r="AH17" s="204">
        <v>5.8551273914498637E-3</v>
      </c>
      <c r="AI17" s="203">
        <f t="shared" si="10"/>
        <v>0</v>
      </c>
      <c r="AJ17" s="202">
        <v>0</v>
      </c>
      <c r="AK17" s="201">
        <v>0</v>
      </c>
      <c r="AL17" s="200">
        <f t="shared" si="11"/>
        <v>1</v>
      </c>
      <c r="AM17" s="199">
        <f t="shared" si="12"/>
        <v>38.119999999999997</v>
      </c>
    </row>
    <row r="18" spans="1:39" ht="15">
      <c r="A18" s="377"/>
      <c r="B18" s="178" t="s">
        <v>14</v>
      </c>
      <c r="C18" s="189">
        <f t="shared" si="0"/>
        <v>0.70049482615739822</v>
      </c>
      <c r="D18" s="171">
        <f>SUM(D6:D17)</f>
        <v>5407.7933790000016</v>
      </c>
      <c r="E18" s="188">
        <v>0.83062222299800959</v>
      </c>
      <c r="F18" s="182">
        <f>SUM(F6:F17)</f>
        <v>5333.59561725</v>
      </c>
      <c r="G18" s="187">
        <v>0.81922565055663399</v>
      </c>
      <c r="H18" s="186">
        <f t="shared" si="1"/>
        <v>1.3720524537444887E-2</v>
      </c>
      <c r="I18" s="171">
        <f t="shared" ref="I18:AG18" si="13">SUM(I6:I17)</f>
        <v>7719.9619141582252</v>
      </c>
      <c r="J18" s="27">
        <f t="shared" si="13"/>
        <v>7608.0063754851399</v>
      </c>
      <c r="K18" s="185">
        <f t="shared" si="13"/>
        <v>111.95553867308411</v>
      </c>
      <c r="L18" s="171">
        <f t="shared" si="13"/>
        <v>2223.2617392584475</v>
      </c>
      <c r="M18" s="27">
        <f t="shared" si="13"/>
        <v>3885.5321985548098</v>
      </c>
      <c r="N18" s="172">
        <f t="shared" si="13"/>
        <v>-1662.2704592963619</v>
      </c>
      <c r="O18" s="171">
        <f t="shared" si="13"/>
        <v>11279.369463497687</v>
      </c>
      <c r="P18" s="27">
        <f t="shared" si="13"/>
        <v>11838.56280144519</v>
      </c>
      <c r="Q18" s="172">
        <f t="shared" si="13"/>
        <v>-559.19333794750196</v>
      </c>
      <c r="R18" s="171">
        <f t="shared" si="13"/>
        <v>2886.1509147082734</v>
      </c>
      <c r="S18" s="27">
        <f t="shared" si="13"/>
        <v>2553.0152499999999</v>
      </c>
      <c r="T18" s="172">
        <f t="shared" si="13"/>
        <v>333.13566470827374</v>
      </c>
      <c r="U18" s="171">
        <f t="shared" si="13"/>
        <v>0</v>
      </c>
      <c r="V18" s="27">
        <f t="shared" si="13"/>
        <v>0</v>
      </c>
      <c r="W18" s="172">
        <f t="shared" si="13"/>
        <v>0</v>
      </c>
      <c r="X18" s="171">
        <f t="shared" si="13"/>
        <v>3317.9900325355902</v>
      </c>
      <c r="Y18" s="27">
        <f t="shared" si="13"/>
        <v>95.365000000000009</v>
      </c>
      <c r="Z18" s="172">
        <f t="shared" si="13"/>
        <v>3222.6250325355904</v>
      </c>
      <c r="AA18" s="171">
        <f t="shared" si="13"/>
        <v>0</v>
      </c>
      <c r="AB18" s="27">
        <f t="shared" si="13"/>
        <v>0</v>
      </c>
      <c r="AC18" s="172">
        <f t="shared" si="13"/>
        <v>0</v>
      </c>
      <c r="AD18" s="171">
        <f t="shared" si="13"/>
        <v>0</v>
      </c>
      <c r="AE18" s="27">
        <f t="shared" si="13"/>
        <v>0</v>
      </c>
      <c r="AF18" s="172">
        <f t="shared" si="13"/>
        <v>0</v>
      </c>
      <c r="AG18" s="29">
        <f t="shared" si="13"/>
        <v>19706.772150000001</v>
      </c>
      <c r="AH18" s="184">
        <v>3.0269061230988021</v>
      </c>
      <c r="AI18" s="183">
        <f t="shared" si="10"/>
        <v>0.27441294484140072</v>
      </c>
      <c r="AJ18" s="182">
        <f>SUM(AJ6:AJ17)</f>
        <v>18372.47525</v>
      </c>
      <c r="AK18" s="181">
        <v>2.8219617813427895</v>
      </c>
      <c r="AL18" s="180">
        <f t="shared" si="11"/>
        <v>0.29030359517017174</v>
      </c>
      <c r="AM18" s="179">
        <f>SUM(AM6:AM17)</f>
        <v>1334.2969000000003</v>
      </c>
    </row>
    <row r="19" spans="1:39" ht="15">
      <c r="A19" s="377"/>
      <c r="B19" s="158" t="s">
        <v>87</v>
      </c>
      <c r="C19" s="169">
        <f t="shared" si="0"/>
        <v>0.70052859808155232</v>
      </c>
      <c r="D19" s="151">
        <f>SUM(D9:D15)</f>
        <v>5406.322881000001</v>
      </c>
      <c r="E19" s="168">
        <v>0.83039635854053651</v>
      </c>
      <c r="F19" s="162">
        <f>SUM(F9:F15)</f>
        <v>5333.59561725</v>
      </c>
      <c r="G19" s="167">
        <v>0.81922565055663399</v>
      </c>
      <c r="H19" s="166">
        <f t="shared" si="1"/>
        <v>1.3452260501420265E-2</v>
      </c>
      <c r="I19" s="151">
        <f t="shared" ref="I19:AG19" si="14">SUM(I9:I15)</f>
        <v>7717.4906146666999</v>
      </c>
      <c r="J19" s="16">
        <f t="shared" si="14"/>
        <v>7608.0063754851399</v>
      </c>
      <c r="K19" s="165">
        <f t="shared" si="14"/>
        <v>109.48423918155868</v>
      </c>
      <c r="L19" s="151">
        <f t="shared" si="14"/>
        <v>2222.0317392584475</v>
      </c>
      <c r="M19" s="16">
        <f t="shared" si="14"/>
        <v>3885.5321985548098</v>
      </c>
      <c r="N19" s="152">
        <f t="shared" si="14"/>
        <v>-1663.5004592963619</v>
      </c>
      <c r="O19" s="151">
        <f t="shared" si="14"/>
        <v>11142.037088462484</v>
      </c>
      <c r="P19" s="16">
        <f t="shared" si="14"/>
        <v>11838.56280144519</v>
      </c>
      <c r="Q19" s="152">
        <f t="shared" si="14"/>
        <v>-696.52571298270323</v>
      </c>
      <c r="R19" s="151">
        <f t="shared" si="14"/>
        <v>2882.629572279066</v>
      </c>
      <c r="S19" s="16">
        <f t="shared" si="14"/>
        <v>2553.0152499999999</v>
      </c>
      <c r="T19" s="152">
        <f t="shared" si="14"/>
        <v>329.61432227906602</v>
      </c>
      <c r="U19" s="151">
        <f t="shared" si="14"/>
        <v>0</v>
      </c>
      <c r="V19" s="16">
        <f t="shared" si="14"/>
        <v>0</v>
      </c>
      <c r="W19" s="152">
        <f t="shared" si="14"/>
        <v>0</v>
      </c>
      <c r="X19" s="151">
        <f t="shared" si="14"/>
        <v>3187.0774999999999</v>
      </c>
      <c r="Y19" s="16">
        <f t="shared" si="14"/>
        <v>95.365000000000009</v>
      </c>
      <c r="Z19" s="152">
        <f t="shared" si="14"/>
        <v>3091.7124999999996</v>
      </c>
      <c r="AA19" s="151">
        <f t="shared" si="14"/>
        <v>0</v>
      </c>
      <c r="AB19" s="16">
        <f t="shared" si="14"/>
        <v>0</v>
      </c>
      <c r="AC19" s="152">
        <f t="shared" si="14"/>
        <v>0</v>
      </c>
      <c r="AD19" s="151">
        <f t="shared" si="14"/>
        <v>0</v>
      </c>
      <c r="AE19" s="16">
        <f t="shared" si="14"/>
        <v>0</v>
      </c>
      <c r="AF19" s="152">
        <f t="shared" si="14"/>
        <v>0</v>
      </c>
      <c r="AG19" s="18">
        <f t="shared" si="14"/>
        <v>19433.775900000001</v>
      </c>
      <c r="AH19" s="164">
        <v>2.9849746482525772</v>
      </c>
      <c r="AI19" s="163">
        <f t="shared" si="10"/>
        <v>0.27819209755320895</v>
      </c>
      <c r="AJ19" s="162">
        <f>SUM(AJ9:AJ15)</f>
        <v>18372.47525</v>
      </c>
      <c r="AK19" s="161">
        <v>2.8219617813427895</v>
      </c>
      <c r="AL19" s="160">
        <f t="shared" si="11"/>
        <v>0.29030359517017174</v>
      </c>
      <c r="AM19" s="159">
        <f>SUM(AM9:AM15)</f>
        <v>1061.3006500000006</v>
      </c>
    </row>
    <row r="20" spans="1:39" ht="15.75" thickBot="1">
      <c r="A20" s="379"/>
      <c r="B20" s="301" t="s">
        <v>86</v>
      </c>
      <c r="C20" s="313">
        <f t="shared" si="0"/>
        <v>0.59503026850554919</v>
      </c>
      <c r="D20" s="294">
        <f>SUM(D6:D8,D16:D17)</f>
        <v>1.4704980000000001</v>
      </c>
      <c r="E20" s="312">
        <v>2.2586445747303891E-4</v>
      </c>
      <c r="F20" s="305">
        <f>SUM(F6:F8,F16:F17)</f>
        <v>0</v>
      </c>
      <c r="G20" s="311">
        <v>0</v>
      </c>
      <c r="H20" s="310">
        <f t="shared" si="1"/>
        <v>1</v>
      </c>
      <c r="I20" s="294">
        <f t="shared" ref="I20:AG20" si="15">SUM(I6:I8,I16:I17)</f>
        <v>2.4712994915254236</v>
      </c>
      <c r="J20" s="293">
        <f t="shared" si="15"/>
        <v>0</v>
      </c>
      <c r="K20" s="309">
        <f t="shared" si="15"/>
        <v>2.4712994915254236</v>
      </c>
      <c r="L20" s="294">
        <f t="shared" si="15"/>
        <v>1.23</v>
      </c>
      <c r="M20" s="293">
        <f t="shared" si="15"/>
        <v>0</v>
      </c>
      <c r="N20" s="295">
        <f t="shared" si="15"/>
        <v>1.23</v>
      </c>
      <c r="O20" s="294">
        <f t="shared" si="15"/>
        <v>137.33237503520135</v>
      </c>
      <c r="P20" s="293">
        <f t="shared" si="15"/>
        <v>0</v>
      </c>
      <c r="Q20" s="295">
        <f t="shared" si="15"/>
        <v>137.33237503520135</v>
      </c>
      <c r="R20" s="294">
        <f t="shared" si="15"/>
        <v>3.5213424292076323</v>
      </c>
      <c r="S20" s="293">
        <f t="shared" si="15"/>
        <v>0</v>
      </c>
      <c r="T20" s="295">
        <f t="shared" si="15"/>
        <v>3.5213424292076323</v>
      </c>
      <c r="U20" s="294">
        <f t="shared" si="15"/>
        <v>0</v>
      </c>
      <c r="V20" s="293">
        <f t="shared" si="15"/>
        <v>0</v>
      </c>
      <c r="W20" s="295">
        <f t="shared" si="15"/>
        <v>0</v>
      </c>
      <c r="X20" s="294">
        <f t="shared" si="15"/>
        <v>130.91253253559094</v>
      </c>
      <c r="Y20" s="293">
        <f t="shared" si="15"/>
        <v>0</v>
      </c>
      <c r="Z20" s="295">
        <f t="shared" si="15"/>
        <v>130.91253253559094</v>
      </c>
      <c r="AA20" s="294">
        <f t="shared" si="15"/>
        <v>0</v>
      </c>
      <c r="AB20" s="293">
        <f t="shared" si="15"/>
        <v>0</v>
      </c>
      <c r="AC20" s="295">
        <f t="shared" si="15"/>
        <v>0</v>
      </c>
      <c r="AD20" s="294">
        <f t="shared" si="15"/>
        <v>0</v>
      </c>
      <c r="AE20" s="293">
        <f t="shared" si="15"/>
        <v>0</v>
      </c>
      <c r="AF20" s="295">
        <f t="shared" si="15"/>
        <v>0</v>
      </c>
      <c r="AG20" s="308">
        <f t="shared" si="15"/>
        <v>272.99624999999992</v>
      </c>
      <c r="AH20" s="307">
        <v>4.1931474846224934E-2</v>
      </c>
      <c r="AI20" s="306">
        <f t="shared" si="10"/>
        <v>5.386513551010318E-3</v>
      </c>
      <c r="AJ20" s="305">
        <f>SUM(AJ6:AJ8,AJ16:AJ17)</f>
        <v>0</v>
      </c>
      <c r="AK20" s="304">
        <v>0</v>
      </c>
      <c r="AL20" s="303">
        <f t="shared" si="11"/>
        <v>1</v>
      </c>
      <c r="AM20" s="302">
        <f>SUM(AM6:AM8,AM16:AM17)</f>
        <v>272.99624999999992</v>
      </c>
    </row>
    <row r="21" spans="1:39" ht="15.75" thickTop="1">
      <c r="A21" s="376" t="s">
        <v>89</v>
      </c>
      <c r="B21" s="280" t="s">
        <v>26</v>
      </c>
      <c r="C21" s="291">
        <f t="shared" si="0"/>
        <v>1</v>
      </c>
      <c r="D21" s="273">
        <v>0</v>
      </c>
      <c r="E21" s="290">
        <v>0</v>
      </c>
      <c r="F21" s="284">
        <v>0</v>
      </c>
      <c r="G21" s="289">
        <v>0</v>
      </c>
      <c r="H21" s="288">
        <f t="shared" si="1"/>
        <v>1</v>
      </c>
      <c r="I21" s="273">
        <v>0</v>
      </c>
      <c r="J21" s="83">
        <v>0</v>
      </c>
      <c r="K21" s="287">
        <f t="shared" ref="K21:K32" si="16">I21-J21</f>
        <v>0</v>
      </c>
      <c r="L21" s="273">
        <v>0</v>
      </c>
      <c r="M21" s="83">
        <v>0</v>
      </c>
      <c r="N21" s="274">
        <f t="shared" ref="N21:N32" si="17">L21-M21</f>
        <v>0</v>
      </c>
      <c r="O21" s="273">
        <v>0</v>
      </c>
      <c r="P21" s="83">
        <v>0</v>
      </c>
      <c r="Q21" s="274">
        <f t="shared" ref="Q21:Q32" si="18">O21-P21</f>
        <v>0</v>
      </c>
      <c r="R21" s="273">
        <v>0</v>
      </c>
      <c r="S21" s="83">
        <v>0</v>
      </c>
      <c r="T21" s="274">
        <f t="shared" ref="T21:T32" si="19">R21-S21</f>
        <v>0</v>
      </c>
      <c r="U21" s="273">
        <v>0</v>
      </c>
      <c r="V21" s="83">
        <v>0</v>
      </c>
      <c r="W21" s="274">
        <f t="shared" ref="W21:W32" si="20">U21-V21</f>
        <v>0</v>
      </c>
      <c r="X21" s="273">
        <v>11.559999999999945</v>
      </c>
      <c r="Y21" s="83">
        <v>0</v>
      </c>
      <c r="Z21" s="274">
        <f t="shared" ref="Z21:Z32" si="21">X21-Y21</f>
        <v>11.559999999999945</v>
      </c>
      <c r="AA21" s="273">
        <v>0</v>
      </c>
      <c r="AB21" s="83">
        <v>0</v>
      </c>
      <c r="AC21" s="274">
        <f t="shared" ref="AC21:AC32" si="22">AA21-AB21</f>
        <v>0</v>
      </c>
      <c r="AD21" s="273">
        <v>0</v>
      </c>
      <c r="AE21" s="83">
        <v>0</v>
      </c>
      <c r="AF21" s="274">
        <f t="shared" ref="AF21:AF32" si="23">AD21-AE21</f>
        <v>0</v>
      </c>
      <c r="AG21" s="85">
        <v>11.559999999999945</v>
      </c>
      <c r="AH21" s="286">
        <v>1.7755842771553019E-3</v>
      </c>
      <c r="AI21" s="285">
        <f t="shared" si="10"/>
        <v>0</v>
      </c>
      <c r="AJ21" s="284">
        <v>0</v>
      </c>
      <c r="AK21" s="283">
        <v>0</v>
      </c>
      <c r="AL21" s="282">
        <f t="shared" si="11"/>
        <v>1</v>
      </c>
      <c r="AM21" s="281">
        <f t="shared" ref="AM21:AM32" si="24">AG21-AJ21</f>
        <v>11.559999999999945</v>
      </c>
    </row>
    <row r="22" spans="1:39" ht="15">
      <c r="A22" s="377"/>
      <c r="B22" s="270" t="s">
        <v>25</v>
      </c>
      <c r="C22" s="269">
        <f t="shared" si="0"/>
        <v>1</v>
      </c>
      <c r="D22" s="251">
        <v>0</v>
      </c>
      <c r="E22" s="268">
        <v>0</v>
      </c>
      <c r="F22" s="262">
        <v>0</v>
      </c>
      <c r="G22" s="267">
        <v>0</v>
      </c>
      <c r="H22" s="266">
        <f t="shared" si="1"/>
        <v>1</v>
      </c>
      <c r="I22" s="251">
        <v>0</v>
      </c>
      <c r="J22" s="61">
        <v>0</v>
      </c>
      <c r="K22" s="265">
        <f t="shared" si="16"/>
        <v>0</v>
      </c>
      <c r="L22" s="251">
        <v>0</v>
      </c>
      <c r="M22" s="61">
        <v>0</v>
      </c>
      <c r="N22" s="252">
        <f t="shared" si="17"/>
        <v>0</v>
      </c>
      <c r="O22" s="251">
        <v>0</v>
      </c>
      <c r="P22" s="61">
        <v>0</v>
      </c>
      <c r="Q22" s="252">
        <f t="shared" si="18"/>
        <v>0</v>
      </c>
      <c r="R22" s="251">
        <v>0</v>
      </c>
      <c r="S22" s="61">
        <v>0</v>
      </c>
      <c r="T22" s="252">
        <f t="shared" si="19"/>
        <v>0</v>
      </c>
      <c r="U22" s="251">
        <v>0</v>
      </c>
      <c r="V22" s="61">
        <v>0</v>
      </c>
      <c r="W22" s="252">
        <f t="shared" si="20"/>
        <v>0</v>
      </c>
      <c r="X22" s="251">
        <v>10.44</v>
      </c>
      <c r="Y22" s="61">
        <v>0</v>
      </c>
      <c r="Z22" s="252">
        <f t="shared" si="21"/>
        <v>10.44</v>
      </c>
      <c r="AA22" s="251">
        <v>0</v>
      </c>
      <c r="AB22" s="61">
        <v>0</v>
      </c>
      <c r="AC22" s="252">
        <f t="shared" si="22"/>
        <v>0</v>
      </c>
      <c r="AD22" s="251">
        <v>0</v>
      </c>
      <c r="AE22" s="61">
        <v>0</v>
      </c>
      <c r="AF22" s="252">
        <f t="shared" si="23"/>
        <v>0</v>
      </c>
      <c r="AG22" s="63">
        <v>10.44</v>
      </c>
      <c r="AH22" s="264">
        <v>1.6035553506489135E-3</v>
      </c>
      <c r="AI22" s="263">
        <f t="shared" si="10"/>
        <v>0</v>
      </c>
      <c r="AJ22" s="262">
        <v>0</v>
      </c>
      <c r="AK22" s="261">
        <v>0</v>
      </c>
      <c r="AL22" s="260">
        <f t="shared" si="11"/>
        <v>1</v>
      </c>
      <c r="AM22" s="259">
        <f t="shared" si="24"/>
        <v>10.44</v>
      </c>
    </row>
    <row r="23" spans="1:39" ht="15">
      <c r="A23" s="377"/>
      <c r="B23" s="271" t="s">
        <v>24</v>
      </c>
      <c r="C23" s="249">
        <f t="shared" si="0"/>
        <v>0.59558595404961023</v>
      </c>
      <c r="D23" s="231">
        <v>1.7657999999999998</v>
      </c>
      <c r="E23" s="248">
        <v>2.7122203430803173E-4</v>
      </c>
      <c r="F23" s="242">
        <v>0</v>
      </c>
      <c r="G23" s="247">
        <v>0</v>
      </c>
      <c r="H23" s="246">
        <f t="shared" si="1"/>
        <v>1</v>
      </c>
      <c r="I23" s="231">
        <v>2.9648113559322034</v>
      </c>
      <c r="J23" s="72">
        <v>0</v>
      </c>
      <c r="K23" s="245">
        <f t="shared" si="16"/>
        <v>2.9648113559322034</v>
      </c>
      <c r="L23" s="231">
        <v>0</v>
      </c>
      <c r="M23" s="72">
        <v>0</v>
      </c>
      <c r="N23" s="232">
        <f t="shared" si="17"/>
        <v>0</v>
      </c>
      <c r="O23" s="231">
        <v>2.2475000000000001</v>
      </c>
      <c r="P23" s="72">
        <v>0</v>
      </c>
      <c r="Q23" s="232">
        <f t="shared" si="18"/>
        <v>2.2475000000000001</v>
      </c>
      <c r="R23" s="231">
        <v>0.3075</v>
      </c>
      <c r="S23" s="72">
        <v>0</v>
      </c>
      <c r="T23" s="232">
        <f t="shared" si="19"/>
        <v>0.3075</v>
      </c>
      <c r="U23" s="231">
        <v>0</v>
      </c>
      <c r="V23" s="72">
        <v>0</v>
      </c>
      <c r="W23" s="232">
        <f t="shared" si="20"/>
        <v>0</v>
      </c>
      <c r="X23" s="231">
        <v>13.564999999999941</v>
      </c>
      <c r="Y23" s="72">
        <v>0</v>
      </c>
      <c r="Z23" s="232">
        <f t="shared" si="21"/>
        <v>13.564999999999941</v>
      </c>
      <c r="AA23" s="231">
        <v>0</v>
      </c>
      <c r="AB23" s="72">
        <v>0</v>
      </c>
      <c r="AC23" s="232">
        <f t="shared" si="22"/>
        <v>0</v>
      </c>
      <c r="AD23" s="231">
        <v>0</v>
      </c>
      <c r="AE23" s="72">
        <v>0</v>
      </c>
      <c r="AF23" s="232">
        <f t="shared" si="23"/>
        <v>0</v>
      </c>
      <c r="AG23" s="74">
        <v>16.119999999999941</v>
      </c>
      <c r="AH23" s="244">
        <v>2.4759877636456313E-3</v>
      </c>
      <c r="AI23" s="243">
        <f t="shared" si="10"/>
        <v>0.10954094292804009</v>
      </c>
      <c r="AJ23" s="242">
        <v>0</v>
      </c>
      <c r="AK23" s="241">
        <v>0</v>
      </c>
      <c r="AL23" s="240">
        <f t="shared" si="11"/>
        <v>1</v>
      </c>
      <c r="AM23" s="239">
        <f t="shared" si="24"/>
        <v>16.119999999999941</v>
      </c>
    </row>
    <row r="24" spans="1:39" ht="15">
      <c r="A24" s="377"/>
      <c r="B24" s="218" t="s">
        <v>23</v>
      </c>
      <c r="C24" s="229">
        <f t="shared" si="0"/>
        <v>0.59286881084767673</v>
      </c>
      <c r="D24" s="211">
        <v>153.10480866666668</v>
      </c>
      <c r="E24" s="228">
        <v>2.3516478462405316E-2</v>
      </c>
      <c r="F24" s="222">
        <v>140.99523958333333</v>
      </c>
      <c r="G24" s="227">
        <v>2.1656481886153947E-2</v>
      </c>
      <c r="H24" s="226">
        <f t="shared" si="1"/>
        <v>7.9093329522378339E-2</v>
      </c>
      <c r="I24" s="211">
        <v>258.24399237288139</v>
      </c>
      <c r="J24" s="49">
        <v>237.88713845574387</v>
      </c>
      <c r="K24" s="225">
        <f t="shared" si="16"/>
        <v>20.356853917137528</v>
      </c>
      <c r="L24" s="211">
        <v>39.285078885768137</v>
      </c>
      <c r="M24" s="49">
        <v>0</v>
      </c>
      <c r="N24" s="212">
        <f t="shared" si="17"/>
        <v>39.285078885768137</v>
      </c>
      <c r="O24" s="211">
        <v>463.06825444756527</v>
      </c>
      <c r="P24" s="49">
        <v>503.08750000000009</v>
      </c>
      <c r="Q24" s="212">
        <f t="shared" si="18"/>
        <v>-40.019245552434825</v>
      </c>
      <c r="R24" s="211">
        <v>0.62399999999999989</v>
      </c>
      <c r="S24" s="49">
        <v>64.969866666666675</v>
      </c>
      <c r="T24" s="212">
        <f t="shared" si="19"/>
        <v>-64.34586666666668</v>
      </c>
      <c r="U24" s="211">
        <v>0</v>
      </c>
      <c r="V24" s="49">
        <v>0</v>
      </c>
      <c r="W24" s="212">
        <f t="shared" si="20"/>
        <v>0</v>
      </c>
      <c r="X24" s="211">
        <v>66.233500000000006</v>
      </c>
      <c r="Y24" s="49">
        <v>6.9766666666666692</v>
      </c>
      <c r="Z24" s="212">
        <f t="shared" si="21"/>
        <v>59.25683333333334</v>
      </c>
      <c r="AA24" s="211">
        <v>0</v>
      </c>
      <c r="AB24" s="49">
        <v>0</v>
      </c>
      <c r="AC24" s="212">
        <f t="shared" si="22"/>
        <v>0</v>
      </c>
      <c r="AD24" s="211">
        <v>0</v>
      </c>
      <c r="AE24" s="49">
        <v>0</v>
      </c>
      <c r="AF24" s="212">
        <f t="shared" si="23"/>
        <v>0</v>
      </c>
      <c r="AG24" s="51">
        <v>569.21083333333343</v>
      </c>
      <c r="AH24" s="224">
        <v>8.7429221976915106E-2</v>
      </c>
      <c r="AI24" s="223">
        <f t="shared" si="10"/>
        <v>0.26897732738162339</v>
      </c>
      <c r="AJ24" s="222">
        <v>575.03403333333347</v>
      </c>
      <c r="AK24" s="221">
        <v>8.8323649533182141E-2</v>
      </c>
      <c r="AL24" s="220">
        <f t="shared" si="11"/>
        <v>0.24519459964137769</v>
      </c>
      <c r="AM24" s="219">
        <f t="shared" si="24"/>
        <v>-5.8232000000000426</v>
      </c>
    </row>
    <row r="25" spans="1:39" ht="15">
      <c r="A25" s="377"/>
      <c r="B25" s="270" t="s">
        <v>22</v>
      </c>
      <c r="C25" s="269">
        <f t="shared" si="0"/>
        <v>0.64242197433923431</v>
      </c>
      <c r="D25" s="251">
        <v>771.1490665</v>
      </c>
      <c r="E25" s="268">
        <v>0.11844638043429022</v>
      </c>
      <c r="F25" s="262">
        <v>652.61152574999994</v>
      </c>
      <c r="G25" s="267">
        <v>0.10023933948313828</v>
      </c>
      <c r="H25" s="266">
        <f t="shared" si="1"/>
        <v>0.15371546942020459</v>
      </c>
      <c r="I25" s="251">
        <v>1200.3777848557693</v>
      </c>
      <c r="J25" s="61">
        <v>1017.3194247015223</v>
      </c>
      <c r="K25" s="265">
        <f t="shared" si="16"/>
        <v>183.058360154247</v>
      </c>
      <c r="L25" s="251">
        <v>625.26968676228603</v>
      </c>
      <c r="M25" s="61">
        <v>150.98863574034965</v>
      </c>
      <c r="N25" s="252">
        <f t="shared" si="17"/>
        <v>474.28105102193638</v>
      </c>
      <c r="O25" s="251">
        <v>1604.2503132377135</v>
      </c>
      <c r="P25" s="61">
        <v>1846.0596975929832</v>
      </c>
      <c r="Q25" s="252">
        <f t="shared" si="18"/>
        <v>-241.80938435526969</v>
      </c>
      <c r="R25" s="251">
        <v>123.35226666666665</v>
      </c>
      <c r="S25" s="61">
        <v>395.58663333333334</v>
      </c>
      <c r="T25" s="252">
        <f t="shared" si="19"/>
        <v>-272.23436666666669</v>
      </c>
      <c r="U25" s="251">
        <v>0</v>
      </c>
      <c r="V25" s="61">
        <v>0</v>
      </c>
      <c r="W25" s="252">
        <f t="shared" si="20"/>
        <v>0</v>
      </c>
      <c r="X25" s="251">
        <v>920.08666666666659</v>
      </c>
      <c r="Y25" s="61">
        <v>70.380833333333399</v>
      </c>
      <c r="Z25" s="252">
        <f t="shared" si="21"/>
        <v>849.7058333333332</v>
      </c>
      <c r="AA25" s="251">
        <v>0</v>
      </c>
      <c r="AB25" s="61">
        <v>0</v>
      </c>
      <c r="AC25" s="252">
        <f t="shared" si="22"/>
        <v>0</v>
      </c>
      <c r="AD25" s="251">
        <v>0</v>
      </c>
      <c r="AE25" s="61">
        <v>0</v>
      </c>
      <c r="AF25" s="252">
        <f t="shared" si="23"/>
        <v>0</v>
      </c>
      <c r="AG25" s="63">
        <v>3272.9589333333329</v>
      </c>
      <c r="AH25" s="264">
        <v>0.50271751053647762</v>
      </c>
      <c r="AI25" s="263">
        <f t="shared" si="10"/>
        <v>0.2356122035770935</v>
      </c>
      <c r="AJ25" s="262">
        <v>2463.0157999999997</v>
      </c>
      <c r="AK25" s="261">
        <v>0.37831246796445872</v>
      </c>
      <c r="AL25" s="260">
        <f t="shared" si="11"/>
        <v>0.26496440897780682</v>
      </c>
      <c r="AM25" s="259">
        <f t="shared" si="24"/>
        <v>809.94313333333321</v>
      </c>
    </row>
    <row r="26" spans="1:39" ht="15">
      <c r="A26" s="377"/>
      <c r="B26" s="270" t="s">
        <v>21</v>
      </c>
      <c r="C26" s="269">
        <f t="shared" si="0"/>
        <v>0.69069409316268071</v>
      </c>
      <c r="D26" s="251">
        <v>1007.7820653333333</v>
      </c>
      <c r="E26" s="268">
        <v>0.15479255968901146</v>
      </c>
      <c r="F26" s="262">
        <v>1067.4751784166669</v>
      </c>
      <c r="G26" s="267">
        <v>0.16396125807946915</v>
      </c>
      <c r="H26" s="266">
        <f t="shared" si="1"/>
        <v>-5.9232164509287602E-2</v>
      </c>
      <c r="I26" s="251">
        <v>1459.0859764251209</v>
      </c>
      <c r="J26" s="61">
        <v>1543.781509482402</v>
      </c>
      <c r="K26" s="265">
        <f t="shared" si="16"/>
        <v>-84.695533057281182</v>
      </c>
      <c r="L26" s="251">
        <v>649.17815242114682</v>
      </c>
      <c r="M26" s="61">
        <v>833.19424641899661</v>
      </c>
      <c r="N26" s="252">
        <f t="shared" si="17"/>
        <v>-184.01609399784979</v>
      </c>
      <c r="O26" s="251">
        <v>1853.0651809121862</v>
      </c>
      <c r="P26" s="61">
        <v>2290.9249202476699</v>
      </c>
      <c r="Q26" s="252">
        <f t="shared" si="18"/>
        <v>-437.85973933548371</v>
      </c>
      <c r="R26" s="251">
        <v>280.88693333333339</v>
      </c>
      <c r="S26" s="61">
        <v>589.34943333333331</v>
      </c>
      <c r="T26" s="252">
        <f t="shared" si="19"/>
        <v>-308.46249999999992</v>
      </c>
      <c r="U26" s="251">
        <v>0</v>
      </c>
      <c r="V26" s="61">
        <v>0</v>
      </c>
      <c r="W26" s="252">
        <f t="shared" si="20"/>
        <v>0</v>
      </c>
      <c r="X26" s="251">
        <v>582.32166666666637</v>
      </c>
      <c r="Y26" s="61">
        <v>10.550833333333324</v>
      </c>
      <c r="Z26" s="252">
        <f t="shared" si="21"/>
        <v>571.77083333333303</v>
      </c>
      <c r="AA26" s="251">
        <v>0</v>
      </c>
      <c r="AB26" s="61">
        <v>0</v>
      </c>
      <c r="AC26" s="252">
        <f t="shared" si="22"/>
        <v>0</v>
      </c>
      <c r="AD26" s="251">
        <v>0</v>
      </c>
      <c r="AE26" s="61">
        <v>0</v>
      </c>
      <c r="AF26" s="252">
        <f t="shared" si="23"/>
        <v>0</v>
      </c>
      <c r="AG26" s="63">
        <v>3365.4519333333324</v>
      </c>
      <c r="AH26" s="264">
        <v>0.51692418151804553</v>
      </c>
      <c r="AI26" s="263">
        <f t="shared" si="10"/>
        <v>0.29944925237282155</v>
      </c>
      <c r="AJ26" s="262">
        <v>3724.0194333333329</v>
      </c>
      <c r="AK26" s="261">
        <v>0.57199916564560338</v>
      </c>
      <c r="AL26" s="260">
        <f t="shared" si="11"/>
        <v>0.28664597420244409</v>
      </c>
      <c r="AM26" s="259">
        <f t="shared" si="24"/>
        <v>-358.56750000000056</v>
      </c>
    </row>
    <row r="27" spans="1:39" ht="15">
      <c r="A27" s="377"/>
      <c r="B27" s="270" t="s">
        <v>20</v>
      </c>
      <c r="C27" s="269">
        <f t="shared" si="0"/>
        <v>0.69047956777613018</v>
      </c>
      <c r="D27" s="251">
        <v>1314.8855449999996</v>
      </c>
      <c r="E27" s="268">
        <v>0.20196281141529332</v>
      </c>
      <c r="F27" s="262">
        <v>1690.1857009166667</v>
      </c>
      <c r="G27" s="267">
        <v>0.25960788551661856</v>
      </c>
      <c r="H27" s="266">
        <f t="shared" si="1"/>
        <v>-0.28542420086964088</v>
      </c>
      <c r="I27" s="251">
        <v>1904.3076817391309</v>
      </c>
      <c r="J27" s="61">
        <v>2444.3597512267083</v>
      </c>
      <c r="K27" s="265">
        <f t="shared" si="16"/>
        <v>-540.05206948757746</v>
      </c>
      <c r="L27" s="251">
        <v>800.55709925986628</v>
      </c>
      <c r="M27" s="61">
        <v>1155.0658879370592</v>
      </c>
      <c r="N27" s="252">
        <f t="shared" si="17"/>
        <v>-354.50878867719291</v>
      </c>
      <c r="O27" s="251">
        <v>2299.3020544975111</v>
      </c>
      <c r="P27" s="61">
        <v>3376.4074453962749</v>
      </c>
      <c r="Q27" s="252">
        <f t="shared" si="18"/>
        <v>-1077.1053908987637</v>
      </c>
      <c r="R27" s="251">
        <v>446.24281666666661</v>
      </c>
      <c r="S27" s="61">
        <v>782.85271666666688</v>
      </c>
      <c r="T27" s="252">
        <f t="shared" si="19"/>
        <v>-336.60990000000027</v>
      </c>
      <c r="U27" s="251">
        <v>0</v>
      </c>
      <c r="V27" s="61">
        <v>0</v>
      </c>
      <c r="W27" s="252">
        <f t="shared" si="20"/>
        <v>0</v>
      </c>
      <c r="X27" s="251">
        <v>827.92084624262236</v>
      </c>
      <c r="Y27" s="61">
        <v>565.35333333333313</v>
      </c>
      <c r="Z27" s="252">
        <f t="shared" si="21"/>
        <v>262.56751290928923</v>
      </c>
      <c r="AA27" s="251">
        <v>0</v>
      </c>
      <c r="AB27" s="61">
        <v>0</v>
      </c>
      <c r="AC27" s="252">
        <f t="shared" si="22"/>
        <v>0</v>
      </c>
      <c r="AD27" s="251">
        <v>0</v>
      </c>
      <c r="AE27" s="61">
        <v>0</v>
      </c>
      <c r="AF27" s="252">
        <f t="shared" si="23"/>
        <v>0</v>
      </c>
      <c r="AG27" s="63">
        <v>4374.0228166666666</v>
      </c>
      <c r="AH27" s="264">
        <v>0.67183790148719014</v>
      </c>
      <c r="AI27" s="263">
        <f t="shared" si="10"/>
        <v>0.30061241107151815</v>
      </c>
      <c r="AJ27" s="262">
        <v>5879.679383333335</v>
      </c>
      <c r="AK27" s="261">
        <v>0.90310261848445339</v>
      </c>
      <c r="AL27" s="260">
        <f t="shared" si="11"/>
        <v>0.2874622221251899</v>
      </c>
      <c r="AM27" s="259">
        <f t="shared" si="24"/>
        <v>-1505.6565666666684</v>
      </c>
    </row>
    <row r="28" spans="1:39" ht="15">
      <c r="A28" s="377"/>
      <c r="B28" s="270" t="s">
        <v>19</v>
      </c>
      <c r="C28" s="269">
        <f t="shared" si="0"/>
        <v>0.74168298877860894</v>
      </c>
      <c r="D28" s="251">
        <v>1355.9413505000002</v>
      </c>
      <c r="E28" s="268">
        <v>0.20826887047513307</v>
      </c>
      <c r="F28" s="262">
        <v>1185.825084166667</v>
      </c>
      <c r="G28" s="267">
        <v>0.18213947883129852</v>
      </c>
      <c r="H28" s="266">
        <f t="shared" si="1"/>
        <v>0.12545990006913149</v>
      </c>
      <c r="I28" s="251">
        <v>1828.1952950450457</v>
      </c>
      <c r="J28" s="61">
        <v>1599.2968473333337</v>
      </c>
      <c r="K28" s="265">
        <f t="shared" si="16"/>
        <v>228.89844771171192</v>
      </c>
      <c r="L28" s="251">
        <v>174.52016172533942</v>
      </c>
      <c r="M28" s="61">
        <v>331.15695994125946</v>
      </c>
      <c r="N28" s="252">
        <f t="shared" si="17"/>
        <v>-156.63679821592004</v>
      </c>
      <c r="O28" s="251">
        <v>2955.6487471602427</v>
      </c>
      <c r="P28" s="61">
        <v>2970.41054005874</v>
      </c>
      <c r="Q28" s="252">
        <f t="shared" si="18"/>
        <v>-14.761792898497333</v>
      </c>
      <c r="R28" s="251">
        <v>788.20579111441873</v>
      </c>
      <c r="S28" s="61">
        <v>525.53296666666654</v>
      </c>
      <c r="T28" s="252">
        <f t="shared" si="19"/>
        <v>262.67282444775219</v>
      </c>
      <c r="U28" s="251">
        <v>0</v>
      </c>
      <c r="V28" s="61">
        <v>0</v>
      </c>
      <c r="W28" s="252">
        <f t="shared" si="20"/>
        <v>0</v>
      </c>
      <c r="X28" s="251">
        <v>420.32916666666665</v>
      </c>
      <c r="Y28" s="61">
        <v>16.664166666666677</v>
      </c>
      <c r="Z28" s="252">
        <f t="shared" si="21"/>
        <v>403.66499999999996</v>
      </c>
      <c r="AA28" s="251">
        <v>0</v>
      </c>
      <c r="AB28" s="61">
        <v>0</v>
      </c>
      <c r="AC28" s="252">
        <f t="shared" si="22"/>
        <v>0</v>
      </c>
      <c r="AD28" s="251">
        <v>0</v>
      </c>
      <c r="AE28" s="61">
        <v>0</v>
      </c>
      <c r="AF28" s="252">
        <f t="shared" si="23"/>
        <v>0</v>
      </c>
      <c r="AG28" s="63">
        <v>4338.7038666666676</v>
      </c>
      <c r="AH28" s="264">
        <v>0.66641300768912504</v>
      </c>
      <c r="AI28" s="263">
        <f t="shared" si="10"/>
        <v>0.31252221681166287</v>
      </c>
      <c r="AJ28" s="262">
        <v>3843.7646333333328</v>
      </c>
      <c r="AK28" s="261">
        <v>0.59039169976531858</v>
      </c>
      <c r="AL28" s="260">
        <f t="shared" si="11"/>
        <v>0.30850616447300866</v>
      </c>
      <c r="AM28" s="259">
        <f t="shared" si="24"/>
        <v>494.93923333333487</v>
      </c>
    </row>
    <row r="29" spans="1:39" ht="15">
      <c r="A29" s="377"/>
      <c r="B29" s="258" t="s">
        <v>18</v>
      </c>
      <c r="C29" s="269">
        <f t="shared" si="0"/>
        <v>0.74221339427820299</v>
      </c>
      <c r="D29" s="251">
        <v>749.84298200000001</v>
      </c>
      <c r="E29" s="268">
        <v>0.11517382432304953</v>
      </c>
      <c r="F29" s="262">
        <v>603.62442899999996</v>
      </c>
      <c r="G29" s="267">
        <v>9.2715055850891084E-2</v>
      </c>
      <c r="H29" s="266">
        <f t="shared" si="1"/>
        <v>0.19499889511535101</v>
      </c>
      <c r="I29" s="251">
        <v>1010.2795069189189</v>
      </c>
      <c r="J29" s="61">
        <v>814.06656330180169</v>
      </c>
      <c r="K29" s="265">
        <f t="shared" si="16"/>
        <v>196.21294361711716</v>
      </c>
      <c r="L29" s="251">
        <v>162.63605739359556</v>
      </c>
      <c r="M29" s="61">
        <v>0</v>
      </c>
      <c r="N29" s="252">
        <f t="shared" si="17"/>
        <v>162.63605739359556</v>
      </c>
      <c r="O29" s="251">
        <v>1692.8527746542979</v>
      </c>
      <c r="P29" s="61">
        <v>1686.2733333333335</v>
      </c>
      <c r="Q29" s="252">
        <f t="shared" si="18"/>
        <v>6.5794413209644063</v>
      </c>
      <c r="R29" s="251">
        <v>599.8338512786404</v>
      </c>
      <c r="S29" s="61">
        <v>263.31146666666672</v>
      </c>
      <c r="T29" s="252">
        <f t="shared" si="19"/>
        <v>336.52238461197368</v>
      </c>
      <c r="U29" s="251">
        <v>0</v>
      </c>
      <c r="V29" s="61">
        <v>0</v>
      </c>
      <c r="W29" s="252">
        <f t="shared" si="20"/>
        <v>0</v>
      </c>
      <c r="X29" s="251">
        <v>223.24833333333333</v>
      </c>
      <c r="Y29" s="61">
        <v>8.3333333333333339</v>
      </c>
      <c r="Z29" s="252">
        <f t="shared" si="21"/>
        <v>214.91499999999999</v>
      </c>
      <c r="AA29" s="251">
        <v>0</v>
      </c>
      <c r="AB29" s="61">
        <v>0</v>
      </c>
      <c r="AC29" s="252">
        <f t="shared" si="22"/>
        <v>0</v>
      </c>
      <c r="AD29" s="251">
        <v>0</v>
      </c>
      <c r="AE29" s="61">
        <v>0</v>
      </c>
      <c r="AF29" s="252">
        <f t="shared" si="23"/>
        <v>0</v>
      </c>
      <c r="AG29" s="63">
        <v>2678.5710166598674</v>
      </c>
      <c r="AH29" s="264">
        <v>0.41142115764923665</v>
      </c>
      <c r="AI29" s="263">
        <f t="shared" si="10"/>
        <v>0.27994142299614722</v>
      </c>
      <c r="AJ29" s="262">
        <v>1957.9181333333336</v>
      </c>
      <c r="AK29" s="261">
        <v>0.30073085243452341</v>
      </c>
      <c r="AL29" s="260">
        <f t="shared" si="11"/>
        <v>0.30829911563888329</v>
      </c>
      <c r="AM29" s="259">
        <f t="shared" si="24"/>
        <v>720.65288332653381</v>
      </c>
    </row>
    <row r="30" spans="1:39" ht="15">
      <c r="A30" s="377"/>
      <c r="B30" s="238" t="s">
        <v>17</v>
      </c>
      <c r="C30" s="249">
        <f t="shared" si="0"/>
        <v>0.69211231068509305</v>
      </c>
      <c r="D30" s="231">
        <v>103.00946733333332</v>
      </c>
      <c r="E30" s="248">
        <v>1.5821971504775968E-2</v>
      </c>
      <c r="F30" s="242">
        <v>85.233427083333325</v>
      </c>
      <c r="G30" s="247">
        <v>1.3091620505627519E-2</v>
      </c>
      <c r="H30" s="246">
        <f t="shared" si="1"/>
        <v>0.17256705339983602</v>
      </c>
      <c r="I30" s="231">
        <v>148.83345628019325</v>
      </c>
      <c r="J30" s="72">
        <v>123.24413775362319</v>
      </c>
      <c r="K30" s="245">
        <f t="shared" si="16"/>
        <v>25.589318526570054</v>
      </c>
      <c r="L30" s="231">
        <v>49.425707902965009</v>
      </c>
      <c r="M30" s="72">
        <v>0</v>
      </c>
      <c r="N30" s="232">
        <f t="shared" si="17"/>
        <v>49.425707902965009</v>
      </c>
      <c r="O30" s="231">
        <v>336.04762543036833</v>
      </c>
      <c r="P30" s="72">
        <v>257.75416666666666</v>
      </c>
      <c r="Q30" s="232">
        <f t="shared" si="18"/>
        <v>78.293458763701665</v>
      </c>
      <c r="R30" s="231">
        <v>0</v>
      </c>
      <c r="S30" s="72">
        <v>40.493599999999994</v>
      </c>
      <c r="T30" s="232">
        <f t="shared" si="19"/>
        <v>-40.493599999999994</v>
      </c>
      <c r="U30" s="231">
        <v>0</v>
      </c>
      <c r="V30" s="72">
        <v>0</v>
      </c>
      <c r="W30" s="232">
        <f t="shared" si="20"/>
        <v>0</v>
      </c>
      <c r="X30" s="231">
        <v>507.66916666666674</v>
      </c>
      <c r="Y30" s="72">
        <v>0</v>
      </c>
      <c r="Z30" s="232">
        <f t="shared" si="21"/>
        <v>507.66916666666674</v>
      </c>
      <c r="AA30" s="231">
        <v>0</v>
      </c>
      <c r="AB30" s="72">
        <v>0</v>
      </c>
      <c r="AC30" s="232">
        <f t="shared" si="22"/>
        <v>0</v>
      </c>
      <c r="AD30" s="231">
        <v>0</v>
      </c>
      <c r="AE30" s="72">
        <v>0</v>
      </c>
      <c r="AF30" s="232">
        <f t="shared" si="23"/>
        <v>0</v>
      </c>
      <c r="AG30" s="74">
        <v>893.14250000000015</v>
      </c>
      <c r="AH30" s="244">
        <v>0.13718423704664248</v>
      </c>
      <c r="AI30" s="243">
        <f t="shared" si="10"/>
        <v>0.11533374274915068</v>
      </c>
      <c r="AJ30" s="242">
        <v>298.24776666666668</v>
      </c>
      <c r="AK30" s="241">
        <v>4.5810038519669548E-2</v>
      </c>
      <c r="AL30" s="240">
        <f t="shared" si="11"/>
        <v>0.28578060461587135</v>
      </c>
      <c r="AM30" s="239">
        <f t="shared" si="24"/>
        <v>594.89473333333353</v>
      </c>
    </row>
    <row r="31" spans="1:39" ht="15">
      <c r="A31" s="377"/>
      <c r="B31" s="218" t="s">
        <v>16</v>
      </c>
      <c r="C31" s="229">
        <f t="shared" si="0"/>
        <v>1</v>
      </c>
      <c r="D31" s="211">
        <v>0</v>
      </c>
      <c r="E31" s="228">
        <v>0</v>
      </c>
      <c r="F31" s="222">
        <v>0</v>
      </c>
      <c r="G31" s="227">
        <v>0</v>
      </c>
      <c r="H31" s="226">
        <f t="shared" si="1"/>
        <v>1</v>
      </c>
      <c r="I31" s="211">
        <v>0</v>
      </c>
      <c r="J31" s="49">
        <v>0</v>
      </c>
      <c r="K31" s="225">
        <f t="shared" si="16"/>
        <v>0</v>
      </c>
      <c r="L31" s="211">
        <v>0</v>
      </c>
      <c r="M31" s="49">
        <v>0</v>
      </c>
      <c r="N31" s="212">
        <f t="shared" si="17"/>
        <v>0</v>
      </c>
      <c r="O31" s="211">
        <v>191.90933472822545</v>
      </c>
      <c r="P31" s="49">
        <v>0</v>
      </c>
      <c r="Q31" s="212">
        <f t="shared" si="18"/>
        <v>191.90933472822545</v>
      </c>
      <c r="R31" s="211">
        <v>2.0547913256075154</v>
      </c>
      <c r="S31" s="49">
        <v>0</v>
      </c>
      <c r="T31" s="212">
        <f t="shared" si="19"/>
        <v>2.0547913256075154</v>
      </c>
      <c r="U31" s="211">
        <v>0</v>
      </c>
      <c r="V31" s="49">
        <v>0</v>
      </c>
      <c r="W31" s="212">
        <f t="shared" si="20"/>
        <v>0</v>
      </c>
      <c r="X31" s="211">
        <v>8.3458739461669875</v>
      </c>
      <c r="Y31" s="49">
        <v>0</v>
      </c>
      <c r="Z31" s="212">
        <f t="shared" si="21"/>
        <v>8.3458739461669875</v>
      </c>
      <c r="AA31" s="211">
        <v>0</v>
      </c>
      <c r="AB31" s="49">
        <v>0</v>
      </c>
      <c r="AC31" s="212">
        <f t="shared" si="22"/>
        <v>0</v>
      </c>
      <c r="AD31" s="211">
        <v>0</v>
      </c>
      <c r="AE31" s="49">
        <v>0</v>
      </c>
      <c r="AF31" s="212">
        <f t="shared" si="23"/>
        <v>0</v>
      </c>
      <c r="AG31" s="51">
        <v>202.30999999999995</v>
      </c>
      <c r="AH31" s="224">
        <v>3.1074260822776017E-2</v>
      </c>
      <c r="AI31" s="223">
        <f t="shared" si="10"/>
        <v>0</v>
      </c>
      <c r="AJ31" s="222">
        <v>0</v>
      </c>
      <c r="AK31" s="221">
        <v>0</v>
      </c>
      <c r="AL31" s="220">
        <f t="shared" si="11"/>
        <v>1</v>
      </c>
      <c r="AM31" s="219">
        <f t="shared" si="24"/>
        <v>202.30999999999995</v>
      </c>
    </row>
    <row r="32" spans="1:39" ht="15.75" thickBot="1">
      <c r="A32" s="377"/>
      <c r="B32" s="198" t="s">
        <v>15</v>
      </c>
      <c r="C32" s="209">
        <f t="shared" si="0"/>
        <v>1</v>
      </c>
      <c r="D32" s="191">
        <v>0</v>
      </c>
      <c r="E32" s="208">
        <v>0</v>
      </c>
      <c r="F32" s="202">
        <v>0</v>
      </c>
      <c r="G32" s="207">
        <v>0</v>
      </c>
      <c r="H32" s="206">
        <f t="shared" si="1"/>
        <v>1</v>
      </c>
      <c r="I32" s="191">
        <v>0</v>
      </c>
      <c r="J32" s="38">
        <v>0</v>
      </c>
      <c r="K32" s="205">
        <f t="shared" si="16"/>
        <v>0</v>
      </c>
      <c r="L32" s="191">
        <v>0</v>
      </c>
      <c r="M32" s="38">
        <v>0</v>
      </c>
      <c r="N32" s="192">
        <f t="shared" si="17"/>
        <v>0</v>
      </c>
      <c r="O32" s="191">
        <v>22.75</v>
      </c>
      <c r="P32" s="38">
        <v>0</v>
      </c>
      <c r="Q32" s="192">
        <f t="shared" si="18"/>
        <v>22.75</v>
      </c>
      <c r="R32" s="191">
        <v>1.8783333333333332</v>
      </c>
      <c r="S32" s="38">
        <v>0</v>
      </c>
      <c r="T32" s="192">
        <f t="shared" si="19"/>
        <v>1.8783333333333332</v>
      </c>
      <c r="U32" s="191">
        <v>0</v>
      </c>
      <c r="V32" s="38">
        <v>0</v>
      </c>
      <c r="W32" s="192">
        <f t="shared" si="20"/>
        <v>0</v>
      </c>
      <c r="X32" s="191">
        <v>13.491666666666667</v>
      </c>
      <c r="Y32" s="38">
        <v>0</v>
      </c>
      <c r="Z32" s="192">
        <f t="shared" si="21"/>
        <v>13.491666666666667</v>
      </c>
      <c r="AA32" s="191">
        <v>0</v>
      </c>
      <c r="AB32" s="38">
        <v>0</v>
      </c>
      <c r="AC32" s="192">
        <f t="shared" si="22"/>
        <v>0</v>
      </c>
      <c r="AD32" s="191">
        <v>0</v>
      </c>
      <c r="AE32" s="38">
        <v>0</v>
      </c>
      <c r="AF32" s="192">
        <f t="shared" si="23"/>
        <v>0</v>
      </c>
      <c r="AG32" s="40">
        <v>38.120000000000005</v>
      </c>
      <c r="AH32" s="204">
        <v>5.8551273914498655E-3</v>
      </c>
      <c r="AI32" s="203">
        <f t="shared" si="10"/>
        <v>0</v>
      </c>
      <c r="AJ32" s="202">
        <v>0</v>
      </c>
      <c r="AK32" s="201">
        <v>0</v>
      </c>
      <c r="AL32" s="200">
        <f t="shared" si="11"/>
        <v>1</v>
      </c>
      <c r="AM32" s="199">
        <f t="shared" si="24"/>
        <v>38.120000000000005</v>
      </c>
    </row>
    <row r="33" spans="1:39" ht="15">
      <c r="A33" s="377"/>
      <c r="B33" s="178" t="s">
        <v>14</v>
      </c>
      <c r="C33" s="189">
        <f t="shared" si="0"/>
        <v>0.69857649033895075</v>
      </c>
      <c r="D33" s="171">
        <f>SUM(D21:D32)</f>
        <v>5457.4810853333329</v>
      </c>
      <c r="E33" s="188">
        <v>0.8382541183382668</v>
      </c>
      <c r="F33" s="182">
        <f>SUM(F21:F32)</f>
        <v>5425.950584916668</v>
      </c>
      <c r="G33" s="187">
        <v>0.83341112015319718</v>
      </c>
      <c r="H33" s="186">
        <f t="shared" si="1"/>
        <v>5.7774823079829347E-3</v>
      </c>
      <c r="I33" s="171">
        <f t="shared" ref="I33:AG33" si="25">SUM(I21:I32)</f>
        <v>7812.2885049929919</v>
      </c>
      <c r="J33" s="27">
        <f t="shared" si="25"/>
        <v>7779.9553722551354</v>
      </c>
      <c r="K33" s="185">
        <f t="shared" si="25"/>
        <v>32.333132737857198</v>
      </c>
      <c r="L33" s="171">
        <f t="shared" si="25"/>
        <v>2500.8719443509667</v>
      </c>
      <c r="M33" s="27">
        <f t="shared" si="25"/>
        <v>2470.4057300376653</v>
      </c>
      <c r="N33" s="172">
        <f t="shared" si="25"/>
        <v>30.466214313302352</v>
      </c>
      <c r="O33" s="171">
        <f t="shared" si="25"/>
        <v>11421.141785068112</v>
      </c>
      <c r="P33" s="27">
        <f t="shared" si="25"/>
        <v>12930.917603295669</v>
      </c>
      <c r="Q33" s="172">
        <f t="shared" si="25"/>
        <v>-1509.7758182275577</v>
      </c>
      <c r="R33" s="171">
        <f t="shared" si="25"/>
        <v>2243.3862837186666</v>
      </c>
      <c r="S33" s="27">
        <f t="shared" si="25"/>
        <v>2662.0966833333332</v>
      </c>
      <c r="T33" s="172">
        <f t="shared" si="25"/>
        <v>-418.71039961466687</v>
      </c>
      <c r="U33" s="171">
        <f t="shared" si="25"/>
        <v>0</v>
      </c>
      <c r="V33" s="27">
        <f t="shared" si="25"/>
        <v>0</v>
      </c>
      <c r="W33" s="172">
        <f t="shared" si="25"/>
        <v>0</v>
      </c>
      <c r="X33" s="171">
        <f t="shared" si="25"/>
        <v>3605.2118868554553</v>
      </c>
      <c r="Y33" s="27">
        <f t="shared" si="25"/>
        <v>678.2591666666666</v>
      </c>
      <c r="Z33" s="172">
        <f t="shared" si="25"/>
        <v>2926.952720188789</v>
      </c>
      <c r="AA33" s="171">
        <f t="shared" si="25"/>
        <v>0</v>
      </c>
      <c r="AB33" s="27">
        <f t="shared" si="25"/>
        <v>0</v>
      </c>
      <c r="AC33" s="172">
        <f t="shared" si="25"/>
        <v>0</v>
      </c>
      <c r="AD33" s="171">
        <f t="shared" si="25"/>
        <v>0</v>
      </c>
      <c r="AE33" s="27">
        <f t="shared" si="25"/>
        <v>0</v>
      </c>
      <c r="AF33" s="172">
        <f t="shared" si="25"/>
        <v>0</v>
      </c>
      <c r="AG33" s="29">
        <f t="shared" si="25"/>
        <v>19770.6118999932</v>
      </c>
      <c r="AH33" s="184">
        <v>3.0367117335093083</v>
      </c>
      <c r="AI33" s="183">
        <f t="shared" si="10"/>
        <v>0.27604006962147742</v>
      </c>
      <c r="AJ33" s="182">
        <f>SUM(AJ21:AJ32)</f>
        <v>18741.679183333334</v>
      </c>
      <c r="AK33" s="181">
        <v>2.8786704923472093</v>
      </c>
      <c r="AL33" s="180">
        <f t="shared" si="11"/>
        <v>0.28951251015660734</v>
      </c>
      <c r="AM33" s="179">
        <f>SUM(AM21:AM32)</f>
        <v>1028.9327166598664</v>
      </c>
    </row>
    <row r="34" spans="1:39" ht="15">
      <c r="A34" s="377"/>
      <c r="B34" s="158" t="s">
        <v>87</v>
      </c>
      <c r="C34" s="169">
        <f t="shared" si="0"/>
        <v>0.69861559071736035</v>
      </c>
      <c r="D34" s="151">
        <f>SUM(D24:D30)</f>
        <v>5455.7152853333337</v>
      </c>
      <c r="E34" s="168">
        <v>0.83798289630395895</v>
      </c>
      <c r="F34" s="162">
        <f>SUM(F24:F30)</f>
        <v>5425.950584916668</v>
      </c>
      <c r="G34" s="167">
        <v>0.83341112015319718</v>
      </c>
      <c r="H34" s="166">
        <f t="shared" si="1"/>
        <v>5.4556916664405906E-3</v>
      </c>
      <c r="I34" s="151">
        <f t="shared" ref="I34:AG34" si="26">SUM(I24:I30)</f>
        <v>7809.3236936370604</v>
      </c>
      <c r="J34" s="16">
        <f t="shared" si="26"/>
        <v>7779.9553722551354</v>
      </c>
      <c r="K34" s="165">
        <f t="shared" si="26"/>
        <v>29.368321381925028</v>
      </c>
      <c r="L34" s="151">
        <f t="shared" si="26"/>
        <v>2500.8719443509667</v>
      </c>
      <c r="M34" s="16">
        <f t="shared" si="26"/>
        <v>2470.4057300376653</v>
      </c>
      <c r="N34" s="152">
        <f t="shared" si="26"/>
        <v>30.466214313302352</v>
      </c>
      <c r="O34" s="151">
        <f t="shared" si="26"/>
        <v>11204.234950339885</v>
      </c>
      <c r="P34" s="16">
        <f t="shared" si="26"/>
        <v>12930.917603295669</v>
      </c>
      <c r="Q34" s="152">
        <f t="shared" si="26"/>
        <v>-1726.6826529557832</v>
      </c>
      <c r="R34" s="151">
        <f t="shared" si="26"/>
        <v>2239.1456590597259</v>
      </c>
      <c r="S34" s="16">
        <f t="shared" si="26"/>
        <v>2662.0966833333332</v>
      </c>
      <c r="T34" s="152">
        <f t="shared" si="26"/>
        <v>-422.95102427360763</v>
      </c>
      <c r="U34" s="151">
        <f t="shared" si="26"/>
        <v>0</v>
      </c>
      <c r="V34" s="16">
        <f t="shared" si="26"/>
        <v>0</v>
      </c>
      <c r="W34" s="152">
        <f t="shared" si="26"/>
        <v>0</v>
      </c>
      <c r="X34" s="151">
        <f t="shared" si="26"/>
        <v>3547.8093462426218</v>
      </c>
      <c r="Y34" s="16">
        <f t="shared" si="26"/>
        <v>678.2591666666666</v>
      </c>
      <c r="Z34" s="152">
        <f t="shared" si="26"/>
        <v>2869.5501795759556</v>
      </c>
      <c r="AA34" s="151">
        <f t="shared" si="26"/>
        <v>0</v>
      </c>
      <c r="AB34" s="16">
        <f t="shared" si="26"/>
        <v>0</v>
      </c>
      <c r="AC34" s="152">
        <f t="shared" si="26"/>
        <v>0</v>
      </c>
      <c r="AD34" s="151">
        <f t="shared" si="26"/>
        <v>0</v>
      </c>
      <c r="AE34" s="16">
        <f t="shared" si="26"/>
        <v>0</v>
      </c>
      <c r="AF34" s="152">
        <f t="shared" si="26"/>
        <v>0</v>
      </c>
      <c r="AG34" s="18">
        <f t="shared" si="26"/>
        <v>19492.061899993205</v>
      </c>
      <c r="AH34" s="164">
        <v>2.9939272179036331</v>
      </c>
      <c r="AI34" s="163">
        <f t="shared" si="10"/>
        <v>0.27989421095236905</v>
      </c>
      <c r="AJ34" s="162">
        <f>SUM(AJ24:AJ30)</f>
        <v>18741.679183333334</v>
      </c>
      <c r="AK34" s="161">
        <v>2.8786704923472093</v>
      </c>
      <c r="AL34" s="160">
        <f t="shared" si="11"/>
        <v>0.28951251015660734</v>
      </c>
      <c r="AM34" s="159">
        <f>SUM(AM24:AM30)</f>
        <v>750.38271665986645</v>
      </c>
    </row>
    <row r="35" spans="1:39" ht="15.75" thickBot="1">
      <c r="A35" s="379"/>
      <c r="B35" s="301" t="s">
        <v>86</v>
      </c>
      <c r="C35" s="313">
        <f t="shared" si="0"/>
        <v>0.59558595404961023</v>
      </c>
      <c r="D35" s="294">
        <f>SUM(D21:D23,D31:D32)</f>
        <v>1.7657999999999998</v>
      </c>
      <c r="E35" s="312">
        <v>2.7122203430803173E-4</v>
      </c>
      <c r="F35" s="305">
        <f>SUM(F21:F23,F31:F32)</f>
        <v>0</v>
      </c>
      <c r="G35" s="311">
        <v>0</v>
      </c>
      <c r="H35" s="310">
        <f t="shared" si="1"/>
        <v>1</v>
      </c>
      <c r="I35" s="294">
        <f t="shared" ref="I35:AG35" si="27">SUM(I21:I23,I31:I32)</f>
        <v>2.9648113559322034</v>
      </c>
      <c r="J35" s="293">
        <f t="shared" si="27"/>
        <v>0</v>
      </c>
      <c r="K35" s="309">
        <f t="shared" si="27"/>
        <v>2.9648113559322034</v>
      </c>
      <c r="L35" s="294">
        <f t="shared" si="27"/>
        <v>0</v>
      </c>
      <c r="M35" s="293">
        <f t="shared" si="27"/>
        <v>0</v>
      </c>
      <c r="N35" s="295">
        <f t="shared" si="27"/>
        <v>0</v>
      </c>
      <c r="O35" s="294">
        <f t="shared" si="27"/>
        <v>216.90683472822545</v>
      </c>
      <c r="P35" s="293">
        <f t="shared" si="27"/>
        <v>0</v>
      </c>
      <c r="Q35" s="295">
        <f t="shared" si="27"/>
        <v>216.90683472822545</v>
      </c>
      <c r="R35" s="294">
        <f t="shared" si="27"/>
        <v>4.2406246589408489</v>
      </c>
      <c r="S35" s="293">
        <f t="shared" si="27"/>
        <v>0</v>
      </c>
      <c r="T35" s="295">
        <f t="shared" si="27"/>
        <v>4.2406246589408489</v>
      </c>
      <c r="U35" s="294">
        <f t="shared" si="27"/>
        <v>0</v>
      </c>
      <c r="V35" s="293">
        <f t="shared" si="27"/>
        <v>0</v>
      </c>
      <c r="W35" s="295">
        <f t="shared" si="27"/>
        <v>0</v>
      </c>
      <c r="X35" s="294">
        <f t="shared" si="27"/>
        <v>57.40254061283354</v>
      </c>
      <c r="Y35" s="293">
        <f t="shared" si="27"/>
        <v>0</v>
      </c>
      <c r="Z35" s="295">
        <f t="shared" si="27"/>
        <v>57.40254061283354</v>
      </c>
      <c r="AA35" s="294">
        <f t="shared" si="27"/>
        <v>0</v>
      </c>
      <c r="AB35" s="293">
        <f t="shared" si="27"/>
        <v>0</v>
      </c>
      <c r="AC35" s="295">
        <f t="shared" si="27"/>
        <v>0</v>
      </c>
      <c r="AD35" s="294">
        <f t="shared" si="27"/>
        <v>0</v>
      </c>
      <c r="AE35" s="293">
        <f t="shared" si="27"/>
        <v>0</v>
      </c>
      <c r="AF35" s="295">
        <f t="shared" si="27"/>
        <v>0</v>
      </c>
      <c r="AG35" s="308">
        <f t="shared" si="27"/>
        <v>278.54999999999984</v>
      </c>
      <c r="AH35" s="307">
        <v>4.2784515605675727E-2</v>
      </c>
      <c r="AI35" s="306">
        <f t="shared" si="10"/>
        <v>6.3392568659127657E-3</v>
      </c>
      <c r="AJ35" s="305">
        <f>SUM(AJ21:AJ23,AJ31:AJ32)</f>
        <v>0</v>
      </c>
      <c r="AK35" s="304">
        <v>0</v>
      </c>
      <c r="AL35" s="303">
        <f t="shared" si="11"/>
        <v>1</v>
      </c>
      <c r="AM35" s="302">
        <f>SUM(AM21:AM23,AM31:AM32)</f>
        <v>278.54999999999984</v>
      </c>
    </row>
    <row r="36" spans="1:39" ht="15.75" thickTop="1">
      <c r="A36" s="376" t="s">
        <v>88</v>
      </c>
      <c r="B36" s="280" t="s">
        <v>26</v>
      </c>
      <c r="C36" s="291">
        <f t="shared" si="0"/>
        <v>1</v>
      </c>
      <c r="D36" s="273">
        <v>0</v>
      </c>
      <c r="E36" s="290">
        <v>0</v>
      </c>
      <c r="F36" s="284">
        <v>0</v>
      </c>
      <c r="G36" s="289">
        <v>0</v>
      </c>
      <c r="H36" s="288">
        <f t="shared" si="1"/>
        <v>1</v>
      </c>
      <c r="I36" s="273">
        <v>0</v>
      </c>
      <c r="J36" s="83">
        <v>0</v>
      </c>
      <c r="K36" s="287">
        <f t="shared" ref="K36:K47" si="28">I36-J36</f>
        <v>0</v>
      </c>
      <c r="L36" s="273">
        <v>0</v>
      </c>
      <c r="M36" s="83">
        <v>0</v>
      </c>
      <c r="N36" s="274">
        <f t="shared" ref="N36:N47" si="29">L36-M36</f>
        <v>0</v>
      </c>
      <c r="O36" s="273">
        <v>0</v>
      </c>
      <c r="P36" s="83">
        <v>0</v>
      </c>
      <c r="Q36" s="274">
        <f t="shared" ref="Q36:Q47" si="30">O36-P36</f>
        <v>0</v>
      </c>
      <c r="R36" s="273">
        <v>0</v>
      </c>
      <c r="S36" s="83">
        <v>0</v>
      </c>
      <c r="T36" s="274">
        <f t="shared" ref="T36:T47" si="31">R36-S36</f>
        <v>0</v>
      </c>
      <c r="U36" s="273">
        <v>0</v>
      </c>
      <c r="V36" s="83">
        <v>0</v>
      </c>
      <c r="W36" s="274">
        <f t="shared" ref="W36:W47" si="32">U36-V36</f>
        <v>0</v>
      </c>
      <c r="X36" s="273">
        <v>11.559999999999945</v>
      </c>
      <c r="Y36" s="83">
        <v>0</v>
      </c>
      <c r="Z36" s="274">
        <f t="shared" ref="Z36:Z47" si="33">X36-Y36</f>
        <v>11.559999999999945</v>
      </c>
      <c r="AA36" s="273">
        <v>0</v>
      </c>
      <c r="AB36" s="83">
        <v>0</v>
      </c>
      <c r="AC36" s="274">
        <f t="shared" ref="AC36:AC47" si="34">AA36-AB36</f>
        <v>0</v>
      </c>
      <c r="AD36" s="273">
        <v>0</v>
      </c>
      <c r="AE36" s="83">
        <v>0</v>
      </c>
      <c r="AF36" s="274">
        <f t="shared" ref="AF36:AF47" si="35">AD36-AE36</f>
        <v>0</v>
      </c>
      <c r="AG36" s="85">
        <v>11.559999999999945</v>
      </c>
      <c r="AH36" s="286">
        <v>1.7755842771553019E-3</v>
      </c>
      <c r="AI36" s="285">
        <f t="shared" si="10"/>
        <v>0</v>
      </c>
      <c r="AJ36" s="284">
        <v>0</v>
      </c>
      <c r="AK36" s="283">
        <v>0</v>
      </c>
      <c r="AL36" s="282">
        <f t="shared" si="11"/>
        <v>1</v>
      </c>
      <c r="AM36" s="281">
        <f t="shared" ref="AM36:AM47" si="36">AG36-AJ36</f>
        <v>11.559999999999945</v>
      </c>
    </row>
    <row r="37" spans="1:39" ht="15">
      <c r="A37" s="377"/>
      <c r="B37" s="270" t="s">
        <v>25</v>
      </c>
      <c r="C37" s="269">
        <f t="shared" si="0"/>
        <v>1</v>
      </c>
      <c r="D37" s="251">
        <v>0</v>
      </c>
      <c r="E37" s="268">
        <v>0</v>
      </c>
      <c r="F37" s="262">
        <v>0</v>
      </c>
      <c r="G37" s="267">
        <v>0</v>
      </c>
      <c r="H37" s="266">
        <f t="shared" si="1"/>
        <v>1</v>
      </c>
      <c r="I37" s="251">
        <v>0</v>
      </c>
      <c r="J37" s="61">
        <v>0</v>
      </c>
      <c r="K37" s="265">
        <f t="shared" si="28"/>
        <v>0</v>
      </c>
      <c r="L37" s="251">
        <v>0</v>
      </c>
      <c r="M37" s="61">
        <v>0</v>
      </c>
      <c r="N37" s="252">
        <f t="shared" si="29"/>
        <v>0</v>
      </c>
      <c r="O37" s="251">
        <v>0</v>
      </c>
      <c r="P37" s="61">
        <v>0</v>
      </c>
      <c r="Q37" s="252">
        <f t="shared" si="30"/>
        <v>0</v>
      </c>
      <c r="R37" s="251">
        <v>0</v>
      </c>
      <c r="S37" s="61">
        <v>0</v>
      </c>
      <c r="T37" s="252">
        <f t="shared" si="31"/>
        <v>0</v>
      </c>
      <c r="U37" s="251">
        <v>0</v>
      </c>
      <c r="V37" s="61">
        <v>0</v>
      </c>
      <c r="W37" s="252">
        <f t="shared" si="32"/>
        <v>0</v>
      </c>
      <c r="X37" s="251">
        <v>10.440000000000001</v>
      </c>
      <c r="Y37" s="61">
        <v>0</v>
      </c>
      <c r="Z37" s="252">
        <f t="shared" si="33"/>
        <v>10.440000000000001</v>
      </c>
      <c r="AA37" s="251">
        <v>0</v>
      </c>
      <c r="AB37" s="61">
        <v>0</v>
      </c>
      <c r="AC37" s="252">
        <f t="shared" si="34"/>
        <v>0</v>
      </c>
      <c r="AD37" s="251">
        <v>0</v>
      </c>
      <c r="AE37" s="61">
        <v>0</v>
      </c>
      <c r="AF37" s="252">
        <f t="shared" si="35"/>
        <v>0</v>
      </c>
      <c r="AG37" s="63">
        <v>10.440000000000001</v>
      </c>
      <c r="AH37" s="264">
        <v>1.6035553506489138E-3</v>
      </c>
      <c r="AI37" s="263">
        <f t="shared" si="10"/>
        <v>0</v>
      </c>
      <c r="AJ37" s="262">
        <v>0</v>
      </c>
      <c r="AK37" s="261">
        <v>0</v>
      </c>
      <c r="AL37" s="260">
        <f t="shared" si="11"/>
        <v>1</v>
      </c>
      <c r="AM37" s="259">
        <f t="shared" si="36"/>
        <v>10.440000000000001</v>
      </c>
    </row>
    <row r="38" spans="1:39" ht="15">
      <c r="A38" s="377"/>
      <c r="B38" s="271" t="s">
        <v>24</v>
      </c>
      <c r="C38" s="249">
        <f t="shared" si="0"/>
        <v>0.59546512899284487</v>
      </c>
      <c r="D38" s="231">
        <v>3.3839490000000003</v>
      </c>
      <c r="E38" s="248">
        <v>5.1976528019856709E-4</v>
      </c>
      <c r="F38" s="242">
        <v>0</v>
      </c>
      <c r="G38" s="247">
        <v>0</v>
      </c>
      <c r="H38" s="246">
        <f t="shared" si="1"/>
        <v>1</v>
      </c>
      <c r="I38" s="231">
        <v>5.6828667796610173</v>
      </c>
      <c r="J38" s="72">
        <v>0</v>
      </c>
      <c r="K38" s="245">
        <f t="shared" si="28"/>
        <v>5.6828667796610173</v>
      </c>
      <c r="L38" s="231">
        <v>0</v>
      </c>
      <c r="M38" s="72">
        <v>0</v>
      </c>
      <c r="N38" s="232">
        <f t="shared" si="29"/>
        <v>0</v>
      </c>
      <c r="O38" s="231">
        <v>4.1350000000000007</v>
      </c>
      <c r="P38" s="72">
        <v>0</v>
      </c>
      <c r="Q38" s="232">
        <f t="shared" si="30"/>
        <v>4.1350000000000007</v>
      </c>
      <c r="R38" s="231">
        <v>0.92249999999999999</v>
      </c>
      <c r="S38" s="72">
        <v>0</v>
      </c>
      <c r="T38" s="232">
        <f t="shared" si="31"/>
        <v>0.92249999999999999</v>
      </c>
      <c r="U38" s="231">
        <v>0</v>
      </c>
      <c r="V38" s="72">
        <v>0</v>
      </c>
      <c r="W38" s="232">
        <f t="shared" si="32"/>
        <v>0</v>
      </c>
      <c r="X38" s="231">
        <v>15.319999999999936</v>
      </c>
      <c r="Y38" s="72">
        <v>0</v>
      </c>
      <c r="Z38" s="232">
        <f t="shared" si="33"/>
        <v>15.319999999999936</v>
      </c>
      <c r="AA38" s="231">
        <v>0</v>
      </c>
      <c r="AB38" s="72">
        <v>0</v>
      </c>
      <c r="AC38" s="232">
        <f t="shared" si="34"/>
        <v>0</v>
      </c>
      <c r="AD38" s="231">
        <v>0</v>
      </c>
      <c r="AE38" s="72">
        <v>0</v>
      </c>
      <c r="AF38" s="232">
        <f t="shared" si="35"/>
        <v>0</v>
      </c>
      <c r="AG38" s="74">
        <v>20.377499999999937</v>
      </c>
      <c r="AH38" s="244">
        <v>3.1299280802536528E-3</v>
      </c>
      <c r="AI38" s="243">
        <f t="shared" si="10"/>
        <v>0.16606301067353751</v>
      </c>
      <c r="AJ38" s="242">
        <v>0</v>
      </c>
      <c r="AK38" s="241">
        <v>0</v>
      </c>
      <c r="AL38" s="240">
        <f t="shared" si="11"/>
        <v>1</v>
      </c>
      <c r="AM38" s="239">
        <f t="shared" si="36"/>
        <v>20.377499999999937</v>
      </c>
    </row>
    <row r="39" spans="1:39" ht="15">
      <c r="A39" s="377"/>
      <c r="B39" s="218" t="s">
        <v>23</v>
      </c>
      <c r="C39" s="229">
        <f t="shared" si="0"/>
        <v>0.59286783456033176</v>
      </c>
      <c r="D39" s="211">
        <v>161.7174</v>
      </c>
      <c r="E39" s="228">
        <v>2.4839348856612126E-2</v>
      </c>
      <c r="F39" s="222">
        <v>114.269278</v>
      </c>
      <c r="G39" s="227">
        <v>1.7551447527334917E-2</v>
      </c>
      <c r="H39" s="226">
        <f t="shared" si="1"/>
        <v>0.29340146453010002</v>
      </c>
      <c r="I39" s="211">
        <v>272.77141813559331</v>
      </c>
      <c r="J39" s="49">
        <v>192.80590237288135</v>
      </c>
      <c r="K39" s="225">
        <f t="shared" si="28"/>
        <v>79.965515762711959</v>
      </c>
      <c r="L39" s="211">
        <v>0</v>
      </c>
      <c r="M39" s="49">
        <v>0</v>
      </c>
      <c r="N39" s="212">
        <f t="shared" si="29"/>
        <v>0</v>
      </c>
      <c r="O39" s="211">
        <v>374.74750000000006</v>
      </c>
      <c r="P39" s="49">
        <v>396.25</v>
      </c>
      <c r="Q39" s="212">
        <f t="shared" si="30"/>
        <v>-21.502499999999941</v>
      </c>
      <c r="R39" s="211">
        <v>0.60840000000000005</v>
      </c>
      <c r="S39" s="49">
        <v>63.719250000000002</v>
      </c>
      <c r="T39" s="212">
        <f t="shared" si="31"/>
        <v>-63.110849999999999</v>
      </c>
      <c r="U39" s="211">
        <v>0</v>
      </c>
      <c r="V39" s="49">
        <v>0</v>
      </c>
      <c r="W39" s="212">
        <f t="shared" si="32"/>
        <v>0</v>
      </c>
      <c r="X39" s="211">
        <v>226.85750000000004</v>
      </c>
      <c r="Y39" s="49">
        <v>9.6324999999999967</v>
      </c>
      <c r="Z39" s="212">
        <f t="shared" si="33"/>
        <v>217.22500000000005</v>
      </c>
      <c r="AA39" s="211">
        <v>0</v>
      </c>
      <c r="AB39" s="49">
        <v>0</v>
      </c>
      <c r="AC39" s="212">
        <f t="shared" si="34"/>
        <v>0</v>
      </c>
      <c r="AD39" s="211">
        <v>0</v>
      </c>
      <c r="AE39" s="49">
        <v>0</v>
      </c>
      <c r="AF39" s="212">
        <f t="shared" si="35"/>
        <v>0</v>
      </c>
      <c r="AG39" s="51">
        <v>602.21340000000009</v>
      </c>
      <c r="AH39" s="224">
        <v>9.249832565157802E-2</v>
      </c>
      <c r="AI39" s="223">
        <f t="shared" si="10"/>
        <v>0.26853836198264597</v>
      </c>
      <c r="AJ39" s="222">
        <v>469.60174999999998</v>
      </c>
      <c r="AK39" s="221">
        <v>7.2129540136498013E-2</v>
      </c>
      <c r="AL39" s="220">
        <f t="shared" si="11"/>
        <v>0.24333230870626016</v>
      </c>
      <c r="AM39" s="219">
        <f t="shared" si="36"/>
        <v>132.61165000000011</v>
      </c>
    </row>
    <row r="40" spans="1:39" ht="15">
      <c r="A40" s="377"/>
      <c r="B40" s="270" t="s">
        <v>22</v>
      </c>
      <c r="C40" s="269">
        <f t="shared" si="0"/>
        <v>0.6427149293167157</v>
      </c>
      <c r="D40" s="251">
        <v>848.69042100000001</v>
      </c>
      <c r="E40" s="268">
        <v>0.130356519697225</v>
      </c>
      <c r="F40" s="262">
        <v>616.43951400000003</v>
      </c>
      <c r="G40" s="267">
        <v>9.4683417740215686E-2</v>
      </c>
      <c r="H40" s="266">
        <f t="shared" si="1"/>
        <v>0.27365798087639776</v>
      </c>
      <c r="I40" s="251">
        <v>1320.4772167067308</v>
      </c>
      <c r="J40" s="61">
        <v>960.9617384134616</v>
      </c>
      <c r="K40" s="265">
        <f t="shared" si="28"/>
        <v>359.51547829326921</v>
      </c>
      <c r="L40" s="251">
        <v>205.58819918175038</v>
      </c>
      <c r="M40" s="61">
        <v>104.72519742606943</v>
      </c>
      <c r="N40" s="252">
        <f t="shared" si="29"/>
        <v>100.86300175568095</v>
      </c>
      <c r="O40" s="251">
        <v>949.18680081824959</v>
      </c>
      <c r="P40" s="61">
        <v>1852.0523025739305</v>
      </c>
      <c r="Q40" s="252">
        <f t="shared" si="30"/>
        <v>-902.86550175568095</v>
      </c>
      <c r="R40" s="251">
        <v>94.005600000000001</v>
      </c>
      <c r="S40" s="61">
        <v>346.66089999999997</v>
      </c>
      <c r="T40" s="252">
        <f t="shared" si="31"/>
        <v>-252.65529999999995</v>
      </c>
      <c r="U40" s="251">
        <v>0</v>
      </c>
      <c r="V40" s="61">
        <v>0</v>
      </c>
      <c r="W40" s="252">
        <f t="shared" si="32"/>
        <v>0</v>
      </c>
      <c r="X40" s="251">
        <v>2158.8474999999999</v>
      </c>
      <c r="Y40" s="61">
        <v>24.99499999999999</v>
      </c>
      <c r="Z40" s="252">
        <f t="shared" si="33"/>
        <v>2133.8525</v>
      </c>
      <c r="AA40" s="251">
        <v>0</v>
      </c>
      <c r="AB40" s="61">
        <v>0</v>
      </c>
      <c r="AC40" s="252">
        <f t="shared" si="34"/>
        <v>0</v>
      </c>
      <c r="AD40" s="251">
        <v>0</v>
      </c>
      <c r="AE40" s="61">
        <v>0</v>
      </c>
      <c r="AF40" s="252">
        <f t="shared" si="35"/>
        <v>0</v>
      </c>
      <c r="AG40" s="63">
        <v>3407.6280999999999</v>
      </c>
      <c r="AH40" s="264">
        <v>0.52340232497860062</v>
      </c>
      <c r="AI40" s="263">
        <f t="shared" si="10"/>
        <v>0.24905605778987444</v>
      </c>
      <c r="AJ40" s="262">
        <v>2328.4333999999999</v>
      </c>
      <c r="AK40" s="261">
        <v>0.35764098064043104</v>
      </c>
      <c r="AL40" s="260">
        <f t="shared" si="11"/>
        <v>0.26474431864789438</v>
      </c>
      <c r="AM40" s="259">
        <f t="shared" si="36"/>
        <v>1079.1947</v>
      </c>
    </row>
    <row r="41" spans="1:39" ht="15">
      <c r="A41" s="377"/>
      <c r="B41" s="270" t="s">
        <v>21</v>
      </c>
      <c r="C41" s="269">
        <f t="shared" si="0"/>
        <v>0.69061633682483525</v>
      </c>
      <c r="D41" s="251">
        <v>1012.4904039999999</v>
      </c>
      <c r="E41" s="268">
        <v>0.15551574758763217</v>
      </c>
      <c r="F41" s="262">
        <v>1027.189648</v>
      </c>
      <c r="G41" s="267">
        <v>0.15777351115751009</v>
      </c>
      <c r="H41" s="266">
        <f t="shared" si="1"/>
        <v>-1.4517909445786842E-2</v>
      </c>
      <c r="I41" s="251">
        <v>1466.0678440579711</v>
      </c>
      <c r="J41" s="61">
        <v>1485.4835511801243</v>
      </c>
      <c r="K41" s="265">
        <f t="shared" si="28"/>
        <v>-19.415707122153208</v>
      </c>
      <c r="L41" s="251">
        <v>135.78199999999993</v>
      </c>
      <c r="M41" s="61">
        <v>636.99329048953086</v>
      </c>
      <c r="N41" s="252">
        <f t="shared" si="29"/>
        <v>-501.21129048953094</v>
      </c>
      <c r="O41" s="251">
        <v>1717.8529999999998</v>
      </c>
      <c r="P41" s="61">
        <v>2476.6167095104693</v>
      </c>
      <c r="Q41" s="252">
        <f t="shared" si="30"/>
        <v>-758.76370951046943</v>
      </c>
      <c r="R41" s="251">
        <v>249.49860000000004</v>
      </c>
      <c r="S41" s="61">
        <v>484.36</v>
      </c>
      <c r="T41" s="252">
        <f t="shared" si="31"/>
        <v>-234.86139999999997</v>
      </c>
      <c r="U41" s="251">
        <v>0</v>
      </c>
      <c r="V41" s="61">
        <v>0</v>
      </c>
      <c r="W41" s="252">
        <f t="shared" si="32"/>
        <v>0</v>
      </c>
      <c r="X41" s="251">
        <v>1283.4850000000001</v>
      </c>
      <c r="Y41" s="61">
        <v>0</v>
      </c>
      <c r="Z41" s="252">
        <f t="shared" si="33"/>
        <v>1283.4850000000001</v>
      </c>
      <c r="AA41" s="251">
        <v>0</v>
      </c>
      <c r="AB41" s="61">
        <v>0</v>
      </c>
      <c r="AC41" s="252">
        <f t="shared" si="34"/>
        <v>0</v>
      </c>
      <c r="AD41" s="251">
        <v>0</v>
      </c>
      <c r="AE41" s="61">
        <v>0</v>
      </c>
      <c r="AF41" s="252">
        <f t="shared" si="35"/>
        <v>0</v>
      </c>
      <c r="AG41" s="63">
        <v>3386.6185999999998</v>
      </c>
      <c r="AH41" s="264">
        <v>0.52017532343267547</v>
      </c>
      <c r="AI41" s="263">
        <f t="shared" si="10"/>
        <v>0.29896794519465519</v>
      </c>
      <c r="AJ41" s="262">
        <v>3597.9700000000003</v>
      </c>
      <c r="AK41" s="261">
        <v>0.55263831858572887</v>
      </c>
      <c r="AL41" s="260">
        <f t="shared" si="11"/>
        <v>0.28549144323048831</v>
      </c>
      <c r="AM41" s="259">
        <f t="shared" si="36"/>
        <v>-211.35140000000047</v>
      </c>
    </row>
    <row r="42" spans="1:39" ht="15">
      <c r="A42" s="377"/>
      <c r="B42" s="270" t="s">
        <v>20</v>
      </c>
      <c r="C42" s="269">
        <f t="shared" si="0"/>
        <v>0.69035516899961369</v>
      </c>
      <c r="D42" s="251">
        <v>1341.5063279999999</v>
      </c>
      <c r="E42" s="268">
        <v>0.20605169063158776</v>
      </c>
      <c r="F42" s="262">
        <v>1451.1638909999999</v>
      </c>
      <c r="G42" s="267">
        <v>0.22289479142810079</v>
      </c>
      <c r="H42" s="266">
        <f t="shared" si="1"/>
        <v>-8.1742113854568407E-2</v>
      </c>
      <c r="I42" s="251">
        <v>1943.2118252173912</v>
      </c>
      <c r="J42" s="61">
        <v>2098.6158593788823</v>
      </c>
      <c r="K42" s="265">
        <f t="shared" si="28"/>
        <v>-155.40403416149115</v>
      </c>
      <c r="L42" s="251">
        <v>293.1314199814957</v>
      </c>
      <c r="M42" s="61">
        <v>416.5542505483794</v>
      </c>
      <c r="N42" s="252">
        <f t="shared" si="29"/>
        <v>-123.4228305668837</v>
      </c>
      <c r="O42" s="251">
        <v>2126.5860800185042</v>
      </c>
      <c r="P42" s="61">
        <v>2768.5532494516201</v>
      </c>
      <c r="Q42" s="252">
        <f t="shared" si="30"/>
        <v>-641.96716943311594</v>
      </c>
      <c r="R42" s="251">
        <v>423.96899999999988</v>
      </c>
      <c r="S42" s="61">
        <v>676.36000000000013</v>
      </c>
      <c r="T42" s="252">
        <f t="shared" si="31"/>
        <v>-252.39100000000025</v>
      </c>
      <c r="U42" s="251">
        <v>0</v>
      </c>
      <c r="V42" s="61">
        <v>0</v>
      </c>
      <c r="W42" s="252">
        <f t="shared" si="32"/>
        <v>0</v>
      </c>
      <c r="X42" s="251">
        <v>1593.8674999999998</v>
      </c>
      <c r="Y42" s="61">
        <v>1202.8024999999998</v>
      </c>
      <c r="Z42" s="252">
        <f t="shared" si="33"/>
        <v>391.06500000000005</v>
      </c>
      <c r="AA42" s="251">
        <v>0</v>
      </c>
      <c r="AB42" s="61">
        <v>0</v>
      </c>
      <c r="AC42" s="252">
        <f t="shared" si="34"/>
        <v>0</v>
      </c>
      <c r="AD42" s="251">
        <v>0</v>
      </c>
      <c r="AE42" s="61">
        <v>0</v>
      </c>
      <c r="AF42" s="252">
        <f t="shared" si="35"/>
        <v>0</v>
      </c>
      <c r="AG42" s="63">
        <v>4437.5540000000001</v>
      </c>
      <c r="AH42" s="264">
        <v>0.68159611690550659</v>
      </c>
      <c r="AI42" s="263">
        <f t="shared" si="10"/>
        <v>0.30230760639757848</v>
      </c>
      <c r="AJ42" s="262">
        <v>5064.2699999999995</v>
      </c>
      <c r="AK42" s="261">
        <v>0.77785797482028718</v>
      </c>
      <c r="AL42" s="260">
        <f t="shared" si="11"/>
        <v>0.2865494712959617</v>
      </c>
      <c r="AM42" s="259">
        <f t="shared" si="36"/>
        <v>-626.71599999999944</v>
      </c>
    </row>
    <row r="43" spans="1:39" ht="15">
      <c r="A43" s="377"/>
      <c r="B43" s="270" t="s">
        <v>19</v>
      </c>
      <c r="C43" s="269">
        <f t="shared" si="0"/>
        <v>0.74166347982838876</v>
      </c>
      <c r="D43" s="251">
        <v>1372.476134</v>
      </c>
      <c r="E43" s="268">
        <v>0.21080856784613364</v>
      </c>
      <c r="F43" s="262">
        <v>1047.6059789999999</v>
      </c>
      <c r="G43" s="267">
        <v>0.16090940357338063</v>
      </c>
      <c r="H43" s="266">
        <f t="shared" si="1"/>
        <v>0.23670368245543574</v>
      </c>
      <c r="I43" s="251">
        <v>1850.5375703783784</v>
      </c>
      <c r="J43" s="61">
        <v>1412.8428114054054</v>
      </c>
      <c r="K43" s="265">
        <f t="shared" si="28"/>
        <v>437.69475897297298</v>
      </c>
      <c r="L43" s="251">
        <v>352.1008306866521</v>
      </c>
      <c r="M43" s="61">
        <v>414.05279586149186</v>
      </c>
      <c r="N43" s="252">
        <f t="shared" si="29"/>
        <v>-61.951965174839756</v>
      </c>
      <c r="O43" s="251">
        <v>2680.1716693133485</v>
      </c>
      <c r="P43" s="61">
        <v>2507.827204138508</v>
      </c>
      <c r="Q43" s="252">
        <f t="shared" si="30"/>
        <v>172.34446517484048</v>
      </c>
      <c r="R43" s="251">
        <v>557.30219999999997</v>
      </c>
      <c r="S43" s="61">
        <v>455.0052</v>
      </c>
      <c r="T43" s="252">
        <f t="shared" si="31"/>
        <v>102.29699999999997</v>
      </c>
      <c r="U43" s="251">
        <v>0</v>
      </c>
      <c r="V43" s="61">
        <v>0</v>
      </c>
      <c r="W43" s="252">
        <f t="shared" si="32"/>
        <v>0</v>
      </c>
      <c r="X43" s="251">
        <v>763.35749999999996</v>
      </c>
      <c r="Y43" s="61">
        <v>31.190000000000055</v>
      </c>
      <c r="Z43" s="252">
        <f t="shared" si="33"/>
        <v>732.1674999999999</v>
      </c>
      <c r="AA43" s="251">
        <v>0</v>
      </c>
      <c r="AB43" s="61">
        <v>0</v>
      </c>
      <c r="AC43" s="252">
        <f t="shared" si="34"/>
        <v>0</v>
      </c>
      <c r="AD43" s="251">
        <v>0</v>
      </c>
      <c r="AE43" s="61">
        <v>0</v>
      </c>
      <c r="AF43" s="252">
        <f t="shared" si="35"/>
        <v>0</v>
      </c>
      <c r="AG43" s="63">
        <v>4352.9322000000002</v>
      </c>
      <c r="AH43" s="264">
        <v>0.66859844064386464</v>
      </c>
      <c r="AI43" s="263">
        <f t="shared" si="10"/>
        <v>0.31529922152244871</v>
      </c>
      <c r="AJ43" s="262">
        <v>3408.0752000000002</v>
      </c>
      <c r="AK43" s="261">
        <v>0.52347099840791378</v>
      </c>
      <c r="AL43" s="260">
        <f t="shared" si="11"/>
        <v>0.30738933782916522</v>
      </c>
      <c r="AM43" s="259">
        <f t="shared" si="36"/>
        <v>944.85699999999997</v>
      </c>
    </row>
    <row r="44" spans="1:39" ht="15">
      <c r="A44" s="377"/>
      <c r="B44" s="258" t="s">
        <v>18</v>
      </c>
      <c r="C44" s="269">
        <f t="shared" si="0"/>
        <v>0.74244649327187906</v>
      </c>
      <c r="D44" s="251">
        <v>852.00153999999998</v>
      </c>
      <c r="E44" s="268">
        <v>0.13086509848928299</v>
      </c>
      <c r="F44" s="262">
        <v>600.935835</v>
      </c>
      <c r="G44" s="267">
        <v>9.2302095190429867E-2</v>
      </c>
      <c r="H44" s="266">
        <f t="shared" si="1"/>
        <v>0.29467752487865218</v>
      </c>
      <c r="I44" s="251">
        <v>1147.559518054054</v>
      </c>
      <c r="J44" s="61">
        <v>810.44148695495483</v>
      </c>
      <c r="K44" s="265">
        <f t="shared" si="28"/>
        <v>337.1180310990992</v>
      </c>
      <c r="L44" s="251">
        <v>0</v>
      </c>
      <c r="M44" s="61">
        <v>0</v>
      </c>
      <c r="N44" s="252">
        <f t="shared" si="29"/>
        <v>0</v>
      </c>
      <c r="O44" s="251">
        <v>904.4375</v>
      </c>
      <c r="P44" s="61">
        <v>1586.635</v>
      </c>
      <c r="Q44" s="252">
        <f t="shared" si="30"/>
        <v>-682.19749999999999</v>
      </c>
      <c r="R44" s="251">
        <v>236.70159999999998</v>
      </c>
      <c r="S44" s="61">
        <v>261.22000000000003</v>
      </c>
      <c r="T44" s="252">
        <f t="shared" si="31"/>
        <v>-24.518400000000042</v>
      </c>
      <c r="U44" s="251">
        <v>0</v>
      </c>
      <c r="V44" s="61">
        <v>0</v>
      </c>
      <c r="W44" s="252">
        <f t="shared" si="32"/>
        <v>0</v>
      </c>
      <c r="X44" s="251">
        <v>1703.1624999999999</v>
      </c>
      <c r="Y44" s="61">
        <v>107.33500000000004</v>
      </c>
      <c r="Z44" s="252">
        <f t="shared" si="33"/>
        <v>1595.8274999999999</v>
      </c>
      <c r="AA44" s="251">
        <v>0</v>
      </c>
      <c r="AB44" s="61">
        <v>0</v>
      </c>
      <c r="AC44" s="252">
        <f t="shared" si="34"/>
        <v>0</v>
      </c>
      <c r="AD44" s="251">
        <v>0</v>
      </c>
      <c r="AE44" s="61">
        <v>0</v>
      </c>
      <c r="AF44" s="252">
        <f t="shared" si="35"/>
        <v>0</v>
      </c>
      <c r="AG44" s="63">
        <v>2844.3015999999998</v>
      </c>
      <c r="AH44" s="264">
        <v>0.43687692045395266</v>
      </c>
      <c r="AI44" s="263">
        <f t="shared" si="10"/>
        <v>0.29954683427383372</v>
      </c>
      <c r="AJ44" s="262">
        <v>1955.19</v>
      </c>
      <c r="AK44" s="261">
        <v>0.30031181864096451</v>
      </c>
      <c r="AL44" s="260">
        <f t="shared" si="11"/>
        <v>0.30735418808402254</v>
      </c>
      <c r="AM44" s="259">
        <f t="shared" si="36"/>
        <v>889.11159999999973</v>
      </c>
    </row>
    <row r="45" spans="1:39" ht="15">
      <c r="A45" s="377"/>
      <c r="B45" s="238" t="s">
        <v>17</v>
      </c>
      <c r="C45" s="249">
        <f t="shared" si="0"/>
        <v>0.69218560336003776</v>
      </c>
      <c r="D45" s="231">
        <v>134.076899</v>
      </c>
      <c r="E45" s="248">
        <v>2.0593843753818387E-2</v>
      </c>
      <c r="F45" s="242">
        <v>83.027468749999997</v>
      </c>
      <c r="G45" s="247">
        <v>1.2752791359135606E-2</v>
      </c>
      <c r="H45" s="246">
        <f t="shared" si="1"/>
        <v>0.38074739668613605</v>
      </c>
      <c r="I45" s="231">
        <v>193.70079115942028</v>
      </c>
      <c r="J45" s="72">
        <v>120.06824189440995</v>
      </c>
      <c r="K45" s="245">
        <f t="shared" si="28"/>
        <v>73.632549265010326</v>
      </c>
      <c r="L45" s="231">
        <v>260.72859747893165</v>
      </c>
      <c r="M45" s="72">
        <v>14.747499999999988</v>
      </c>
      <c r="N45" s="232">
        <f t="shared" si="29"/>
        <v>245.98109747893164</v>
      </c>
      <c r="O45" s="231">
        <v>707.10640252106839</v>
      </c>
      <c r="P45" s="72">
        <v>236.27</v>
      </c>
      <c r="Q45" s="232">
        <f t="shared" si="30"/>
        <v>470.83640252106841</v>
      </c>
      <c r="R45" s="231">
        <v>0</v>
      </c>
      <c r="S45" s="72">
        <v>38.842049999999986</v>
      </c>
      <c r="T45" s="232">
        <f t="shared" si="31"/>
        <v>-38.842049999999986</v>
      </c>
      <c r="U45" s="231">
        <v>0</v>
      </c>
      <c r="V45" s="72">
        <v>0</v>
      </c>
      <c r="W45" s="232">
        <f t="shared" si="32"/>
        <v>0</v>
      </c>
      <c r="X45" s="231">
        <v>0</v>
      </c>
      <c r="Y45" s="72">
        <v>0</v>
      </c>
      <c r="Z45" s="232">
        <f t="shared" si="33"/>
        <v>0</v>
      </c>
      <c r="AA45" s="231">
        <v>0</v>
      </c>
      <c r="AB45" s="72">
        <v>0</v>
      </c>
      <c r="AC45" s="232">
        <f t="shared" si="34"/>
        <v>0</v>
      </c>
      <c r="AD45" s="231">
        <v>0</v>
      </c>
      <c r="AE45" s="72">
        <v>0</v>
      </c>
      <c r="AF45" s="232">
        <f t="shared" si="35"/>
        <v>0</v>
      </c>
      <c r="AG45" s="74">
        <v>967.83500000000004</v>
      </c>
      <c r="AH45" s="244">
        <v>0.14865680007617732</v>
      </c>
      <c r="AI45" s="243">
        <f t="shared" si="10"/>
        <v>0.13853280672841961</v>
      </c>
      <c r="AJ45" s="242">
        <v>289.85954999999996</v>
      </c>
      <c r="AK45" s="241">
        <v>4.4521631458298974E-2</v>
      </c>
      <c r="AL45" s="240">
        <f t="shared" si="11"/>
        <v>0.2864403424003108</v>
      </c>
      <c r="AM45" s="239">
        <f t="shared" si="36"/>
        <v>677.97545000000014</v>
      </c>
    </row>
    <row r="46" spans="1:39" ht="15">
      <c r="A46" s="377"/>
      <c r="B46" s="218" t="s">
        <v>16</v>
      </c>
      <c r="C46" s="229">
        <f t="shared" si="0"/>
        <v>1</v>
      </c>
      <c r="D46" s="211">
        <v>0</v>
      </c>
      <c r="E46" s="228">
        <v>0</v>
      </c>
      <c r="F46" s="222">
        <v>0</v>
      </c>
      <c r="G46" s="227">
        <v>0</v>
      </c>
      <c r="H46" s="226">
        <f t="shared" si="1"/>
        <v>1</v>
      </c>
      <c r="I46" s="211">
        <v>0</v>
      </c>
      <c r="J46" s="49">
        <v>0</v>
      </c>
      <c r="K46" s="225">
        <f t="shared" si="28"/>
        <v>0</v>
      </c>
      <c r="L46" s="211">
        <v>5.7699999999999889</v>
      </c>
      <c r="M46" s="49">
        <v>0</v>
      </c>
      <c r="N46" s="212">
        <f t="shared" si="29"/>
        <v>5.7699999999999889</v>
      </c>
      <c r="O46" s="211">
        <v>151.91250000000002</v>
      </c>
      <c r="P46" s="49">
        <v>0</v>
      </c>
      <c r="Q46" s="212">
        <f t="shared" si="30"/>
        <v>151.91250000000002</v>
      </c>
      <c r="R46" s="211">
        <v>0</v>
      </c>
      <c r="S46" s="49">
        <v>0</v>
      </c>
      <c r="T46" s="212">
        <f t="shared" si="31"/>
        <v>0</v>
      </c>
      <c r="U46" s="211">
        <v>0</v>
      </c>
      <c r="V46" s="49">
        <v>0</v>
      </c>
      <c r="W46" s="212">
        <f t="shared" si="32"/>
        <v>0</v>
      </c>
      <c r="X46" s="211">
        <v>44.627499999999998</v>
      </c>
      <c r="Y46" s="49">
        <v>0</v>
      </c>
      <c r="Z46" s="212">
        <f t="shared" si="33"/>
        <v>44.627499999999998</v>
      </c>
      <c r="AA46" s="211">
        <v>0</v>
      </c>
      <c r="AB46" s="49">
        <v>0</v>
      </c>
      <c r="AC46" s="212">
        <f t="shared" si="34"/>
        <v>0</v>
      </c>
      <c r="AD46" s="211">
        <v>0</v>
      </c>
      <c r="AE46" s="49">
        <v>0</v>
      </c>
      <c r="AF46" s="212">
        <f t="shared" si="35"/>
        <v>0</v>
      </c>
      <c r="AG46" s="51">
        <v>202.31</v>
      </c>
      <c r="AH46" s="224">
        <v>3.1074260822776024E-2</v>
      </c>
      <c r="AI46" s="223">
        <f t="shared" si="10"/>
        <v>0</v>
      </c>
      <c r="AJ46" s="222">
        <v>0</v>
      </c>
      <c r="AK46" s="221">
        <v>0</v>
      </c>
      <c r="AL46" s="220">
        <f t="shared" si="11"/>
        <v>1</v>
      </c>
      <c r="AM46" s="219">
        <f t="shared" si="36"/>
        <v>202.31</v>
      </c>
    </row>
    <row r="47" spans="1:39" ht="15.75" thickBot="1">
      <c r="A47" s="377"/>
      <c r="B47" s="198" t="s">
        <v>15</v>
      </c>
      <c r="C47" s="209">
        <f t="shared" si="0"/>
        <v>1</v>
      </c>
      <c r="D47" s="191">
        <v>0</v>
      </c>
      <c r="E47" s="208">
        <v>0</v>
      </c>
      <c r="F47" s="202">
        <v>0</v>
      </c>
      <c r="G47" s="207">
        <v>0</v>
      </c>
      <c r="H47" s="206">
        <f t="shared" si="1"/>
        <v>1</v>
      </c>
      <c r="I47" s="191">
        <v>0</v>
      </c>
      <c r="J47" s="38">
        <v>0</v>
      </c>
      <c r="K47" s="205">
        <f t="shared" si="28"/>
        <v>0</v>
      </c>
      <c r="L47" s="191">
        <v>0</v>
      </c>
      <c r="M47" s="38">
        <v>0</v>
      </c>
      <c r="N47" s="192">
        <f t="shared" si="29"/>
        <v>0</v>
      </c>
      <c r="O47" s="191">
        <v>30.435000000000002</v>
      </c>
      <c r="P47" s="38">
        <v>0</v>
      </c>
      <c r="Q47" s="192">
        <f t="shared" si="30"/>
        <v>30.435000000000002</v>
      </c>
      <c r="R47" s="191">
        <v>0</v>
      </c>
      <c r="S47" s="38">
        <v>0</v>
      </c>
      <c r="T47" s="192">
        <f t="shared" si="31"/>
        <v>0</v>
      </c>
      <c r="U47" s="191">
        <v>0</v>
      </c>
      <c r="V47" s="38">
        <v>0</v>
      </c>
      <c r="W47" s="192">
        <f t="shared" si="32"/>
        <v>0</v>
      </c>
      <c r="X47" s="191">
        <v>7.6849999999999996</v>
      </c>
      <c r="Y47" s="38">
        <v>0</v>
      </c>
      <c r="Z47" s="192">
        <f t="shared" si="33"/>
        <v>7.6849999999999996</v>
      </c>
      <c r="AA47" s="191">
        <v>0</v>
      </c>
      <c r="AB47" s="38">
        <v>0</v>
      </c>
      <c r="AC47" s="192">
        <f t="shared" si="34"/>
        <v>0</v>
      </c>
      <c r="AD47" s="191">
        <v>0</v>
      </c>
      <c r="AE47" s="38">
        <v>0</v>
      </c>
      <c r="AF47" s="192">
        <f t="shared" si="35"/>
        <v>0</v>
      </c>
      <c r="AG47" s="40">
        <v>38.120000000000005</v>
      </c>
      <c r="AH47" s="204">
        <v>5.8551273914498655E-3</v>
      </c>
      <c r="AI47" s="203">
        <f t="shared" si="10"/>
        <v>0</v>
      </c>
      <c r="AJ47" s="202">
        <v>0</v>
      </c>
      <c r="AK47" s="201">
        <v>0</v>
      </c>
      <c r="AL47" s="200">
        <f t="shared" si="11"/>
        <v>1</v>
      </c>
      <c r="AM47" s="199">
        <f t="shared" si="36"/>
        <v>38.120000000000005</v>
      </c>
    </row>
    <row r="48" spans="1:39" ht="15">
      <c r="A48" s="377"/>
      <c r="B48" s="178" t="s">
        <v>14</v>
      </c>
      <c r="C48" s="189">
        <f t="shared" si="0"/>
        <v>0.69833375057779645</v>
      </c>
      <c r="D48" s="171">
        <f>SUM(D36:D47)</f>
        <v>5726.3430749999998</v>
      </c>
      <c r="E48" s="188">
        <v>0.87955058214249071</v>
      </c>
      <c r="F48" s="182">
        <f>SUM(F36:F47)</f>
        <v>4940.6316137499998</v>
      </c>
      <c r="G48" s="187">
        <v>0.75886745797610755</v>
      </c>
      <c r="H48" s="186">
        <f t="shared" si="1"/>
        <v>0.13720998741417531</v>
      </c>
      <c r="I48" s="171">
        <f t="shared" ref="I48:AG48" si="37">SUM(I36:I47)</f>
        <v>8200.0090504892014</v>
      </c>
      <c r="J48" s="27">
        <f t="shared" si="37"/>
        <v>7081.2195916001192</v>
      </c>
      <c r="K48" s="185">
        <f t="shared" si="37"/>
        <v>1118.7894588890804</v>
      </c>
      <c r="L48" s="171">
        <f t="shared" si="37"/>
        <v>1253.1010473288297</v>
      </c>
      <c r="M48" s="27">
        <f t="shared" si="37"/>
        <v>1587.0730343254716</v>
      </c>
      <c r="N48" s="172">
        <f t="shared" si="37"/>
        <v>-333.97198699664187</v>
      </c>
      <c r="O48" s="171">
        <f t="shared" si="37"/>
        <v>9646.5714526711708</v>
      </c>
      <c r="P48" s="27">
        <f t="shared" si="37"/>
        <v>11824.204465674529</v>
      </c>
      <c r="Q48" s="172">
        <f t="shared" si="37"/>
        <v>-2177.6330130033575</v>
      </c>
      <c r="R48" s="171">
        <f t="shared" si="37"/>
        <v>1563.0078999999996</v>
      </c>
      <c r="S48" s="27">
        <f t="shared" si="37"/>
        <v>2326.1674000000003</v>
      </c>
      <c r="T48" s="172">
        <f t="shared" si="37"/>
        <v>-763.15950000000009</v>
      </c>
      <c r="U48" s="171">
        <f t="shared" si="37"/>
        <v>0</v>
      </c>
      <c r="V48" s="27">
        <f t="shared" si="37"/>
        <v>0</v>
      </c>
      <c r="W48" s="172">
        <f t="shared" si="37"/>
        <v>0</v>
      </c>
      <c r="X48" s="171">
        <f t="shared" si="37"/>
        <v>7819.2099999999991</v>
      </c>
      <c r="Y48" s="27">
        <f t="shared" si="37"/>
        <v>1375.9549999999999</v>
      </c>
      <c r="Z48" s="172">
        <f t="shared" si="37"/>
        <v>6443.2549999999992</v>
      </c>
      <c r="AA48" s="171">
        <f t="shared" si="37"/>
        <v>0</v>
      </c>
      <c r="AB48" s="27">
        <f t="shared" si="37"/>
        <v>0</v>
      </c>
      <c r="AC48" s="172">
        <f t="shared" si="37"/>
        <v>0</v>
      </c>
      <c r="AD48" s="171">
        <f t="shared" si="37"/>
        <v>0</v>
      </c>
      <c r="AE48" s="27">
        <f t="shared" si="37"/>
        <v>0</v>
      </c>
      <c r="AF48" s="172">
        <f t="shared" si="37"/>
        <v>0</v>
      </c>
      <c r="AG48" s="29">
        <f t="shared" si="37"/>
        <v>20281.890399999997</v>
      </c>
      <c r="AH48" s="184">
        <v>3.1152427080646388</v>
      </c>
      <c r="AI48" s="183">
        <f t="shared" si="10"/>
        <v>0.28233773884312091</v>
      </c>
      <c r="AJ48" s="182">
        <f>SUM(AJ36:AJ47)</f>
        <v>17113.3999</v>
      </c>
      <c r="AK48" s="181">
        <v>2.6285712626901225</v>
      </c>
      <c r="AL48" s="180">
        <f t="shared" si="11"/>
        <v>0.28869959462292466</v>
      </c>
      <c r="AM48" s="179">
        <f>SUM(AM36:AM47)</f>
        <v>3168.4904999999994</v>
      </c>
    </row>
    <row r="49" spans="1:39" ht="15">
      <c r="A49" s="377"/>
      <c r="B49" s="158" t="s">
        <v>87</v>
      </c>
      <c r="C49" s="169">
        <f t="shared" si="0"/>
        <v>0.69840509124195471</v>
      </c>
      <c r="D49" s="151">
        <f>SUM(D39:D45)</f>
        <v>5722.9591259999997</v>
      </c>
      <c r="E49" s="168">
        <v>0.87903081686229212</v>
      </c>
      <c r="F49" s="162">
        <f>SUM(F39:F45)</f>
        <v>4940.6316137499998</v>
      </c>
      <c r="G49" s="167">
        <v>0.75886745797610755</v>
      </c>
      <c r="H49" s="166">
        <f t="shared" si="1"/>
        <v>0.13669982521730839</v>
      </c>
      <c r="I49" s="151">
        <f t="shared" ref="I49:AG49" si="38">SUM(I39:I45)</f>
        <v>8194.3261837095397</v>
      </c>
      <c r="J49" s="16">
        <f t="shared" si="38"/>
        <v>7081.2195916001192</v>
      </c>
      <c r="K49" s="165">
        <f t="shared" si="38"/>
        <v>1113.1065921094194</v>
      </c>
      <c r="L49" s="151">
        <f t="shared" si="38"/>
        <v>1247.3310473288298</v>
      </c>
      <c r="M49" s="16">
        <f t="shared" si="38"/>
        <v>1587.0730343254716</v>
      </c>
      <c r="N49" s="152">
        <f t="shared" si="38"/>
        <v>-339.74198699664186</v>
      </c>
      <c r="O49" s="151">
        <f t="shared" si="38"/>
        <v>9460.0889526711726</v>
      </c>
      <c r="P49" s="16">
        <f t="shared" si="38"/>
        <v>11824.204465674529</v>
      </c>
      <c r="Q49" s="152">
        <f t="shared" si="38"/>
        <v>-2364.1155130033576</v>
      </c>
      <c r="R49" s="151">
        <f t="shared" si="38"/>
        <v>1562.0853999999999</v>
      </c>
      <c r="S49" s="16">
        <f t="shared" si="38"/>
        <v>2326.1674000000003</v>
      </c>
      <c r="T49" s="152">
        <f t="shared" si="38"/>
        <v>-764.08200000000022</v>
      </c>
      <c r="U49" s="151">
        <f t="shared" si="38"/>
        <v>0</v>
      </c>
      <c r="V49" s="16">
        <f t="shared" si="38"/>
        <v>0</v>
      </c>
      <c r="W49" s="152">
        <f t="shared" si="38"/>
        <v>0</v>
      </c>
      <c r="X49" s="151">
        <f t="shared" si="38"/>
        <v>7729.5774999999994</v>
      </c>
      <c r="Y49" s="16">
        <f t="shared" si="38"/>
        <v>1375.9549999999999</v>
      </c>
      <c r="Z49" s="152">
        <f t="shared" si="38"/>
        <v>6353.6224999999995</v>
      </c>
      <c r="AA49" s="151">
        <f t="shared" si="38"/>
        <v>0</v>
      </c>
      <c r="AB49" s="16">
        <f t="shared" si="38"/>
        <v>0</v>
      </c>
      <c r="AC49" s="152">
        <f t="shared" si="38"/>
        <v>0</v>
      </c>
      <c r="AD49" s="151">
        <f t="shared" si="38"/>
        <v>0</v>
      </c>
      <c r="AE49" s="16">
        <f t="shared" si="38"/>
        <v>0</v>
      </c>
      <c r="AF49" s="152">
        <f t="shared" si="38"/>
        <v>0</v>
      </c>
      <c r="AG49" s="18">
        <f t="shared" si="38"/>
        <v>19999.082899999998</v>
      </c>
      <c r="AH49" s="164">
        <v>3.0718042521423552</v>
      </c>
      <c r="AI49" s="163">
        <f t="shared" si="10"/>
        <v>0.28616107821624165</v>
      </c>
      <c r="AJ49" s="162">
        <f>SUM(AJ39:AJ45)</f>
        <v>17113.3999</v>
      </c>
      <c r="AK49" s="161">
        <v>2.6285712626901225</v>
      </c>
      <c r="AL49" s="160">
        <f t="shared" si="11"/>
        <v>0.28869959462292466</v>
      </c>
      <c r="AM49" s="159">
        <f>SUM(AM39:AM45)</f>
        <v>2885.683</v>
      </c>
    </row>
    <row r="50" spans="1:39" ht="15.75" thickBot="1">
      <c r="A50" s="378"/>
      <c r="B50" s="138" t="s">
        <v>86</v>
      </c>
      <c r="C50" s="149">
        <f t="shared" si="0"/>
        <v>0.59546512899284487</v>
      </c>
      <c r="D50" s="131">
        <f>SUM(D36:D38,D46:D47)</f>
        <v>3.3839490000000003</v>
      </c>
      <c r="E50" s="148">
        <v>5.1976528019856709E-4</v>
      </c>
      <c r="F50" s="142">
        <f>SUM(F36:F38,F46:F47)</f>
        <v>0</v>
      </c>
      <c r="G50" s="147">
        <v>0</v>
      </c>
      <c r="H50" s="146">
        <f t="shared" si="1"/>
        <v>1</v>
      </c>
      <c r="I50" s="131">
        <f t="shared" ref="I50:AG50" si="39">SUM(I36:I38,I46:I47)</f>
        <v>5.6828667796610173</v>
      </c>
      <c r="J50" s="5">
        <f t="shared" si="39"/>
        <v>0</v>
      </c>
      <c r="K50" s="145">
        <f t="shared" si="39"/>
        <v>5.6828667796610173</v>
      </c>
      <c r="L50" s="131">
        <f t="shared" si="39"/>
        <v>5.7699999999999889</v>
      </c>
      <c r="M50" s="5">
        <f t="shared" si="39"/>
        <v>0</v>
      </c>
      <c r="N50" s="132">
        <f t="shared" si="39"/>
        <v>5.7699999999999889</v>
      </c>
      <c r="O50" s="131">
        <f t="shared" si="39"/>
        <v>186.48250000000002</v>
      </c>
      <c r="P50" s="5">
        <f t="shared" si="39"/>
        <v>0</v>
      </c>
      <c r="Q50" s="132">
        <f t="shared" si="39"/>
        <v>186.48250000000002</v>
      </c>
      <c r="R50" s="131">
        <f t="shared" si="39"/>
        <v>0.92249999999999999</v>
      </c>
      <c r="S50" s="5">
        <f t="shared" si="39"/>
        <v>0</v>
      </c>
      <c r="T50" s="132">
        <f t="shared" si="39"/>
        <v>0.92249999999999999</v>
      </c>
      <c r="U50" s="131">
        <f t="shared" si="39"/>
        <v>0</v>
      </c>
      <c r="V50" s="5">
        <f t="shared" si="39"/>
        <v>0</v>
      </c>
      <c r="W50" s="132">
        <f t="shared" si="39"/>
        <v>0</v>
      </c>
      <c r="X50" s="131">
        <f t="shared" si="39"/>
        <v>89.632499999999879</v>
      </c>
      <c r="Y50" s="5">
        <f t="shared" si="39"/>
        <v>0</v>
      </c>
      <c r="Z50" s="132">
        <f t="shared" si="39"/>
        <v>89.632499999999879</v>
      </c>
      <c r="AA50" s="131">
        <f t="shared" si="39"/>
        <v>0</v>
      </c>
      <c r="AB50" s="5">
        <f t="shared" si="39"/>
        <v>0</v>
      </c>
      <c r="AC50" s="132">
        <f t="shared" si="39"/>
        <v>0</v>
      </c>
      <c r="AD50" s="131">
        <f t="shared" si="39"/>
        <v>0</v>
      </c>
      <c r="AE50" s="5">
        <f t="shared" si="39"/>
        <v>0</v>
      </c>
      <c r="AF50" s="132">
        <f t="shared" si="39"/>
        <v>0</v>
      </c>
      <c r="AG50" s="7">
        <f t="shared" si="39"/>
        <v>282.80749999999989</v>
      </c>
      <c r="AH50" s="144">
        <v>4.3438455922283757E-2</v>
      </c>
      <c r="AI50" s="143">
        <f t="shared" si="10"/>
        <v>1.1965556076129528E-2</v>
      </c>
      <c r="AJ50" s="142">
        <f>SUM(AJ36:AJ38,AJ46:AJ47)</f>
        <v>0</v>
      </c>
      <c r="AK50" s="141">
        <v>0</v>
      </c>
      <c r="AL50" s="140">
        <f t="shared" si="11"/>
        <v>1</v>
      </c>
      <c r="AM50" s="139">
        <f>SUM(AM36:AM38,AM46:AM47)</f>
        <v>282.80749999999989</v>
      </c>
    </row>
    <row r="51" spans="1:39"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row>
    <row r="53" spans="1:39">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row>
    <row r="54" spans="1:3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row>
    <row r="56" spans="1:39">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row>
    <row r="57" spans="1:39">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row>
    <row r="58" spans="1:39">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row>
    <row r="59" spans="1:39">
      <c r="A59" s="356" t="s">
        <v>80</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row>
    <row r="60" spans="1:39">
      <c r="A60" s="356" t="s">
        <v>153</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row>
    <row r="61" spans="1:39">
      <c r="A61" s="356" t="s">
        <v>123</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row>
    <row r="62" spans="1:39">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row>
    <row r="63" spans="1:39">
      <c r="A63" s="347" t="s">
        <v>6</v>
      </c>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row>
    <row r="64" spans="1:39" ht="12.75" customHeight="1">
      <c r="A64" s="370" t="s">
        <v>76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row>
    <row r="65" spans="1:39">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row>
    <row r="66" spans="1:39">
      <c r="A66" s="364" t="s">
        <v>2</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6"/>
    </row>
    <row r="67" spans="1:39">
      <c r="A67" s="367" t="s">
        <v>1</v>
      </c>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9"/>
    </row>
    <row r="68" spans="1:39">
      <c r="A68" s="408"/>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10"/>
    </row>
    <row r="69" spans="1:39">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10"/>
    </row>
    <row r="70" spans="1:39">
      <c r="A70" s="367" t="s">
        <v>0</v>
      </c>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9"/>
    </row>
    <row r="71" spans="1:39">
      <c r="A71" s="408"/>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10"/>
    </row>
    <row r="72" spans="1:39">
      <c r="A72" s="405"/>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7"/>
    </row>
  </sheetData>
  <mergeCells count="33">
    <mergeCell ref="A72:AM72"/>
    <mergeCell ref="A66:AM66"/>
    <mergeCell ref="A67:AM67"/>
    <mergeCell ref="A68:AM68"/>
    <mergeCell ref="A69:AM69"/>
    <mergeCell ref="A70:AM70"/>
    <mergeCell ref="A71:AM71"/>
    <mergeCell ref="A65:AM65"/>
    <mergeCell ref="A36:A50"/>
    <mergeCell ref="B52:AM52"/>
    <mergeCell ref="B53:AM53"/>
    <mergeCell ref="A55:AM55"/>
    <mergeCell ref="A56:AM56"/>
    <mergeCell ref="A57:AM57"/>
    <mergeCell ref="A58:AM58"/>
    <mergeCell ref="A62:AM62"/>
    <mergeCell ref="A63:AM63"/>
    <mergeCell ref="A64:AM64"/>
    <mergeCell ref="A59:AM59"/>
    <mergeCell ref="A60:AM60"/>
    <mergeCell ref="A61:AM61"/>
    <mergeCell ref="AL3:AL4"/>
    <mergeCell ref="AM3:AM4"/>
    <mergeCell ref="D4:E4"/>
    <mergeCell ref="F4:G4"/>
    <mergeCell ref="A6:A20"/>
    <mergeCell ref="AI3:AI4"/>
    <mergeCell ref="AJ3:AK4"/>
    <mergeCell ref="A21:A35"/>
    <mergeCell ref="A3:A5"/>
    <mergeCell ref="B3:B5"/>
    <mergeCell ref="C3:C4"/>
    <mergeCell ref="AG3:AH4"/>
  </mergeCells>
  <pageMargins left="0.7" right="0.3" top="0.7" bottom="0.7" header="0.3" footer="0.3"/>
  <pageSetup paperSize="3" scale="51" orientation="landscape" r:id="rId1"/>
  <headerFooter>
    <oddFooter>&amp;L&amp;Z&amp;F
Tab: &amp;A&amp;R&amp;D &amp;T
Page &amp;P of &amp;N</oddFooter>
  </headerFooter>
</worksheet>
</file>

<file path=xl/worksheets/sheet8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Moiese!A1</f>
        <v>FIIP AREA: Moiese</v>
      </c>
      <c r="C1" s="124"/>
      <c r="D1" s="124"/>
      <c r="E1" s="124"/>
      <c r="F1" s="124"/>
      <c r="G1" s="124"/>
      <c r="H1" s="124"/>
      <c r="I1" s="124"/>
      <c r="J1" s="124"/>
      <c r="K1" s="124"/>
      <c r="L1" s="124"/>
      <c r="M1" s="124"/>
      <c r="N1" s="124"/>
      <c r="O1" s="124"/>
    </row>
    <row r="2" spans="2:15" ht="23.25">
      <c r="B2" s="128" t="str">
        <f>Moiese!A2</f>
        <v>6,511 Acres (98% Sprinkler / 2% Flood)</v>
      </c>
      <c r="C2" s="127"/>
      <c r="D2" s="127"/>
      <c r="E2" s="127"/>
      <c r="F2" s="127"/>
      <c r="G2" s="127"/>
      <c r="H2" s="127"/>
      <c r="I2" s="127"/>
      <c r="J2" s="127"/>
      <c r="K2" s="127"/>
      <c r="L2" s="127"/>
      <c r="M2" s="127"/>
      <c r="N2" s="127"/>
      <c r="O2" s="127"/>
    </row>
  </sheetData>
  <pageMargins left="0.7" right="0.3" top="0.3" bottom="0.7" header="0.3" footer="0.3"/>
  <pageSetup scale="56" orientation="portrait" r:id="rId1"/>
  <headerFooter>
    <oddFooter>&amp;L&amp;Z&amp;F
Tab: &amp;A&amp;R&amp;D &amp;T
Page &amp;P of &amp;N</oddFooter>
  </headerFooter>
  <drawing r:id="rId2"/>
</worksheet>
</file>

<file path=xl/worksheets/sheet8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155</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208</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0.59</v>
      </c>
      <c r="D8" s="231">
        <v>0.273702</v>
      </c>
      <c r="E8" s="248">
        <v>4.1617302795234794E-4</v>
      </c>
      <c r="F8" s="242">
        <v>0</v>
      </c>
      <c r="G8" s="247">
        <v>0</v>
      </c>
      <c r="H8" s="246">
        <f t="shared" si="1"/>
        <v>1</v>
      </c>
      <c r="I8" s="231">
        <v>0.46390169491525424</v>
      </c>
      <c r="J8" s="72">
        <v>0</v>
      </c>
      <c r="K8" s="245">
        <f t="shared" si="2"/>
        <v>0.46390169491525424</v>
      </c>
      <c r="L8" s="231">
        <v>0</v>
      </c>
      <c r="M8" s="72">
        <v>0</v>
      </c>
      <c r="N8" s="232">
        <f t="shared" si="3"/>
        <v>0</v>
      </c>
      <c r="O8" s="231">
        <v>0.60499999999999998</v>
      </c>
      <c r="P8" s="72">
        <v>0</v>
      </c>
      <c r="Q8" s="232">
        <f t="shared" si="4"/>
        <v>0.60499999999999998</v>
      </c>
      <c r="R8" s="231">
        <v>0.4375</v>
      </c>
      <c r="S8" s="72">
        <v>0</v>
      </c>
      <c r="T8" s="232">
        <f t="shared" si="5"/>
        <v>0.4375</v>
      </c>
      <c r="U8" s="231">
        <v>0</v>
      </c>
      <c r="V8" s="72">
        <v>0</v>
      </c>
      <c r="W8" s="232">
        <f t="shared" si="6"/>
        <v>0</v>
      </c>
      <c r="X8" s="74">
        <v>1.0425</v>
      </c>
      <c r="Y8" s="244">
        <v>1.5851560516193623E-3</v>
      </c>
      <c r="Z8" s="243">
        <f t="shared" si="7"/>
        <v>0.26254388489208635</v>
      </c>
      <c r="AA8" s="242">
        <v>0</v>
      </c>
      <c r="AB8" s="241">
        <v>0</v>
      </c>
      <c r="AC8" s="240">
        <f t="shared" si="8"/>
        <v>1</v>
      </c>
      <c r="AD8" s="239">
        <f t="shared" si="9"/>
        <v>1.0425</v>
      </c>
    </row>
    <row r="9" spans="1:31" ht="15">
      <c r="A9" s="377"/>
      <c r="B9" s="218" t="s">
        <v>23</v>
      </c>
      <c r="C9" s="229">
        <f t="shared" si="0"/>
        <v>0.59000000000000008</v>
      </c>
      <c r="D9" s="211">
        <v>7.290426000000001</v>
      </c>
      <c r="E9" s="228">
        <v>1.1085336108185269E-2</v>
      </c>
      <c r="F9" s="222">
        <v>9.2781149999999997</v>
      </c>
      <c r="G9" s="227">
        <v>1.410768360450255E-2</v>
      </c>
      <c r="H9" s="226">
        <f t="shared" si="1"/>
        <v>-0.27264373851404544</v>
      </c>
      <c r="I9" s="211">
        <v>12.356654237288136</v>
      </c>
      <c r="J9" s="49">
        <v>15.725618644067797</v>
      </c>
      <c r="K9" s="225">
        <f t="shared" si="2"/>
        <v>-3.3689644067796607</v>
      </c>
      <c r="L9" s="211">
        <v>0</v>
      </c>
      <c r="M9" s="49">
        <v>0</v>
      </c>
      <c r="N9" s="212">
        <f t="shared" si="3"/>
        <v>0</v>
      </c>
      <c r="O9" s="211">
        <v>12.817500000000003</v>
      </c>
      <c r="P9" s="49">
        <v>68.302499999999995</v>
      </c>
      <c r="Q9" s="212">
        <f t="shared" si="4"/>
        <v>-55.484999999999992</v>
      </c>
      <c r="R9" s="211">
        <v>4.0175000000000018</v>
      </c>
      <c r="S9" s="49">
        <v>6.3975000000000009</v>
      </c>
      <c r="T9" s="212">
        <f t="shared" si="5"/>
        <v>-2.379999999999999</v>
      </c>
      <c r="U9" s="211">
        <v>0</v>
      </c>
      <c r="V9" s="49">
        <v>0</v>
      </c>
      <c r="W9" s="212">
        <f t="shared" si="6"/>
        <v>0</v>
      </c>
      <c r="X9" s="51">
        <v>16.835000000000004</v>
      </c>
      <c r="Y9" s="224">
        <v>2.5598179500251294E-2</v>
      </c>
      <c r="Z9" s="223">
        <f t="shared" si="7"/>
        <v>0.43305173745173742</v>
      </c>
      <c r="AA9" s="222">
        <v>74.699999999999989</v>
      </c>
      <c r="AB9" s="221">
        <v>0.1135838438364194</v>
      </c>
      <c r="AC9" s="220">
        <f t="shared" si="8"/>
        <v>0.1242050200803213</v>
      </c>
      <c r="AD9" s="219">
        <f t="shared" si="9"/>
        <v>-57.864999999999981</v>
      </c>
    </row>
    <row r="10" spans="1:31" ht="15">
      <c r="A10" s="377"/>
      <c r="B10" s="270" t="s">
        <v>22</v>
      </c>
      <c r="C10" s="269">
        <f t="shared" si="0"/>
        <v>0.63</v>
      </c>
      <c r="D10" s="251">
        <v>51.061373999999994</v>
      </c>
      <c r="E10" s="268">
        <v>7.7640523741102696E-2</v>
      </c>
      <c r="F10" s="262">
        <v>61.645295249999997</v>
      </c>
      <c r="G10" s="267">
        <v>9.3733729436759936E-2</v>
      </c>
      <c r="H10" s="266">
        <f t="shared" si="1"/>
        <v>-0.20727842635021934</v>
      </c>
      <c r="I10" s="251">
        <v>81.049799999999991</v>
      </c>
      <c r="J10" s="61">
        <v>97.849675000000019</v>
      </c>
      <c r="K10" s="265">
        <f t="shared" si="2"/>
        <v>-16.799875000000029</v>
      </c>
      <c r="L10" s="251">
        <v>0</v>
      </c>
      <c r="M10" s="61">
        <v>0</v>
      </c>
      <c r="N10" s="252">
        <f t="shared" si="3"/>
        <v>0</v>
      </c>
      <c r="O10" s="251">
        <v>93.05</v>
      </c>
      <c r="P10" s="61">
        <v>323.44499999999999</v>
      </c>
      <c r="Q10" s="252">
        <f t="shared" si="4"/>
        <v>-230.39499999999998</v>
      </c>
      <c r="R10" s="251">
        <v>84.775000000000006</v>
      </c>
      <c r="S10" s="61">
        <v>89.395000000000024</v>
      </c>
      <c r="T10" s="252">
        <f t="shared" si="5"/>
        <v>-4.6200000000000188</v>
      </c>
      <c r="U10" s="251">
        <v>46.597500000000025</v>
      </c>
      <c r="V10" s="61">
        <v>66.607500000000016</v>
      </c>
      <c r="W10" s="252">
        <f t="shared" si="6"/>
        <v>-20.009999999999991</v>
      </c>
      <c r="X10" s="63">
        <v>224.42250000000001</v>
      </c>
      <c r="Y10" s="264">
        <v>0.3412419031122747</v>
      </c>
      <c r="Z10" s="263">
        <f t="shared" si="7"/>
        <v>0.22752341676970889</v>
      </c>
      <c r="AA10" s="262">
        <v>479.44750000000005</v>
      </c>
      <c r="AB10" s="261">
        <v>0.72901592995664921</v>
      </c>
      <c r="AC10" s="260">
        <f t="shared" si="8"/>
        <v>0.12857569441909697</v>
      </c>
      <c r="AD10" s="259">
        <f t="shared" si="9"/>
        <v>-255.02500000000003</v>
      </c>
    </row>
    <row r="11" spans="1:31" ht="15">
      <c r="A11" s="377"/>
      <c r="B11" s="270" t="s">
        <v>21</v>
      </c>
      <c r="C11" s="269">
        <f t="shared" si="0"/>
        <v>0.68</v>
      </c>
      <c r="D11" s="251">
        <v>126.634326</v>
      </c>
      <c r="E11" s="268">
        <v>0.1925517200974956</v>
      </c>
      <c r="F11" s="262">
        <v>111.22834800000001</v>
      </c>
      <c r="G11" s="267">
        <v>0.16912641645803098</v>
      </c>
      <c r="H11" s="266">
        <f t="shared" si="1"/>
        <v>0.12165720375058489</v>
      </c>
      <c r="I11" s="251">
        <v>186.22694999999999</v>
      </c>
      <c r="J11" s="61">
        <v>163.5711</v>
      </c>
      <c r="K11" s="265">
        <f t="shared" si="2"/>
        <v>22.655849999999987</v>
      </c>
      <c r="L11" s="251">
        <v>0</v>
      </c>
      <c r="M11" s="61">
        <v>0</v>
      </c>
      <c r="N11" s="252">
        <f t="shared" si="3"/>
        <v>0</v>
      </c>
      <c r="O11" s="251">
        <v>536.74249999999995</v>
      </c>
      <c r="P11" s="61">
        <v>656.67750000000001</v>
      </c>
      <c r="Q11" s="252">
        <f t="shared" si="4"/>
        <v>-119.93500000000006</v>
      </c>
      <c r="R11" s="251">
        <v>17.379999999999995</v>
      </c>
      <c r="S11" s="61">
        <v>134.77249999999995</v>
      </c>
      <c r="T11" s="252">
        <f t="shared" si="5"/>
        <v>-117.39249999999996</v>
      </c>
      <c r="U11" s="251">
        <v>0</v>
      </c>
      <c r="V11" s="61">
        <v>0</v>
      </c>
      <c r="W11" s="252">
        <f t="shared" si="6"/>
        <v>0</v>
      </c>
      <c r="X11" s="63">
        <v>554.12249999999995</v>
      </c>
      <c r="Y11" s="264">
        <v>0.84256175943736211</v>
      </c>
      <c r="Z11" s="263">
        <f t="shared" si="7"/>
        <v>0.22853128324513083</v>
      </c>
      <c r="AA11" s="262">
        <v>791.44999999999993</v>
      </c>
      <c r="AB11" s="261">
        <v>1.20342614731371</v>
      </c>
      <c r="AC11" s="260">
        <f t="shared" si="8"/>
        <v>0.14053742876997918</v>
      </c>
      <c r="AD11" s="259">
        <f t="shared" si="9"/>
        <v>-237.32749999999999</v>
      </c>
    </row>
    <row r="12" spans="1:31" ht="15">
      <c r="A12" s="377"/>
      <c r="B12" s="270" t="s">
        <v>20</v>
      </c>
      <c r="C12" s="269">
        <f t="shared" si="0"/>
        <v>0.67999999999999994</v>
      </c>
      <c r="D12" s="251">
        <v>165.838842</v>
      </c>
      <c r="E12" s="268">
        <v>0.25216349543390626</v>
      </c>
      <c r="F12" s="262">
        <v>186.406836</v>
      </c>
      <c r="G12" s="267">
        <v>0.2834378172726244</v>
      </c>
      <c r="H12" s="266">
        <f t="shared" si="1"/>
        <v>-0.12402398468267162</v>
      </c>
      <c r="I12" s="251">
        <v>243.88065</v>
      </c>
      <c r="J12" s="61">
        <v>274.1277</v>
      </c>
      <c r="K12" s="265">
        <f t="shared" si="2"/>
        <v>-30.247050000000002</v>
      </c>
      <c r="L12" s="251">
        <v>0</v>
      </c>
      <c r="M12" s="61">
        <v>0</v>
      </c>
      <c r="N12" s="252">
        <f t="shared" si="3"/>
        <v>0</v>
      </c>
      <c r="O12" s="251">
        <v>727.71249999999998</v>
      </c>
      <c r="P12" s="61">
        <v>1138.8849999999998</v>
      </c>
      <c r="Q12" s="252">
        <f t="shared" si="4"/>
        <v>-411.17249999999979</v>
      </c>
      <c r="R12" s="251">
        <v>58.002499999999998</v>
      </c>
      <c r="S12" s="61">
        <v>32.800000000000068</v>
      </c>
      <c r="T12" s="252">
        <f t="shared" si="5"/>
        <v>25.20249999999993</v>
      </c>
      <c r="U12" s="251">
        <v>49.997499999999995</v>
      </c>
      <c r="V12" s="61">
        <v>0</v>
      </c>
      <c r="W12" s="252">
        <f t="shared" si="6"/>
        <v>49.997499999999995</v>
      </c>
      <c r="X12" s="63">
        <v>835.71249999999986</v>
      </c>
      <c r="Y12" s="264">
        <v>1.2707287547136175</v>
      </c>
      <c r="Z12" s="263">
        <f t="shared" si="7"/>
        <v>0.19844006401723083</v>
      </c>
      <c r="AA12" s="262">
        <v>1171.6849999999999</v>
      </c>
      <c r="AB12" s="261">
        <v>1.781586158841701</v>
      </c>
      <c r="AC12" s="260">
        <f t="shared" si="8"/>
        <v>0.15909296099207551</v>
      </c>
      <c r="AD12" s="259">
        <f t="shared" si="9"/>
        <v>-335.97250000000008</v>
      </c>
    </row>
    <row r="13" spans="1:31" ht="15">
      <c r="A13" s="377"/>
      <c r="B13" s="270" t="s">
        <v>19</v>
      </c>
      <c r="C13" s="269">
        <f t="shared" si="0"/>
        <v>0.73</v>
      </c>
      <c r="D13" s="251">
        <v>168.75307799999999</v>
      </c>
      <c r="E13" s="268">
        <v>0.25659468855740458</v>
      </c>
      <c r="F13" s="262">
        <v>127.87774999999999</v>
      </c>
      <c r="G13" s="267">
        <v>0.19444238803417244</v>
      </c>
      <c r="H13" s="266">
        <f t="shared" si="1"/>
        <v>0.24221974783772535</v>
      </c>
      <c r="I13" s="251">
        <v>231.1686</v>
      </c>
      <c r="J13" s="61">
        <v>175.17499999999998</v>
      </c>
      <c r="K13" s="265">
        <f t="shared" si="2"/>
        <v>55.993600000000015</v>
      </c>
      <c r="L13" s="251">
        <v>0</v>
      </c>
      <c r="M13" s="61">
        <v>0</v>
      </c>
      <c r="N13" s="252">
        <f t="shared" si="3"/>
        <v>0</v>
      </c>
      <c r="O13" s="251">
        <v>727.13750000000005</v>
      </c>
      <c r="P13" s="61">
        <v>785.59750000000008</v>
      </c>
      <c r="Q13" s="252">
        <f t="shared" si="4"/>
        <v>-58.460000000000036</v>
      </c>
      <c r="R13" s="251">
        <v>233.76999999999998</v>
      </c>
      <c r="S13" s="61">
        <v>55.992499999999978</v>
      </c>
      <c r="T13" s="252">
        <f t="shared" si="5"/>
        <v>177.7775</v>
      </c>
      <c r="U13" s="251">
        <v>49.944999999999993</v>
      </c>
      <c r="V13" s="61">
        <v>0</v>
      </c>
      <c r="W13" s="252">
        <f t="shared" si="6"/>
        <v>49.944999999999993</v>
      </c>
      <c r="X13" s="63">
        <v>1010.8525</v>
      </c>
      <c r="Y13" s="264">
        <v>1.5370349713856704</v>
      </c>
      <c r="Z13" s="263">
        <f t="shared" si="7"/>
        <v>0.16694134703134236</v>
      </c>
      <c r="AA13" s="262">
        <v>841.59</v>
      </c>
      <c r="AB13" s="261">
        <v>1.279665691222118</v>
      </c>
      <c r="AC13" s="260">
        <f t="shared" si="8"/>
        <v>0.15194780118585058</v>
      </c>
      <c r="AD13" s="259">
        <f t="shared" si="9"/>
        <v>169.26249999999993</v>
      </c>
    </row>
    <row r="14" spans="1:31" ht="15">
      <c r="A14" s="377"/>
      <c r="B14" s="258" t="s">
        <v>18</v>
      </c>
      <c r="C14" s="269">
        <f t="shared" si="0"/>
        <v>0.73</v>
      </c>
      <c r="D14" s="251">
        <v>70.810584000000006</v>
      </c>
      <c r="E14" s="268">
        <v>0.10766985683098437</v>
      </c>
      <c r="F14" s="262">
        <v>85.229817749999995</v>
      </c>
      <c r="G14" s="267">
        <v>0.12959478326000651</v>
      </c>
      <c r="H14" s="266">
        <f t="shared" si="1"/>
        <v>-0.20363105252740166</v>
      </c>
      <c r="I14" s="251">
        <v>97.000800000000012</v>
      </c>
      <c r="J14" s="61">
        <v>116.753175</v>
      </c>
      <c r="K14" s="265">
        <f t="shared" si="2"/>
        <v>-19.752374999999986</v>
      </c>
      <c r="L14" s="251">
        <v>0</v>
      </c>
      <c r="M14" s="61">
        <v>0</v>
      </c>
      <c r="N14" s="252">
        <f t="shared" si="3"/>
        <v>0</v>
      </c>
      <c r="O14" s="251">
        <v>426.43500000000006</v>
      </c>
      <c r="P14" s="61">
        <v>560.66249999999991</v>
      </c>
      <c r="Q14" s="252">
        <f t="shared" si="4"/>
        <v>-134.22749999999985</v>
      </c>
      <c r="R14" s="251">
        <v>1.3950000000000102</v>
      </c>
      <c r="S14" s="61">
        <v>0</v>
      </c>
      <c r="T14" s="252">
        <f t="shared" si="5"/>
        <v>1.3950000000000102</v>
      </c>
      <c r="U14" s="251">
        <v>0</v>
      </c>
      <c r="V14" s="61">
        <v>28.757499999999993</v>
      </c>
      <c r="W14" s="252">
        <f t="shared" si="6"/>
        <v>-28.757499999999993</v>
      </c>
      <c r="X14" s="63">
        <v>427.83000000000004</v>
      </c>
      <c r="Y14" s="264">
        <v>0.65052979718399218</v>
      </c>
      <c r="Z14" s="263">
        <f t="shared" si="7"/>
        <v>0.16551103008204193</v>
      </c>
      <c r="AA14" s="262">
        <v>589.41999999999985</v>
      </c>
      <c r="AB14" s="261">
        <v>0.89623278760458247</v>
      </c>
      <c r="AC14" s="260">
        <f t="shared" si="8"/>
        <v>0.14459946684876662</v>
      </c>
      <c r="AD14" s="259">
        <f t="shared" si="9"/>
        <v>-161.5899999999998</v>
      </c>
    </row>
    <row r="15" spans="1:31" ht="15">
      <c r="A15" s="377"/>
      <c r="B15" s="238" t="s">
        <v>17</v>
      </c>
      <c r="C15" s="249">
        <f t="shared" si="0"/>
        <v>0.68</v>
      </c>
      <c r="D15" s="231">
        <v>5.1581399999999995</v>
      </c>
      <c r="E15" s="248">
        <v>7.8431240634051769E-3</v>
      </c>
      <c r="F15" s="242">
        <v>5.5265980000000008</v>
      </c>
      <c r="G15" s="247">
        <v>8.4033767627666386E-3</v>
      </c>
      <c r="H15" s="246">
        <f t="shared" si="1"/>
        <v>-7.1432338013315139E-2</v>
      </c>
      <c r="I15" s="231">
        <v>7.5854999999999988</v>
      </c>
      <c r="J15" s="72">
        <v>8.1273499999999999</v>
      </c>
      <c r="K15" s="245">
        <f t="shared" si="2"/>
        <v>-0.54185000000000105</v>
      </c>
      <c r="L15" s="231">
        <v>0</v>
      </c>
      <c r="M15" s="72">
        <v>0</v>
      </c>
      <c r="N15" s="232">
        <f t="shared" si="3"/>
        <v>0</v>
      </c>
      <c r="O15" s="231">
        <v>68.135000000000005</v>
      </c>
      <c r="P15" s="72">
        <v>41.1325</v>
      </c>
      <c r="Q15" s="232">
        <f t="shared" si="4"/>
        <v>27.002500000000005</v>
      </c>
      <c r="R15" s="231">
        <v>0</v>
      </c>
      <c r="S15" s="72">
        <v>0</v>
      </c>
      <c r="T15" s="232">
        <f t="shared" si="5"/>
        <v>0</v>
      </c>
      <c r="U15" s="231">
        <v>0</v>
      </c>
      <c r="V15" s="72">
        <v>0</v>
      </c>
      <c r="W15" s="232">
        <f t="shared" si="6"/>
        <v>0</v>
      </c>
      <c r="X15" s="74">
        <v>68.135000000000005</v>
      </c>
      <c r="Y15" s="244">
        <v>0.10360154204036956</v>
      </c>
      <c r="Z15" s="243">
        <f t="shared" si="7"/>
        <v>7.5704703896675704E-2</v>
      </c>
      <c r="AA15" s="242">
        <v>41.1325</v>
      </c>
      <c r="AB15" s="241">
        <v>6.2543339445803495E-2</v>
      </c>
      <c r="AC15" s="240">
        <f t="shared" si="8"/>
        <v>0.1343608582021516</v>
      </c>
      <c r="AD15" s="239">
        <f t="shared" si="9"/>
        <v>27.002500000000005</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23.8</v>
      </c>
      <c r="P16" s="49">
        <v>0</v>
      </c>
      <c r="Q16" s="212">
        <f t="shared" si="4"/>
        <v>23.8</v>
      </c>
      <c r="R16" s="211">
        <v>0</v>
      </c>
      <c r="S16" s="49">
        <v>0</v>
      </c>
      <c r="T16" s="212">
        <f t="shared" si="5"/>
        <v>0</v>
      </c>
      <c r="U16" s="211">
        <v>0</v>
      </c>
      <c r="V16" s="49">
        <v>0</v>
      </c>
      <c r="W16" s="212">
        <f t="shared" si="6"/>
        <v>0</v>
      </c>
      <c r="X16" s="51">
        <v>23.8</v>
      </c>
      <c r="Y16" s="224">
        <v>3.6188694511789764E-2</v>
      </c>
      <c r="Z16" s="223">
        <f t="shared" si="7"/>
        <v>0</v>
      </c>
      <c r="AA16" s="222">
        <v>0</v>
      </c>
      <c r="AB16" s="221">
        <v>0</v>
      </c>
      <c r="AC16" s="220">
        <f t="shared" si="8"/>
        <v>1</v>
      </c>
      <c r="AD16" s="219">
        <f t="shared" si="9"/>
        <v>23.8</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7.38</v>
      </c>
      <c r="P17" s="38">
        <v>0</v>
      </c>
      <c r="Q17" s="192">
        <f t="shared" si="4"/>
        <v>7.38</v>
      </c>
      <c r="R17" s="191">
        <v>0</v>
      </c>
      <c r="S17" s="38">
        <v>0</v>
      </c>
      <c r="T17" s="192">
        <f t="shared" si="5"/>
        <v>0</v>
      </c>
      <c r="U17" s="191">
        <v>0</v>
      </c>
      <c r="V17" s="38">
        <v>0</v>
      </c>
      <c r="W17" s="192">
        <f t="shared" si="6"/>
        <v>0</v>
      </c>
      <c r="X17" s="40">
        <v>7.38</v>
      </c>
      <c r="Y17" s="204">
        <v>1.1221536365420523E-2</v>
      </c>
      <c r="Z17" s="203">
        <f t="shared" si="7"/>
        <v>0</v>
      </c>
      <c r="AA17" s="202">
        <v>0</v>
      </c>
      <c r="AB17" s="201">
        <v>0</v>
      </c>
      <c r="AC17" s="200">
        <f t="shared" si="8"/>
        <v>1</v>
      </c>
      <c r="AD17" s="199">
        <f t="shared" si="9"/>
        <v>7.38</v>
      </c>
    </row>
    <row r="18" spans="1:30" ht="15">
      <c r="A18" s="377"/>
      <c r="B18" s="178" t="s">
        <v>14</v>
      </c>
      <c r="C18" s="189">
        <f t="shared" si="0"/>
        <v>0.69302977999364135</v>
      </c>
      <c r="D18" s="171">
        <f>SUM(D6:D17)</f>
        <v>595.82047199999988</v>
      </c>
      <c r="E18" s="188">
        <v>0.90596491786043609</v>
      </c>
      <c r="F18" s="182">
        <f>SUM(F6:F17)</f>
        <v>587.19276000000002</v>
      </c>
      <c r="G18" s="187">
        <v>0.89284619482886352</v>
      </c>
      <c r="H18" s="186">
        <f t="shared" si="1"/>
        <v>1.4480388649686851E-2</v>
      </c>
      <c r="I18" s="171">
        <f t="shared" ref="I18:X18" si="10">SUM(I6:I17)</f>
        <v>859.73285593220339</v>
      </c>
      <c r="J18" s="27">
        <f t="shared" si="10"/>
        <v>851.32961864406775</v>
      </c>
      <c r="K18" s="185">
        <f t="shared" si="10"/>
        <v>8.4032372881355784</v>
      </c>
      <c r="L18" s="171">
        <f t="shared" si="10"/>
        <v>0</v>
      </c>
      <c r="M18" s="27">
        <f t="shared" si="10"/>
        <v>0</v>
      </c>
      <c r="N18" s="172">
        <f t="shared" si="10"/>
        <v>0</v>
      </c>
      <c r="O18" s="171">
        <f t="shared" si="10"/>
        <v>2623.8150000000001</v>
      </c>
      <c r="P18" s="27">
        <f t="shared" si="10"/>
        <v>3574.7024999999994</v>
      </c>
      <c r="Q18" s="172">
        <f t="shared" si="10"/>
        <v>-950.8874999999997</v>
      </c>
      <c r="R18" s="171">
        <f t="shared" si="10"/>
        <v>399.77750000000003</v>
      </c>
      <c r="S18" s="27">
        <f t="shared" si="10"/>
        <v>319.35749999999996</v>
      </c>
      <c r="T18" s="172">
        <f t="shared" si="10"/>
        <v>80.419999999999973</v>
      </c>
      <c r="U18" s="171">
        <f t="shared" si="10"/>
        <v>146.54000000000002</v>
      </c>
      <c r="V18" s="27">
        <f t="shared" si="10"/>
        <v>95.365000000000009</v>
      </c>
      <c r="W18" s="172">
        <f t="shared" si="10"/>
        <v>51.175000000000011</v>
      </c>
      <c r="X18" s="29">
        <f t="shared" si="10"/>
        <v>3170.1325000000002</v>
      </c>
      <c r="Y18" s="184">
        <v>4.8202922943023676</v>
      </c>
      <c r="Z18" s="183">
        <f t="shared" si="7"/>
        <v>0.18794812898199045</v>
      </c>
      <c r="AA18" s="182">
        <f>SUM(AA6:AA17)</f>
        <v>3989.4249999999997</v>
      </c>
      <c r="AB18" s="181">
        <v>6.066053898220984</v>
      </c>
      <c r="AC18" s="180">
        <f t="shared" si="8"/>
        <v>0.14718731646791205</v>
      </c>
      <c r="AD18" s="179">
        <f>SUM(AD6:AD17)</f>
        <v>-819.2924999999999</v>
      </c>
    </row>
    <row r="19" spans="1:30" ht="15">
      <c r="A19" s="377"/>
      <c r="B19" s="158" t="s">
        <v>87</v>
      </c>
      <c r="C19" s="169">
        <f t="shared" si="0"/>
        <v>0.69308540365993376</v>
      </c>
      <c r="D19" s="151">
        <f>SUM(D9:D15)</f>
        <v>595.54676999999992</v>
      </c>
      <c r="E19" s="168">
        <v>0.90554874483248382</v>
      </c>
      <c r="F19" s="162">
        <f>SUM(F9:F15)</f>
        <v>587.19276000000002</v>
      </c>
      <c r="G19" s="167">
        <v>0.89284619482886352</v>
      </c>
      <c r="H19" s="166">
        <f t="shared" si="1"/>
        <v>1.4027462528257695E-2</v>
      </c>
      <c r="I19" s="151">
        <f t="shared" ref="I19:X19" si="11">SUM(I9:I15)</f>
        <v>859.26895423728809</v>
      </c>
      <c r="J19" s="16">
        <f t="shared" si="11"/>
        <v>851.32961864406775</v>
      </c>
      <c r="K19" s="165">
        <f t="shared" si="11"/>
        <v>7.9393355932203233</v>
      </c>
      <c r="L19" s="151">
        <f t="shared" si="11"/>
        <v>0</v>
      </c>
      <c r="M19" s="16">
        <f t="shared" si="11"/>
        <v>0</v>
      </c>
      <c r="N19" s="152">
        <f t="shared" si="11"/>
        <v>0</v>
      </c>
      <c r="O19" s="151">
        <f t="shared" si="11"/>
        <v>2592.0300000000002</v>
      </c>
      <c r="P19" s="16">
        <f t="shared" si="11"/>
        <v>3574.7024999999994</v>
      </c>
      <c r="Q19" s="152">
        <f t="shared" si="11"/>
        <v>-982.67249999999967</v>
      </c>
      <c r="R19" s="151">
        <f t="shared" si="11"/>
        <v>399.34000000000003</v>
      </c>
      <c r="S19" s="16">
        <f t="shared" si="11"/>
        <v>319.35749999999996</v>
      </c>
      <c r="T19" s="152">
        <f t="shared" si="11"/>
        <v>79.982499999999973</v>
      </c>
      <c r="U19" s="151">
        <f t="shared" si="11"/>
        <v>146.54000000000002</v>
      </c>
      <c r="V19" s="16">
        <f t="shared" si="11"/>
        <v>95.365000000000009</v>
      </c>
      <c r="W19" s="152">
        <f t="shared" si="11"/>
        <v>51.175000000000011</v>
      </c>
      <c r="X19" s="18">
        <f t="shared" si="11"/>
        <v>3137.91</v>
      </c>
      <c r="Y19" s="164">
        <v>4.7712969073735376</v>
      </c>
      <c r="Z19" s="163">
        <f t="shared" si="7"/>
        <v>0.18979090222472919</v>
      </c>
      <c r="AA19" s="162">
        <f>SUM(AA9:AA15)</f>
        <v>3989.4249999999997</v>
      </c>
      <c r="AB19" s="161">
        <v>6.066053898220984</v>
      </c>
      <c r="AC19" s="160">
        <f t="shared" si="8"/>
        <v>0.14718731646791205</v>
      </c>
      <c r="AD19" s="159">
        <f>SUM(AD9:AD15)</f>
        <v>-851.51499999999987</v>
      </c>
    </row>
    <row r="20" spans="1:30" ht="15.75" thickBot="1">
      <c r="A20" s="379"/>
      <c r="B20" s="301" t="s">
        <v>86</v>
      </c>
      <c r="C20" s="313">
        <f t="shared" si="0"/>
        <v>0.59</v>
      </c>
      <c r="D20" s="294">
        <f>SUM(D6:D8,D16:D17)</f>
        <v>0.273702</v>
      </c>
      <c r="E20" s="312">
        <v>4.1617302795234794E-4</v>
      </c>
      <c r="F20" s="305">
        <f>SUM(F6:F8,F16:F17)</f>
        <v>0</v>
      </c>
      <c r="G20" s="311">
        <v>0</v>
      </c>
      <c r="H20" s="310">
        <f t="shared" si="1"/>
        <v>1</v>
      </c>
      <c r="I20" s="294">
        <f t="shared" ref="I20:X20" si="12">SUM(I6:I8,I16:I17)</f>
        <v>0.46390169491525424</v>
      </c>
      <c r="J20" s="293">
        <f t="shared" si="12"/>
        <v>0</v>
      </c>
      <c r="K20" s="309">
        <f t="shared" si="12"/>
        <v>0.46390169491525424</v>
      </c>
      <c r="L20" s="294">
        <f t="shared" si="12"/>
        <v>0</v>
      </c>
      <c r="M20" s="293">
        <f t="shared" si="12"/>
        <v>0</v>
      </c>
      <c r="N20" s="295">
        <f t="shared" si="12"/>
        <v>0</v>
      </c>
      <c r="O20" s="294">
        <f t="shared" si="12"/>
        <v>31.785</v>
      </c>
      <c r="P20" s="293">
        <f t="shared" si="12"/>
        <v>0</v>
      </c>
      <c r="Q20" s="295">
        <f t="shared" si="12"/>
        <v>31.785</v>
      </c>
      <c r="R20" s="294">
        <f t="shared" si="12"/>
        <v>0.4375</v>
      </c>
      <c r="S20" s="293">
        <f t="shared" si="12"/>
        <v>0</v>
      </c>
      <c r="T20" s="295">
        <f t="shared" si="12"/>
        <v>0.4375</v>
      </c>
      <c r="U20" s="294">
        <f t="shared" si="12"/>
        <v>0</v>
      </c>
      <c r="V20" s="293">
        <f t="shared" si="12"/>
        <v>0</v>
      </c>
      <c r="W20" s="295">
        <f t="shared" si="12"/>
        <v>0</v>
      </c>
      <c r="X20" s="308">
        <f t="shared" si="12"/>
        <v>32.222500000000004</v>
      </c>
      <c r="Y20" s="307">
        <v>4.8995386928829647E-2</v>
      </c>
      <c r="Z20" s="306">
        <f t="shared" si="7"/>
        <v>8.4941267747691823E-3</v>
      </c>
      <c r="AA20" s="305">
        <f>SUM(AA6:AA8,AA16:AA17)</f>
        <v>0</v>
      </c>
      <c r="AB20" s="304">
        <v>0</v>
      </c>
      <c r="AC20" s="303">
        <f t="shared" si="8"/>
        <v>1</v>
      </c>
      <c r="AD20" s="302">
        <f>SUM(AD6:AD8,AD16:AD17)</f>
        <v>32.222500000000004</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0.59000000000000008</v>
      </c>
      <c r="D23" s="231">
        <v>0.32120400000000005</v>
      </c>
      <c r="E23" s="248">
        <v>4.884014047044084E-4</v>
      </c>
      <c r="F23" s="242">
        <v>0</v>
      </c>
      <c r="G23" s="247">
        <v>0</v>
      </c>
      <c r="H23" s="246">
        <f t="shared" si="1"/>
        <v>1</v>
      </c>
      <c r="I23" s="231">
        <v>0.54441355932203395</v>
      </c>
      <c r="J23" s="72">
        <v>0</v>
      </c>
      <c r="K23" s="245">
        <f t="shared" si="13"/>
        <v>0.54441355932203395</v>
      </c>
      <c r="L23" s="231">
        <v>0</v>
      </c>
      <c r="M23" s="72">
        <v>0</v>
      </c>
      <c r="N23" s="232">
        <f t="shared" si="14"/>
        <v>0</v>
      </c>
      <c r="O23" s="231">
        <v>0.71</v>
      </c>
      <c r="P23" s="72">
        <v>0</v>
      </c>
      <c r="Q23" s="232">
        <f t="shared" si="15"/>
        <v>0.71</v>
      </c>
      <c r="R23" s="231">
        <v>0</v>
      </c>
      <c r="S23" s="72">
        <v>0</v>
      </c>
      <c r="T23" s="232">
        <f t="shared" si="16"/>
        <v>0</v>
      </c>
      <c r="U23" s="231">
        <v>0</v>
      </c>
      <c r="V23" s="72">
        <v>0</v>
      </c>
      <c r="W23" s="232">
        <f t="shared" si="17"/>
        <v>0</v>
      </c>
      <c r="X23" s="74">
        <v>0.71</v>
      </c>
      <c r="Y23" s="244">
        <v>1.0795787018222996E-3</v>
      </c>
      <c r="Z23" s="243">
        <f t="shared" si="7"/>
        <v>0.45240000000000008</v>
      </c>
      <c r="AA23" s="242">
        <v>0</v>
      </c>
      <c r="AB23" s="241">
        <v>0</v>
      </c>
      <c r="AC23" s="240">
        <f t="shared" si="8"/>
        <v>1</v>
      </c>
      <c r="AD23" s="239">
        <f t="shared" si="18"/>
        <v>0.71</v>
      </c>
    </row>
    <row r="24" spans="1:30" ht="15">
      <c r="A24" s="377"/>
      <c r="B24" s="218" t="s">
        <v>23</v>
      </c>
      <c r="C24" s="229">
        <f t="shared" si="0"/>
        <v>0.58999999999999975</v>
      </c>
      <c r="D24" s="211">
        <v>7.5976809999999988</v>
      </c>
      <c r="E24" s="228">
        <v>1.1552527592732323E-2</v>
      </c>
      <c r="F24" s="222">
        <v>14.963705166666665</v>
      </c>
      <c r="G24" s="227">
        <v>2.2752813264590211E-2</v>
      </c>
      <c r="H24" s="226">
        <f t="shared" si="1"/>
        <v>-0.96950953411530016</v>
      </c>
      <c r="I24" s="211">
        <v>12.877425423728816</v>
      </c>
      <c r="J24" s="49">
        <v>25.362212146892649</v>
      </c>
      <c r="K24" s="225">
        <f t="shared" si="13"/>
        <v>-12.484786723163833</v>
      </c>
      <c r="L24" s="211">
        <v>0</v>
      </c>
      <c r="M24" s="49">
        <v>0</v>
      </c>
      <c r="N24" s="212">
        <f t="shared" si="14"/>
        <v>0</v>
      </c>
      <c r="O24" s="211">
        <v>17.594166666666666</v>
      </c>
      <c r="P24" s="49">
        <v>109.82499999999999</v>
      </c>
      <c r="Q24" s="212">
        <f t="shared" si="15"/>
        <v>-92.230833333333322</v>
      </c>
      <c r="R24" s="211">
        <v>0</v>
      </c>
      <c r="S24" s="49">
        <v>0</v>
      </c>
      <c r="T24" s="212">
        <f t="shared" si="16"/>
        <v>0</v>
      </c>
      <c r="U24" s="211">
        <v>0</v>
      </c>
      <c r="V24" s="49">
        <v>6.9766666666666692</v>
      </c>
      <c r="W24" s="212">
        <f t="shared" si="17"/>
        <v>-6.9766666666666692</v>
      </c>
      <c r="X24" s="51">
        <v>17.594166666666666</v>
      </c>
      <c r="Y24" s="224">
        <v>2.6752517760063627E-2</v>
      </c>
      <c r="Z24" s="223">
        <f t="shared" si="7"/>
        <v>0.431829545777483</v>
      </c>
      <c r="AA24" s="222">
        <v>116.80166666666666</v>
      </c>
      <c r="AB24" s="221">
        <v>0.1776008335542193</v>
      </c>
      <c r="AC24" s="220">
        <f t="shared" si="8"/>
        <v>0.12811208601475435</v>
      </c>
      <c r="AD24" s="219">
        <f t="shared" si="18"/>
        <v>-99.207499999999996</v>
      </c>
    </row>
    <row r="25" spans="1:30" ht="15">
      <c r="A25" s="377"/>
      <c r="B25" s="270" t="s">
        <v>22</v>
      </c>
      <c r="C25" s="269">
        <f t="shared" si="0"/>
        <v>0.62999999999999989</v>
      </c>
      <c r="D25" s="251">
        <v>50.553184499999993</v>
      </c>
      <c r="E25" s="268">
        <v>7.6867804641539708E-2</v>
      </c>
      <c r="F25" s="262">
        <v>74.898631500000008</v>
      </c>
      <c r="G25" s="267">
        <v>0.11388586966342068</v>
      </c>
      <c r="H25" s="266">
        <f t="shared" si="1"/>
        <v>-0.48158087845089198</v>
      </c>
      <c r="I25" s="251">
        <v>80.24315</v>
      </c>
      <c r="J25" s="61">
        <v>118.88671666666669</v>
      </c>
      <c r="K25" s="265">
        <f t="shared" si="13"/>
        <v>-38.643566666666686</v>
      </c>
      <c r="L25" s="251">
        <v>0</v>
      </c>
      <c r="M25" s="61">
        <v>0</v>
      </c>
      <c r="N25" s="252">
        <f t="shared" si="14"/>
        <v>0</v>
      </c>
      <c r="O25" s="251">
        <v>169.04833333333335</v>
      </c>
      <c r="P25" s="61">
        <v>479.00666666666666</v>
      </c>
      <c r="Q25" s="252">
        <f t="shared" si="15"/>
        <v>-309.95833333333331</v>
      </c>
      <c r="R25" s="251">
        <v>29.346666666666675</v>
      </c>
      <c r="S25" s="61">
        <v>63.170833333333327</v>
      </c>
      <c r="T25" s="252">
        <f t="shared" si="16"/>
        <v>-33.824166666666656</v>
      </c>
      <c r="U25" s="251">
        <v>24.999999999999996</v>
      </c>
      <c r="V25" s="61">
        <v>38.391666666666673</v>
      </c>
      <c r="W25" s="252">
        <f t="shared" si="17"/>
        <v>-13.391666666666676</v>
      </c>
      <c r="X25" s="63">
        <v>223.39500000000001</v>
      </c>
      <c r="Y25" s="264">
        <v>0.33967955506139808</v>
      </c>
      <c r="Z25" s="263">
        <f t="shared" si="7"/>
        <v>0.22629505808097761</v>
      </c>
      <c r="AA25" s="262">
        <v>580.56916666666666</v>
      </c>
      <c r="AB25" s="261">
        <v>0.88277480003891329</v>
      </c>
      <c r="AC25" s="260">
        <f t="shared" si="8"/>
        <v>0.12900897222983768</v>
      </c>
      <c r="AD25" s="259">
        <f t="shared" si="18"/>
        <v>-357.17416666666668</v>
      </c>
    </row>
    <row r="26" spans="1:30" ht="15">
      <c r="A26" s="377"/>
      <c r="B26" s="270" t="s">
        <v>21</v>
      </c>
      <c r="C26" s="269">
        <f t="shared" si="0"/>
        <v>0.68</v>
      </c>
      <c r="D26" s="251">
        <v>125.88159999999999</v>
      </c>
      <c r="E26" s="268">
        <v>0.19140717508635771</v>
      </c>
      <c r="F26" s="262">
        <v>125.51433766666666</v>
      </c>
      <c r="G26" s="267">
        <v>0.1908487406795486</v>
      </c>
      <c r="H26" s="266">
        <f t="shared" si="1"/>
        <v>2.9175219677326086E-3</v>
      </c>
      <c r="I26" s="251">
        <v>185.11999999999998</v>
      </c>
      <c r="J26" s="61">
        <v>184.57990833333335</v>
      </c>
      <c r="K26" s="265">
        <f t="shared" si="13"/>
        <v>0.54009166666662622</v>
      </c>
      <c r="L26" s="251">
        <v>0</v>
      </c>
      <c r="M26" s="61">
        <v>0</v>
      </c>
      <c r="N26" s="252">
        <f t="shared" si="14"/>
        <v>0</v>
      </c>
      <c r="O26" s="251">
        <v>517.80500000000006</v>
      </c>
      <c r="P26" s="61">
        <v>745.92666666666673</v>
      </c>
      <c r="Q26" s="252">
        <f t="shared" si="15"/>
        <v>-228.12166666666667</v>
      </c>
      <c r="R26" s="251">
        <v>34.898333333333326</v>
      </c>
      <c r="S26" s="61">
        <v>104.64833333333331</v>
      </c>
      <c r="T26" s="252">
        <f t="shared" si="16"/>
        <v>-69.749999999999986</v>
      </c>
      <c r="U26" s="251">
        <v>0</v>
      </c>
      <c r="V26" s="61">
        <v>10.550833333333324</v>
      </c>
      <c r="W26" s="252">
        <f t="shared" si="17"/>
        <v>-10.550833333333324</v>
      </c>
      <c r="X26" s="63">
        <v>552.70333333333338</v>
      </c>
      <c r="Y26" s="264">
        <v>0.84040386914487009</v>
      </c>
      <c r="Z26" s="263">
        <f t="shared" si="7"/>
        <v>0.22775618022929717</v>
      </c>
      <c r="AA26" s="262">
        <v>861.12583333333339</v>
      </c>
      <c r="AB26" s="261">
        <v>1.309370578003211</v>
      </c>
      <c r="AC26" s="260">
        <f t="shared" si="8"/>
        <v>0.14575609371839771</v>
      </c>
      <c r="AD26" s="259">
        <f t="shared" si="18"/>
        <v>-308.42250000000001</v>
      </c>
    </row>
    <row r="27" spans="1:30" ht="15">
      <c r="A27" s="377"/>
      <c r="B27" s="270" t="s">
        <v>20</v>
      </c>
      <c r="C27" s="269">
        <f t="shared" si="0"/>
        <v>0.67999999999999994</v>
      </c>
      <c r="D27" s="251">
        <v>202.69191799999999</v>
      </c>
      <c r="E27" s="268">
        <v>0.30819982775255206</v>
      </c>
      <c r="F27" s="262">
        <v>199.13904266666668</v>
      </c>
      <c r="G27" s="267">
        <v>0.30279756257007673</v>
      </c>
      <c r="H27" s="266">
        <f t="shared" si="1"/>
        <v>1.7528450904161382E-2</v>
      </c>
      <c r="I27" s="251">
        <v>298.07634999999999</v>
      </c>
      <c r="J27" s="61">
        <v>292.85153333333335</v>
      </c>
      <c r="K27" s="265">
        <f t="shared" si="13"/>
        <v>5.2248166666666407</v>
      </c>
      <c r="L27" s="251">
        <v>0</v>
      </c>
      <c r="M27" s="61">
        <v>0</v>
      </c>
      <c r="N27" s="252">
        <f t="shared" si="14"/>
        <v>0</v>
      </c>
      <c r="O27" s="251">
        <v>884.03083333333325</v>
      </c>
      <c r="P27" s="61">
        <v>1356.595</v>
      </c>
      <c r="Q27" s="252">
        <f t="shared" si="15"/>
        <v>-472.56416666666678</v>
      </c>
      <c r="R27" s="251">
        <v>23.47</v>
      </c>
      <c r="S27" s="61">
        <v>8.3666666666666671</v>
      </c>
      <c r="T27" s="252">
        <f t="shared" si="16"/>
        <v>15.103333333333332</v>
      </c>
      <c r="U27" s="251">
        <v>16.665833333333332</v>
      </c>
      <c r="V27" s="61">
        <v>8.2958333333333254</v>
      </c>
      <c r="W27" s="252">
        <f t="shared" si="17"/>
        <v>8.3700000000000063</v>
      </c>
      <c r="X27" s="63">
        <v>924.16666666666663</v>
      </c>
      <c r="Y27" s="264">
        <v>1.4052262679823124</v>
      </c>
      <c r="Z27" s="263">
        <f t="shared" si="7"/>
        <v>0.21932398701532912</v>
      </c>
      <c r="AA27" s="262">
        <v>1373.2574999999999</v>
      </c>
      <c r="AB27" s="261">
        <v>2.0880838745273325</v>
      </c>
      <c r="AC27" s="260">
        <f t="shared" si="8"/>
        <v>0.14501216462802255</v>
      </c>
      <c r="AD27" s="259">
        <f t="shared" si="18"/>
        <v>-449.09083333333331</v>
      </c>
    </row>
    <row r="28" spans="1:30" ht="15">
      <c r="A28" s="377"/>
      <c r="B28" s="270" t="s">
        <v>19</v>
      </c>
      <c r="C28" s="269">
        <f t="shared" si="0"/>
        <v>0.73</v>
      </c>
      <c r="D28" s="251">
        <v>160.65288849999999</v>
      </c>
      <c r="E28" s="268">
        <v>0.24427808001525722</v>
      </c>
      <c r="F28" s="262">
        <v>139.76522816666665</v>
      </c>
      <c r="G28" s="267">
        <v>0.21251769544637472</v>
      </c>
      <c r="H28" s="266">
        <f t="shared" si="1"/>
        <v>0.13001733444296798</v>
      </c>
      <c r="I28" s="251">
        <v>220.07245</v>
      </c>
      <c r="J28" s="61">
        <v>191.45921666666672</v>
      </c>
      <c r="K28" s="265">
        <f t="shared" si="13"/>
        <v>28.613233333333284</v>
      </c>
      <c r="L28" s="251">
        <v>0</v>
      </c>
      <c r="M28" s="61">
        <v>0</v>
      </c>
      <c r="N28" s="252">
        <f t="shared" si="14"/>
        <v>0</v>
      </c>
      <c r="O28" s="251">
        <v>890.01416666666671</v>
      </c>
      <c r="P28" s="61">
        <v>851.66166666666686</v>
      </c>
      <c r="Q28" s="252">
        <f t="shared" si="15"/>
        <v>38.35249999999985</v>
      </c>
      <c r="R28" s="251">
        <v>84.362500000000011</v>
      </c>
      <c r="S28" s="61">
        <v>23.699166666666667</v>
      </c>
      <c r="T28" s="252">
        <f t="shared" si="16"/>
        <v>60.663333333333341</v>
      </c>
      <c r="U28" s="251">
        <v>22.255000000000024</v>
      </c>
      <c r="V28" s="61">
        <v>16.664166666666677</v>
      </c>
      <c r="W28" s="252">
        <f t="shared" si="17"/>
        <v>5.5908333333333466</v>
      </c>
      <c r="X28" s="63">
        <v>996.63166666666677</v>
      </c>
      <c r="Y28" s="264">
        <v>1.5154117195704153</v>
      </c>
      <c r="Z28" s="263">
        <f t="shared" si="7"/>
        <v>0.16119584985425905</v>
      </c>
      <c r="AA28" s="262">
        <v>892.0250000000002</v>
      </c>
      <c r="AB28" s="261">
        <v>1.3563537924790099</v>
      </c>
      <c r="AC28" s="260">
        <f t="shared" si="8"/>
        <v>0.15668308418112342</v>
      </c>
      <c r="AD28" s="259">
        <f t="shared" si="18"/>
        <v>104.60666666666657</v>
      </c>
    </row>
    <row r="29" spans="1:30" ht="15">
      <c r="A29" s="377"/>
      <c r="B29" s="258" t="s">
        <v>18</v>
      </c>
      <c r="C29" s="269">
        <f t="shared" si="0"/>
        <v>0.73</v>
      </c>
      <c r="D29" s="251">
        <v>65.126074000000003</v>
      </c>
      <c r="E29" s="268">
        <v>9.9026369610849319E-2</v>
      </c>
      <c r="F29" s="262">
        <v>69.96318174999999</v>
      </c>
      <c r="G29" s="267">
        <v>0.10638135355008069</v>
      </c>
      <c r="H29" s="266">
        <f t="shared" si="1"/>
        <v>-7.4272982430968998E-2</v>
      </c>
      <c r="I29" s="251">
        <v>89.213800000000006</v>
      </c>
      <c r="J29" s="61">
        <v>95.839974999999981</v>
      </c>
      <c r="K29" s="265">
        <f t="shared" si="13"/>
        <v>-6.6261749999999751</v>
      </c>
      <c r="L29" s="251">
        <v>0</v>
      </c>
      <c r="M29" s="61">
        <v>0</v>
      </c>
      <c r="N29" s="252">
        <f t="shared" si="14"/>
        <v>0</v>
      </c>
      <c r="O29" s="251">
        <v>371.99333333333334</v>
      </c>
      <c r="P29" s="61">
        <v>432.89166666666665</v>
      </c>
      <c r="Q29" s="252">
        <f t="shared" si="15"/>
        <v>-60.898333333333312</v>
      </c>
      <c r="R29" s="251">
        <v>40.855000000000011</v>
      </c>
      <c r="S29" s="61">
        <v>9.1274999999999995</v>
      </c>
      <c r="T29" s="252">
        <f t="shared" si="16"/>
        <v>31.727500000000013</v>
      </c>
      <c r="U29" s="251">
        <v>4.9983333333333348</v>
      </c>
      <c r="V29" s="61">
        <v>8.3333333333333339</v>
      </c>
      <c r="W29" s="252">
        <f t="shared" si="17"/>
        <v>-3.3349999999999991</v>
      </c>
      <c r="X29" s="63">
        <v>417.84666666666669</v>
      </c>
      <c r="Y29" s="264">
        <v>0.63534980557855658</v>
      </c>
      <c r="Z29" s="263">
        <f t="shared" si="7"/>
        <v>0.15586117874180322</v>
      </c>
      <c r="AA29" s="262">
        <v>450.35249999999996</v>
      </c>
      <c r="AB29" s="261">
        <v>0.68477601112906383</v>
      </c>
      <c r="AC29" s="260">
        <f t="shared" si="8"/>
        <v>0.15535204478713896</v>
      </c>
      <c r="AD29" s="259">
        <f t="shared" si="18"/>
        <v>-32.505833333333271</v>
      </c>
    </row>
    <row r="30" spans="1:30" ht="15">
      <c r="A30" s="377"/>
      <c r="B30" s="238" t="s">
        <v>17</v>
      </c>
      <c r="C30" s="249">
        <f t="shared" si="0"/>
        <v>0.68</v>
      </c>
      <c r="D30" s="231">
        <v>7.0883539999999998</v>
      </c>
      <c r="E30" s="248">
        <v>1.0778078886446343E-2</v>
      </c>
      <c r="F30" s="242">
        <v>9.2707743333333319</v>
      </c>
      <c r="G30" s="247">
        <v>1.4096521875769992E-2</v>
      </c>
      <c r="H30" s="246">
        <f t="shared" si="1"/>
        <v>-0.3078881688659077</v>
      </c>
      <c r="I30" s="231">
        <v>10.424049999999999</v>
      </c>
      <c r="J30" s="72">
        <v>13.633491666666666</v>
      </c>
      <c r="K30" s="245">
        <f t="shared" si="13"/>
        <v>-3.2094416666666667</v>
      </c>
      <c r="L30" s="231">
        <v>0</v>
      </c>
      <c r="M30" s="72">
        <v>0</v>
      </c>
      <c r="N30" s="232">
        <f t="shared" si="14"/>
        <v>0</v>
      </c>
      <c r="O30" s="231">
        <v>71.774166666666659</v>
      </c>
      <c r="P30" s="72">
        <v>69.62166666666667</v>
      </c>
      <c r="Q30" s="232">
        <f t="shared" si="15"/>
        <v>2.1524999999999892</v>
      </c>
      <c r="R30" s="231">
        <v>0</v>
      </c>
      <c r="S30" s="72">
        <v>0</v>
      </c>
      <c r="T30" s="232">
        <f t="shared" si="16"/>
        <v>0</v>
      </c>
      <c r="U30" s="231">
        <v>0</v>
      </c>
      <c r="V30" s="72">
        <v>0</v>
      </c>
      <c r="W30" s="232">
        <f t="shared" si="17"/>
        <v>0</v>
      </c>
      <c r="X30" s="74">
        <v>71.774166666666659</v>
      </c>
      <c r="Y30" s="244">
        <v>0.109135016442785</v>
      </c>
      <c r="Z30" s="243">
        <f t="shared" si="7"/>
        <v>9.8759126426639116E-2</v>
      </c>
      <c r="AA30" s="242">
        <v>69.62166666666667</v>
      </c>
      <c r="AB30" s="241">
        <v>0.10586206846449683</v>
      </c>
      <c r="AC30" s="240">
        <f t="shared" si="8"/>
        <v>0.13315932779546594</v>
      </c>
      <c r="AD30" s="239">
        <f t="shared" si="18"/>
        <v>2.1524999999999892</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23.800000000000008</v>
      </c>
      <c r="P31" s="49">
        <v>0</v>
      </c>
      <c r="Q31" s="212">
        <f t="shared" si="15"/>
        <v>23.800000000000008</v>
      </c>
      <c r="R31" s="211">
        <v>0</v>
      </c>
      <c r="S31" s="49">
        <v>0</v>
      </c>
      <c r="T31" s="212">
        <f t="shared" si="16"/>
        <v>0</v>
      </c>
      <c r="U31" s="211">
        <v>0</v>
      </c>
      <c r="V31" s="49">
        <v>0</v>
      </c>
      <c r="W31" s="212">
        <f t="shared" si="17"/>
        <v>0</v>
      </c>
      <c r="X31" s="51">
        <v>23.800000000000008</v>
      </c>
      <c r="Y31" s="224">
        <v>3.6188694511789771E-2</v>
      </c>
      <c r="Z31" s="223">
        <f t="shared" si="7"/>
        <v>0</v>
      </c>
      <c r="AA31" s="222">
        <v>0</v>
      </c>
      <c r="AB31" s="221">
        <v>0</v>
      </c>
      <c r="AC31" s="220">
        <f t="shared" si="8"/>
        <v>1</v>
      </c>
      <c r="AD31" s="219">
        <f t="shared" si="18"/>
        <v>23.800000000000008</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7.379999999999999</v>
      </c>
      <c r="P32" s="38">
        <v>0</v>
      </c>
      <c r="Q32" s="192">
        <f t="shared" si="15"/>
        <v>7.379999999999999</v>
      </c>
      <c r="R32" s="191">
        <v>0</v>
      </c>
      <c r="S32" s="38">
        <v>0</v>
      </c>
      <c r="T32" s="192">
        <f t="shared" si="16"/>
        <v>0</v>
      </c>
      <c r="U32" s="191">
        <v>0</v>
      </c>
      <c r="V32" s="38">
        <v>0</v>
      </c>
      <c r="W32" s="192">
        <f t="shared" si="17"/>
        <v>0</v>
      </c>
      <c r="X32" s="40">
        <v>7.379999999999999</v>
      </c>
      <c r="Y32" s="204">
        <v>1.1221536365420521E-2</v>
      </c>
      <c r="Z32" s="203">
        <f t="shared" si="7"/>
        <v>0</v>
      </c>
      <c r="AA32" s="202">
        <v>0</v>
      </c>
      <c r="AB32" s="201">
        <v>0</v>
      </c>
      <c r="AC32" s="200">
        <f t="shared" si="8"/>
        <v>1</v>
      </c>
      <c r="AD32" s="199">
        <f t="shared" si="18"/>
        <v>7.379999999999999</v>
      </c>
    </row>
    <row r="33" spans="1:30" ht="15">
      <c r="A33" s="377"/>
      <c r="B33" s="178" t="s">
        <v>14</v>
      </c>
      <c r="C33" s="189">
        <f t="shared" si="0"/>
        <v>0.69142595755442926</v>
      </c>
      <c r="D33" s="171">
        <f>SUM(D21:D32)</f>
        <v>619.91290399999991</v>
      </c>
      <c r="E33" s="188">
        <v>0.94259826499043908</v>
      </c>
      <c r="F33" s="182">
        <f>SUM(F21:F32)</f>
        <v>633.51490124999998</v>
      </c>
      <c r="G33" s="187">
        <v>0.9632805570498616</v>
      </c>
      <c r="H33" s="186">
        <f t="shared" si="1"/>
        <v>-2.1941787567629129E-2</v>
      </c>
      <c r="I33" s="171">
        <f t="shared" ref="I33:X33" si="19">SUM(I21:I32)</f>
        <v>896.57163898305078</v>
      </c>
      <c r="J33" s="27">
        <f t="shared" si="19"/>
        <v>922.61305381355942</v>
      </c>
      <c r="K33" s="185">
        <f t="shared" si="19"/>
        <v>-26.041414830508575</v>
      </c>
      <c r="L33" s="171">
        <f t="shared" si="19"/>
        <v>0</v>
      </c>
      <c r="M33" s="27">
        <f t="shared" si="19"/>
        <v>0</v>
      </c>
      <c r="N33" s="172">
        <f t="shared" si="19"/>
        <v>0</v>
      </c>
      <c r="O33" s="171">
        <f t="shared" si="19"/>
        <v>2954.15</v>
      </c>
      <c r="P33" s="27">
        <f t="shared" si="19"/>
        <v>4045.5283333333336</v>
      </c>
      <c r="Q33" s="172">
        <f t="shared" si="19"/>
        <v>-1091.3783333333333</v>
      </c>
      <c r="R33" s="171">
        <f t="shared" si="19"/>
        <v>212.93250000000003</v>
      </c>
      <c r="S33" s="27">
        <f t="shared" si="19"/>
        <v>209.01249999999996</v>
      </c>
      <c r="T33" s="172">
        <f t="shared" si="19"/>
        <v>3.9200000000000514</v>
      </c>
      <c r="U33" s="171">
        <f t="shared" si="19"/>
        <v>68.919166666666683</v>
      </c>
      <c r="V33" s="27">
        <f t="shared" si="19"/>
        <v>89.212499999999991</v>
      </c>
      <c r="W33" s="172">
        <f t="shared" si="19"/>
        <v>-20.293333333333315</v>
      </c>
      <c r="X33" s="29">
        <f t="shared" si="19"/>
        <v>3236.001666666667</v>
      </c>
      <c r="Y33" s="184">
        <v>4.920448561119434</v>
      </c>
      <c r="Z33" s="183">
        <f t="shared" si="7"/>
        <v>0.19156754781234656</v>
      </c>
      <c r="AA33" s="182">
        <f>SUM(AA21:AA32)</f>
        <v>4343.7533333333331</v>
      </c>
      <c r="AB33" s="181">
        <v>6.6048219581962462</v>
      </c>
      <c r="AC33" s="180">
        <f t="shared" si="8"/>
        <v>0.14584504520284303</v>
      </c>
      <c r="AD33" s="179">
        <f>SUM(AD21:AD32)</f>
        <v>-1107.7516666666666</v>
      </c>
    </row>
    <row r="34" spans="1:30" ht="15">
      <c r="A34" s="377"/>
      <c r="B34" s="158" t="s">
        <v>87</v>
      </c>
      <c r="C34" s="169">
        <f t="shared" si="0"/>
        <v>0.691487582541922</v>
      </c>
      <c r="D34" s="151">
        <f>SUM(D24:D30)</f>
        <v>619.59169999999995</v>
      </c>
      <c r="E34" s="168">
        <v>0.94210986358573467</v>
      </c>
      <c r="F34" s="162">
        <f>SUM(F24:F30)</f>
        <v>633.51490124999998</v>
      </c>
      <c r="G34" s="167">
        <v>0.9632805570498616</v>
      </c>
      <c r="H34" s="166">
        <f t="shared" si="1"/>
        <v>-2.2471574829036663E-2</v>
      </c>
      <c r="I34" s="151">
        <f t="shared" ref="I34:X34" si="20">SUM(I24:I30)</f>
        <v>896.02722542372874</v>
      </c>
      <c r="J34" s="16">
        <f t="shared" si="20"/>
        <v>922.61305381355942</v>
      </c>
      <c r="K34" s="165">
        <f t="shared" si="20"/>
        <v>-26.585828389830613</v>
      </c>
      <c r="L34" s="151">
        <f t="shared" si="20"/>
        <v>0</v>
      </c>
      <c r="M34" s="16">
        <f t="shared" si="20"/>
        <v>0</v>
      </c>
      <c r="N34" s="152">
        <f t="shared" si="20"/>
        <v>0</v>
      </c>
      <c r="O34" s="151">
        <f t="shared" si="20"/>
        <v>2922.26</v>
      </c>
      <c r="P34" s="16">
        <f t="shared" si="20"/>
        <v>4045.5283333333336</v>
      </c>
      <c r="Q34" s="152">
        <f t="shared" si="20"/>
        <v>-1123.2683333333334</v>
      </c>
      <c r="R34" s="151">
        <f t="shared" si="20"/>
        <v>212.93250000000003</v>
      </c>
      <c r="S34" s="16">
        <f t="shared" si="20"/>
        <v>209.01249999999996</v>
      </c>
      <c r="T34" s="152">
        <f t="shared" si="20"/>
        <v>3.9200000000000514</v>
      </c>
      <c r="U34" s="151">
        <f t="shared" si="20"/>
        <v>68.919166666666683</v>
      </c>
      <c r="V34" s="16">
        <f t="shared" si="20"/>
        <v>89.212499999999991</v>
      </c>
      <c r="W34" s="152">
        <f t="shared" si="20"/>
        <v>-20.293333333333315</v>
      </c>
      <c r="X34" s="18">
        <f t="shared" si="20"/>
        <v>3204.1116666666667</v>
      </c>
      <c r="Y34" s="164">
        <v>4.8719587515404008</v>
      </c>
      <c r="Z34" s="163">
        <f t="shared" si="7"/>
        <v>0.19337394087908918</v>
      </c>
      <c r="AA34" s="162">
        <f>SUM(AA24:AA30)</f>
        <v>4343.7533333333331</v>
      </c>
      <c r="AB34" s="161">
        <v>6.6048219581962462</v>
      </c>
      <c r="AC34" s="160">
        <f t="shared" si="8"/>
        <v>0.14584504520284303</v>
      </c>
      <c r="AD34" s="159">
        <f>SUM(AD24:AD30)</f>
        <v>-1139.6416666666667</v>
      </c>
    </row>
    <row r="35" spans="1:30" ht="15.75" thickBot="1">
      <c r="A35" s="379"/>
      <c r="B35" s="301" t="s">
        <v>86</v>
      </c>
      <c r="C35" s="313">
        <f t="shared" si="0"/>
        <v>0.59000000000000008</v>
      </c>
      <c r="D35" s="294">
        <f>SUM(D21:D23,D31:D32)</f>
        <v>0.32120400000000005</v>
      </c>
      <c r="E35" s="312">
        <v>4.884014047044084E-4</v>
      </c>
      <c r="F35" s="305">
        <f>SUM(F21:F23,F31:F32)</f>
        <v>0</v>
      </c>
      <c r="G35" s="311">
        <v>0</v>
      </c>
      <c r="H35" s="310">
        <f t="shared" si="1"/>
        <v>1</v>
      </c>
      <c r="I35" s="294">
        <f t="shared" ref="I35:X35" si="21">SUM(I21:I23,I31:I32)</f>
        <v>0.54441355932203395</v>
      </c>
      <c r="J35" s="293">
        <f t="shared" si="21"/>
        <v>0</v>
      </c>
      <c r="K35" s="309">
        <f t="shared" si="21"/>
        <v>0.54441355932203395</v>
      </c>
      <c r="L35" s="294">
        <f t="shared" si="21"/>
        <v>0</v>
      </c>
      <c r="M35" s="293">
        <f t="shared" si="21"/>
        <v>0</v>
      </c>
      <c r="N35" s="295">
        <f t="shared" si="21"/>
        <v>0</v>
      </c>
      <c r="O35" s="294">
        <f t="shared" si="21"/>
        <v>31.890000000000008</v>
      </c>
      <c r="P35" s="293">
        <f t="shared" si="21"/>
        <v>0</v>
      </c>
      <c r="Q35" s="295">
        <f t="shared" si="21"/>
        <v>31.890000000000008</v>
      </c>
      <c r="R35" s="294">
        <f t="shared" si="21"/>
        <v>0</v>
      </c>
      <c r="S35" s="293">
        <f t="shared" si="21"/>
        <v>0</v>
      </c>
      <c r="T35" s="295">
        <f t="shared" si="21"/>
        <v>0</v>
      </c>
      <c r="U35" s="294">
        <f t="shared" si="21"/>
        <v>0</v>
      </c>
      <c r="V35" s="293">
        <f t="shared" si="21"/>
        <v>0</v>
      </c>
      <c r="W35" s="295">
        <f t="shared" si="21"/>
        <v>0</v>
      </c>
      <c r="X35" s="308">
        <f t="shared" si="21"/>
        <v>31.890000000000008</v>
      </c>
      <c r="Y35" s="307">
        <v>4.8489809579032594E-2</v>
      </c>
      <c r="Z35" s="306">
        <f t="shared" si="7"/>
        <v>1.0072248353715898E-2</v>
      </c>
      <c r="AA35" s="305">
        <f>SUM(AA21:AA23,AA31:AA32)</f>
        <v>0</v>
      </c>
      <c r="AB35" s="304">
        <v>0</v>
      </c>
      <c r="AC35" s="303">
        <f t="shared" si="8"/>
        <v>1</v>
      </c>
      <c r="AD35" s="302">
        <f>SUM(AD21:AD23,AD31:AD32)</f>
        <v>31.890000000000008</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0.59000000000000008</v>
      </c>
      <c r="D38" s="231">
        <v>0.61865700000000001</v>
      </c>
      <c r="E38" s="248">
        <v>9.4068862103278647E-4</v>
      </c>
      <c r="F38" s="242">
        <v>0</v>
      </c>
      <c r="G38" s="247">
        <v>0</v>
      </c>
      <c r="H38" s="246">
        <f t="shared" si="1"/>
        <v>1</v>
      </c>
      <c r="I38" s="231">
        <v>1.0485711864406779</v>
      </c>
      <c r="J38" s="72">
        <v>0</v>
      </c>
      <c r="K38" s="245">
        <f t="shared" si="22"/>
        <v>1.0485711864406779</v>
      </c>
      <c r="L38" s="231">
        <v>0</v>
      </c>
      <c r="M38" s="72">
        <v>0</v>
      </c>
      <c r="N38" s="232">
        <f t="shared" si="23"/>
        <v>0</v>
      </c>
      <c r="O38" s="231">
        <v>1.3675000000000002</v>
      </c>
      <c r="P38" s="72">
        <v>0</v>
      </c>
      <c r="Q38" s="232">
        <f t="shared" si="24"/>
        <v>1.3675000000000002</v>
      </c>
      <c r="R38" s="231">
        <v>0</v>
      </c>
      <c r="S38" s="72">
        <v>0</v>
      </c>
      <c r="T38" s="232">
        <f t="shared" si="25"/>
        <v>0</v>
      </c>
      <c r="U38" s="231">
        <v>0</v>
      </c>
      <c r="V38" s="72">
        <v>0</v>
      </c>
      <c r="W38" s="232">
        <f t="shared" si="26"/>
        <v>0</v>
      </c>
      <c r="X38" s="74">
        <v>1.3675000000000002</v>
      </c>
      <c r="Y38" s="244">
        <v>2.079329401045063E-3</v>
      </c>
      <c r="Z38" s="243">
        <f t="shared" si="7"/>
        <v>0.45239999999999997</v>
      </c>
      <c r="AA38" s="242">
        <v>0</v>
      </c>
      <c r="AB38" s="241">
        <v>0</v>
      </c>
      <c r="AC38" s="240">
        <f t="shared" si="8"/>
        <v>1</v>
      </c>
      <c r="AD38" s="239">
        <f t="shared" si="27"/>
        <v>1.3675000000000002</v>
      </c>
    </row>
    <row r="39" spans="1:30" ht="15">
      <c r="A39" s="377"/>
      <c r="B39" s="218" t="s">
        <v>23</v>
      </c>
      <c r="C39" s="229">
        <f t="shared" si="0"/>
        <v>0.59</v>
      </c>
      <c r="D39" s="211">
        <v>8.0753400000000006</v>
      </c>
      <c r="E39" s="228">
        <v>1.2278824047850266E-2</v>
      </c>
      <c r="F39" s="222">
        <v>12.375285999999999</v>
      </c>
      <c r="G39" s="227">
        <v>1.881703550809943E-2</v>
      </c>
      <c r="H39" s="226">
        <f t="shared" si="1"/>
        <v>-0.53247863247863225</v>
      </c>
      <c r="I39" s="211">
        <v>13.687016949152545</v>
      </c>
      <c r="J39" s="49">
        <v>20.975061016949152</v>
      </c>
      <c r="K39" s="225">
        <f t="shared" si="22"/>
        <v>-7.2880440677966067</v>
      </c>
      <c r="L39" s="211">
        <v>0</v>
      </c>
      <c r="M39" s="49">
        <v>0</v>
      </c>
      <c r="N39" s="212">
        <f t="shared" si="23"/>
        <v>0</v>
      </c>
      <c r="O39" s="211">
        <v>18.630000000000003</v>
      </c>
      <c r="P39" s="49">
        <v>99.77000000000001</v>
      </c>
      <c r="Q39" s="212">
        <f t="shared" si="24"/>
        <v>-81.140000000000015</v>
      </c>
      <c r="R39" s="211">
        <v>0</v>
      </c>
      <c r="S39" s="49">
        <v>0</v>
      </c>
      <c r="T39" s="212">
        <f t="shared" si="25"/>
        <v>0</v>
      </c>
      <c r="U39" s="211">
        <v>0</v>
      </c>
      <c r="V39" s="49">
        <v>9.6324999999999967</v>
      </c>
      <c r="W39" s="212">
        <f t="shared" si="26"/>
        <v>-9.6324999999999967</v>
      </c>
      <c r="X39" s="51">
        <v>18.630000000000003</v>
      </c>
      <c r="Y39" s="224">
        <v>2.8327536922464005E-2</v>
      </c>
      <c r="Z39" s="223">
        <f t="shared" si="7"/>
        <v>0.43345893719806761</v>
      </c>
      <c r="AA39" s="222">
        <v>109.4025</v>
      </c>
      <c r="AB39" s="221">
        <v>0.16635015361865962</v>
      </c>
      <c r="AC39" s="220">
        <f t="shared" si="8"/>
        <v>0.11311703114645459</v>
      </c>
      <c r="AD39" s="219">
        <f t="shared" si="27"/>
        <v>-90.772500000000008</v>
      </c>
    </row>
    <row r="40" spans="1:30" ht="15">
      <c r="A40" s="377"/>
      <c r="B40" s="270" t="s">
        <v>22</v>
      </c>
      <c r="C40" s="269">
        <f t="shared" si="0"/>
        <v>0.63</v>
      </c>
      <c r="D40" s="251">
        <v>51.061373999999994</v>
      </c>
      <c r="E40" s="268">
        <v>7.7640523741102696E-2</v>
      </c>
      <c r="F40" s="262">
        <v>69.796187999999987</v>
      </c>
      <c r="G40" s="267">
        <v>0.10612743397817094</v>
      </c>
      <c r="H40" s="266">
        <f t="shared" si="1"/>
        <v>-0.36690775301111161</v>
      </c>
      <c r="I40" s="251">
        <v>81.049799999999991</v>
      </c>
      <c r="J40" s="61">
        <v>110.78759999999998</v>
      </c>
      <c r="K40" s="265">
        <f t="shared" si="22"/>
        <v>-29.737799999999993</v>
      </c>
      <c r="L40" s="251">
        <v>0</v>
      </c>
      <c r="M40" s="61">
        <v>0</v>
      </c>
      <c r="N40" s="252">
        <f t="shared" si="23"/>
        <v>0</v>
      </c>
      <c r="O40" s="251">
        <v>224.42999999999998</v>
      </c>
      <c r="P40" s="61">
        <v>487.83749999999998</v>
      </c>
      <c r="Q40" s="252">
        <f t="shared" si="24"/>
        <v>-263.40750000000003</v>
      </c>
      <c r="R40" s="251">
        <v>0</v>
      </c>
      <c r="S40" s="61">
        <v>33.077500000000001</v>
      </c>
      <c r="T40" s="252">
        <f t="shared" si="25"/>
        <v>-33.077500000000001</v>
      </c>
      <c r="U40" s="251">
        <v>0</v>
      </c>
      <c r="V40" s="61">
        <v>24.99499999999999</v>
      </c>
      <c r="W40" s="252">
        <f t="shared" si="26"/>
        <v>-24.99499999999999</v>
      </c>
      <c r="X40" s="63">
        <v>224.42999999999998</v>
      </c>
      <c r="Y40" s="264">
        <v>0.34125330711264601</v>
      </c>
      <c r="Z40" s="263">
        <f t="shared" si="7"/>
        <v>0.22751581339393129</v>
      </c>
      <c r="AA40" s="262">
        <v>545.91</v>
      </c>
      <c r="AB40" s="261">
        <v>0.83007438003667622</v>
      </c>
      <c r="AC40" s="260">
        <f t="shared" si="8"/>
        <v>0.12785292081112271</v>
      </c>
      <c r="AD40" s="259">
        <f t="shared" si="27"/>
        <v>-321.48</v>
      </c>
    </row>
    <row r="41" spans="1:30" ht="15">
      <c r="A41" s="377"/>
      <c r="B41" s="270" t="s">
        <v>21</v>
      </c>
      <c r="C41" s="269">
        <f t="shared" si="0"/>
        <v>0.68</v>
      </c>
      <c r="D41" s="251">
        <v>128.45227199999999</v>
      </c>
      <c r="E41" s="268">
        <v>0.19531596767871115</v>
      </c>
      <c r="F41" s="262">
        <v>116.21302</v>
      </c>
      <c r="G41" s="267">
        <v>0.17670577664576553</v>
      </c>
      <c r="H41" s="266">
        <f t="shared" si="1"/>
        <v>9.5282487490762277E-2</v>
      </c>
      <c r="I41" s="251">
        <v>188.90039999999999</v>
      </c>
      <c r="J41" s="61">
        <v>170.9015</v>
      </c>
      <c r="K41" s="265">
        <f t="shared" si="22"/>
        <v>17.998899999999992</v>
      </c>
      <c r="L41" s="251">
        <v>0</v>
      </c>
      <c r="M41" s="61">
        <v>0</v>
      </c>
      <c r="N41" s="252">
        <f t="shared" si="23"/>
        <v>0</v>
      </c>
      <c r="O41" s="251">
        <v>554.04</v>
      </c>
      <c r="P41" s="61">
        <v>842.93000000000006</v>
      </c>
      <c r="Q41" s="252">
        <f t="shared" si="24"/>
        <v>-288.8900000000001</v>
      </c>
      <c r="R41" s="251">
        <v>3.5100000000000193</v>
      </c>
      <c r="S41" s="61">
        <v>0</v>
      </c>
      <c r="T41" s="252">
        <f t="shared" si="25"/>
        <v>3.5100000000000193</v>
      </c>
      <c r="U41" s="251">
        <v>0</v>
      </c>
      <c r="V41" s="61">
        <v>0</v>
      </c>
      <c r="W41" s="252">
        <f t="shared" si="26"/>
        <v>0</v>
      </c>
      <c r="X41" s="63">
        <v>557.54999999999995</v>
      </c>
      <c r="Y41" s="264">
        <v>0.84777338760707477</v>
      </c>
      <c r="Z41" s="263">
        <f t="shared" si="7"/>
        <v>0.23038700026903416</v>
      </c>
      <c r="AA41" s="262">
        <v>842.93000000000006</v>
      </c>
      <c r="AB41" s="261">
        <v>1.2817032059576041</v>
      </c>
      <c r="AC41" s="260">
        <f t="shared" si="8"/>
        <v>0.13786793683935794</v>
      </c>
      <c r="AD41" s="259">
        <f t="shared" si="27"/>
        <v>-285.38000000000011</v>
      </c>
    </row>
    <row r="42" spans="1:30" ht="15">
      <c r="A42" s="377"/>
      <c r="B42" s="270" t="s">
        <v>20</v>
      </c>
      <c r="C42" s="269">
        <f t="shared" si="0"/>
        <v>0.68000000000000016</v>
      </c>
      <c r="D42" s="251">
        <v>220.94607600000001</v>
      </c>
      <c r="E42" s="268">
        <v>0.33595588436733964</v>
      </c>
      <c r="F42" s="262">
        <v>164.19572399999998</v>
      </c>
      <c r="G42" s="267">
        <v>0.24966507996551299</v>
      </c>
      <c r="H42" s="266">
        <f t="shared" si="1"/>
        <v>0.25685159486607051</v>
      </c>
      <c r="I42" s="251">
        <v>324.92069999999995</v>
      </c>
      <c r="J42" s="61">
        <v>241.46429999999995</v>
      </c>
      <c r="K42" s="265">
        <f t="shared" si="22"/>
        <v>83.456400000000002</v>
      </c>
      <c r="L42" s="251">
        <v>0</v>
      </c>
      <c r="M42" s="61">
        <v>0</v>
      </c>
      <c r="N42" s="252">
        <f t="shared" si="23"/>
        <v>0</v>
      </c>
      <c r="O42" s="251">
        <v>960.1149999999999</v>
      </c>
      <c r="P42" s="61">
        <v>1180.7199999999998</v>
      </c>
      <c r="Q42" s="252">
        <f t="shared" si="24"/>
        <v>-220.6049999999999</v>
      </c>
      <c r="R42" s="251">
        <v>0</v>
      </c>
      <c r="S42" s="61">
        <v>0</v>
      </c>
      <c r="T42" s="252">
        <f t="shared" si="25"/>
        <v>0</v>
      </c>
      <c r="U42" s="251">
        <v>0</v>
      </c>
      <c r="V42" s="61">
        <v>0</v>
      </c>
      <c r="W42" s="252">
        <f t="shared" si="26"/>
        <v>0</v>
      </c>
      <c r="X42" s="63">
        <v>960.1149999999999</v>
      </c>
      <c r="Y42" s="264">
        <v>1.4598869088734043</v>
      </c>
      <c r="Z42" s="263">
        <f t="shared" si="7"/>
        <v>0.23012459549116515</v>
      </c>
      <c r="AA42" s="262">
        <v>1180.7199999999998</v>
      </c>
      <c r="AB42" s="261">
        <v>1.7953241779723843</v>
      </c>
      <c r="AC42" s="260">
        <f t="shared" si="8"/>
        <v>0.13906406599363103</v>
      </c>
      <c r="AD42" s="259">
        <f t="shared" si="27"/>
        <v>-220.6049999999999</v>
      </c>
    </row>
    <row r="43" spans="1:30" ht="15">
      <c r="A43" s="377"/>
      <c r="B43" s="270" t="s">
        <v>19</v>
      </c>
      <c r="C43" s="269">
        <f t="shared" si="0"/>
        <v>0.73</v>
      </c>
      <c r="D43" s="251">
        <v>168.75307799999999</v>
      </c>
      <c r="E43" s="268">
        <v>0.25659468855740458</v>
      </c>
      <c r="F43" s="262">
        <v>118.54689</v>
      </c>
      <c r="G43" s="267">
        <v>0.18025450389629438</v>
      </c>
      <c r="H43" s="266">
        <f t="shared" si="1"/>
        <v>0.29751272447901655</v>
      </c>
      <c r="I43" s="251">
        <v>231.1686</v>
      </c>
      <c r="J43" s="61">
        <v>162.393</v>
      </c>
      <c r="K43" s="265">
        <f t="shared" si="22"/>
        <v>68.775599999999997</v>
      </c>
      <c r="L43" s="251">
        <v>0</v>
      </c>
      <c r="M43" s="61">
        <v>0</v>
      </c>
      <c r="N43" s="252">
        <f t="shared" si="23"/>
        <v>0</v>
      </c>
      <c r="O43" s="251">
        <v>1010.8599999999999</v>
      </c>
      <c r="P43" s="61">
        <v>794.24</v>
      </c>
      <c r="Q43" s="252">
        <f t="shared" si="24"/>
        <v>216.61999999999989</v>
      </c>
      <c r="R43" s="251">
        <v>0</v>
      </c>
      <c r="S43" s="61">
        <v>0</v>
      </c>
      <c r="T43" s="252">
        <f t="shared" si="25"/>
        <v>0</v>
      </c>
      <c r="U43" s="251">
        <v>0</v>
      </c>
      <c r="V43" s="61">
        <v>0</v>
      </c>
      <c r="W43" s="252">
        <f t="shared" si="26"/>
        <v>0</v>
      </c>
      <c r="X43" s="63">
        <v>1010.8599999999999</v>
      </c>
      <c r="Y43" s="264">
        <v>1.5370463753860417</v>
      </c>
      <c r="Z43" s="263">
        <f t="shared" si="7"/>
        <v>0.16694010842253132</v>
      </c>
      <c r="AA43" s="262">
        <v>794.24</v>
      </c>
      <c r="AB43" s="261">
        <v>1.207668435456998</v>
      </c>
      <c r="AC43" s="260">
        <f t="shared" si="8"/>
        <v>0.14925827205882353</v>
      </c>
      <c r="AD43" s="259">
        <f t="shared" si="27"/>
        <v>216.61999999999989</v>
      </c>
    </row>
    <row r="44" spans="1:30" ht="15">
      <c r="A44" s="377"/>
      <c r="B44" s="258" t="s">
        <v>18</v>
      </c>
      <c r="C44" s="269">
        <f t="shared" si="0"/>
        <v>0.73</v>
      </c>
      <c r="D44" s="251">
        <v>70.810584000000006</v>
      </c>
      <c r="E44" s="268">
        <v>0.10766985683098437</v>
      </c>
      <c r="F44" s="262">
        <v>67.896059000000008</v>
      </c>
      <c r="G44" s="267">
        <v>0.1032382243984514</v>
      </c>
      <c r="H44" s="266">
        <f t="shared" si="1"/>
        <v>4.1159454355015591E-2</v>
      </c>
      <c r="I44" s="251">
        <v>97.000800000000012</v>
      </c>
      <c r="J44" s="61">
        <v>93.00830000000002</v>
      </c>
      <c r="K44" s="265">
        <f t="shared" si="22"/>
        <v>3.9924999999999926</v>
      </c>
      <c r="L44" s="251">
        <v>0</v>
      </c>
      <c r="M44" s="61">
        <v>0</v>
      </c>
      <c r="N44" s="252">
        <f t="shared" si="23"/>
        <v>0</v>
      </c>
      <c r="O44" s="251">
        <v>427.83000000000004</v>
      </c>
      <c r="P44" s="61">
        <v>455.69000000000005</v>
      </c>
      <c r="Q44" s="252">
        <f t="shared" si="24"/>
        <v>-27.860000000000014</v>
      </c>
      <c r="R44" s="251">
        <v>0</v>
      </c>
      <c r="S44" s="61">
        <v>0</v>
      </c>
      <c r="T44" s="252">
        <f t="shared" si="25"/>
        <v>0</v>
      </c>
      <c r="U44" s="251">
        <v>0</v>
      </c>
      <c r="V44" s="61">
        <v>0</v>
      </c>
      <c r="W44" s="252">
        <f t="shared" si="26"/>
        <v>0</v>
      </c>
      <c r="X44" s="63">
        <v>427.83000000000004</v>
      </c>
      <c r="Y44" s="264">
        <v>0.65052979718399218</v>
      </c>
      <c r="Z44" s="263">
        <f t="shared" si="7"/>
        <v>0.16551103008204193</v>
      </c>
      <c r="AA44" s="262">
        <v>455.69000000000005</v>
      </c>
      <c r="AB44" s="261">
        <v>0.69289185806985232</v>
      </c>
      <c r="AC44" s="260">
        <f t="shared" si="8"/>
        <v>0.14899615747547676</v>
      </c>
      <c r="AD44" s="259">
        <f t="shared" si="27"/>
        <v>-27.860000000000014</v>
      </c>
    </row>
    <row r="45" spans="1:30" ht="15">
      <c r="A45" s="377"/>
      <c r="B45" s="238" t="s">
        <v>17</v>
      </c>
      <c r="C45" s="249">
        <f t="shared" si="0"/>
        <v>0.68000000000000027</v>
      </c>
      <c r="D45" s="231">
        <v>8.4824220000000015</v>
      </c>
      <c r="E45" s="248">
        <v>1.2897805818406924E-2</v>
      </c>
      <c r="F45" s="242">
        <v>9.344951</v>
      </c>
      <c r="G45" s="247">
        <v>1.420930997380176E-2</v>
      </c>
      <c r="H45" s="246">
        <f t="shared" si="1"/>
        <v>-0.10168428309744533</v>
      </c>
      <c r="I45" s="231">
        <v>12.474149999999998</v>
      </c>
      <c r="J45" s="72">
        <v>13.742575000000002</v>
      </c>
      <c r="K45" s="245">
        <f t="shared" si="22"/>
        <v>-1.2684250000000041</v>
      </c>
      <c r="L45" s="231">
        <v>0</v>
      </c>
      <c r="M45" s="72">
        <v>0</v>
      </c>
      <c r="N45" s="232">
        <f t="shared" si="23"/>
        <v>0</v>
      </c>
      <c r="O45" s="231">
        <v>74.402499999999989</v>
      </c>
      <c r="P45" s="72">
        <v>67.644999999999996</v>
      </c>
      <c r="Q45" s="232">
        <f t="shared" si="24"/>
        <v>6.7574999999999932</v>
      </c>
      <c r="R45" s="231">
        <v>0</v>
      </c>
      <c r="S45" s="72">
        <v>0</v>
      </c>
      <c r="T45" s="232">
        <f t="shared" si="25"/>
        <v>0</v>
      </c>
      <c r="U45" s="231">
        <v>0</v>
      </c>
      <c r="V45" s="72">
        <v>0</v>
      </c>
      <c r="W45" s="232">
        <f t="shared" si="26"/>
        <v>0</v>
      </c>
      <c r="X45" s="74">
        <v>74.402499999999989</v>
      </c>
      <c r="Y45" s="244">
        <v>0.11313148501737132</v>
      </c>
      <c r="Z45" s="243">
        <f t="shared" si="7"/>
        <v>0.11400721749941202</v>
      </c>
      <c r="AA45" s="242">
        <v>67.644999999999996</v>
      </c>
      <c r="AB45" s="241">
        <v>0.10285648080742424</v>
      </c>
      <c r="AC45" s="240">
        <f t="shared" si="8"/>
        <v>0.13814695838568999</v>
      </c>
      <c r="AD45" s="239">
        <f t="shared" si="27"/>
        <v>6.7574999999999932</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23.8</v>
      </c>
      <c r="P46" s="49">
        <v>0</v>
      </c>
      <c r="Q46" s="212">
        <f t="shared" si="24"/>
        <v>23.8</v>
      </c>
      <c r="R46" s="211">
        <v>0</v>
      </c>
      <c r="S46" s="49">
        <v>0</v>
      </c>
      <c r="T46" s="212">
        <f t="shared" si="25"/>
        <v>0</v>
      </c>
      <c r="U46" s="211">
        <v>0</v>
      </c>
      <c r="V46" s="49">
        <v>0</v>
      </c>
      <c r="W46" s="212">
        <f t="shared" si="26"/>
        <v>0</v>
      </c>
      <c r="X46" s="51">
        <v>23.8</v>
      </c>
      <c r="Y46" s="224">
        <v>3.6188694511789764E-2</v>
      </c>
      <c r="Z46" s="223">
        <f t="shared" si="7"/>
        <v>0</v>
      </c>
      <c r="AA46" s="222">
        <v>0</v>
      </c>
      <c r="AB46" s="221">
        <v>0</v>
      </c>
      <c r="AC46" s="220">
        <f t="shared" si="8"/>
        <v>1</v>
      </c>
      <c r="AD46" s="219">
        <f t="shared" si="27"/>
        <v>23.8</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7.38</v>
      </c>
      <c r="P47" s="38">
        <v>0</v>
      </c>
      <c r="Q47" s="192">
        <f t="shared" si="24"/>
        <v>7.38</v>
      </c>
      <c r="R47" s="191">
        <v>0</v>
      </c>
      <c r="S47" s="38">
        <v>0</v>
      </c>
      <c r="T47" s="192">
        <f t="shared" si="25"/>
        <v>0</v>
      </c>
      <c r="U47" s="191">
        <v>0</v>
      </c>
      <c r="V47" s="38">
        <v>0</v>
      </c>
      <c r="W47" s="192">
        <f t="shared" si="26"/>
        <v>0</v>
      </c>
      <c r="X47" s="40">
        <v>7.38</v>
      </c>
      <c r="Y47" s="204">
        <v>1.1221536365420523E-2</v>
      </c>
      <c r="Z47" s="203">
        <f t="shared" si="7"/>
        <v>0</v>
      </c>
      <c r="AA47" s="202">
        <v>0</v>
      </c>
      <c r="AB47" s="201">
        <v>0</v>
      </c>
      <c r="AC47" s="200">
        <f t="shared" si="8"/>
        <v>1</v>
      </c>
      <c r="AD47" s="199">
        <f t="shared" si="27"/>
        <v>7.38</v>
      </c>
    </row>
    <row r="48" spans="1:30" ht="15">
      <c r="A48" s="377"/>
      <c r="B48" s="178" t="s">
        <v>14</v>
      </c>
      <c r="C48" s="189">
        <f t="shared" si="0"/>
        <v>0.69160723664840595</v>
      </c>
      <c r="D48" s="171">
        <f>SUM(D36:D47)</f>
        <v>657.19980299999997</v>
      </c>
      <c r="E48" s="188">
        <v>0.99929423966283237</v>
      </c>
      <c r="F48" s="182">
        <f>SUM(F36:F47)</f>
        <v>558.36811799999998</v>
      </c>
      <c r="G48" s="187">
        <v>0.84901736436609643</v>
      </c>
      <c r="H48" s="186">
        <f t="shared" si="1"/>
        <v>0.15038301068997734</v>
      </c>
      <c r="I48" s="171">
        <f t="shared" ref="I48:X48" si="28">SUM(I36:I47)</f>
        <v>950.25003813559317</v>
      </c>
      <c r="J48" s="27">
        <f t="shared" si="28"/>
        <v>813.27233601694911</v>
      </c>
      <c r="K48" s="185">
        <f t="shared" si="28"/>
        <v>136.97770211864403</v>
      </c>
      <c r="L48" s="171">
        <f t="shared" si="28"/>
        <v>0</v>
      </c>
      <c r="M48" s="27">
        <f t="shared" si="28"/>
        <v>0</v>
      </c>
      <c r="N48" s="172">
        <f t="shared" si="28"/>
        <v>0</v>
      </c>
      <c r="O48" s="171">
        <f t="shared" si="28"/>
        <v>3302.8550000000005</v>
      </c>
      <c r="P48" s="27">
        <f t="shared" si="28"/>
        <v>3928.8324999999995</v>
      </c>
      <c r="Q48" s="172">
        <f t="shared" si="28"/>
        <v>-625.9775000000003</v>
      </c>
      <c r="R48" s="171">
        <f t="shared" si="28"/>
        <v>3.5100000000000193</v>
      </c>
      <c r="S48" s="27">
        <f t="shared" si="28"/>
        <v>33.077500000000001</v>
      </c>
      <c r="T48" s="172">
        <f t="shared" si="28"/>
        <v>-29.567499999999981</v>
      </c>
      <c r="U48" s="171">
        <f t="shared" si="28"/>
        <v>0</v>
      </c>
      <c r="V48" s="27">
        <f t="shared" si="28"/>
        <v>34.627499999999984</v>
      </c>
      <c r="W48" s="172">
        <f t="shared" si="28"/>
        <v>-34.627499999999984</v>
      </c>
      <c r="X48" s="29">
        <f t="shared" si="28"/>
        <v>3306.3649999999998</v>
      </c>
      <c r="Y48" s="184">
        <v>5.0274383583812492</v>
      </c>
      <c r="Z48" s="183">
        <f t="shared" si="7"/>
        <v>0.19876807400271901</v>
      </c>
      <c r="AA48" s="182">
        <f>SUM(AA36:AA47)</f>
        <v>3996.5374999999995</v>
      </c>
      <c r="AB48" s="181">
        <v>6.0768686919195982</v>
      </c>
      <c r="AC48" s="180">
        <f t="shared" si="8"/>
        <v>0.13971296853839105</v>
      </c>
      <c r="AD48" s="179">
        <f>SUM(AD36:AD47)</f>
        <v>-690.17250000000024</v>
      </c>
    </row>
    <row r="49" spans="1:30" ht="15">
      <c r="A49" s="377"/>
      <c r="B49" s="158" t="s">
        <v>87</v>
      </c>
      <c r="C49" s="169">
        <f t="shared" si="0"/>
        <v>0.691719480913078</v>
      </c>
      <c r="D49" s="151">
        <f>SUM(D39:D45)</f>
        <v>656.58114599999999</v>
      </c>
      <c r="E49" s="168">
        <v>0.99835355104179957</v>
      </c>
      <c r="F49" s="162">
        <f>SUM(F39:F45)</f>
        <v>558.36811799999998</v>
      </c>
      <c r="G49" s="167">
        <v>0.84901736436609643</v>
      </c>
      <c r="H49" s="166">
        <f t="shared" si="1"/>
        <v>0.14958246760256502</v>
      </c>
      <c r="I49" s="151">
        <f t="shared" ref="I49:X49" si="29">SUM(I39:I45)</f>
        <v>949.20146694915252</v>
      </c>
      <c r="J49" s="16">
        <f t="shared" si="29"/>
        <v>813.27233601694911</v>
      </c>
      <c r="K49" s="165">
        <f t="shared" si="29"/>
        <v>135.92913093220338</v>
      </c>
      <c r="L49" s="151">
        <f t="shared" si="29"/>
        <v>0</v>
      </c>
      <c r="M49" s="16">
        <f t="shared" si="29"/>
        <v>0</v>
      </c>
      <c r="N49" s="152">
        <f t="shared" si="29"/>
        <v>0</v>
      </c>
      <c r="O49" s="151">
        <f t="shared" si="29"/>
        <v>3270.3074999999999</v>
      </c>
      <c r="P49" s="16">
        <f t="shared" si="29"/>
        <v>3928.8324999999995</v>
      </c>
      <c r="Q49" s="152">
        <f t="shared" si="29"/>
        <v>-658.52500000000009</v>
      </c>
      <c r="R49" s="151">
        <f t="shared" si="29"/>
        <v>3.5100000000000193</v>
      </c>
      <c r="S49" s="16">
        <f t="shared" si="29"/>
        <v>33.077500000000001</v>
      </c>
      <c r="T49" s="152">
        <f t="shared" si="29"/>
        <v>-29.567499999999981</v>
      </c>
      <c r="U49" s="151">
        <f t="shared" si="29"/>
        <v>0</v>
      </c>
      <c r="V49" s="16">
        <f t="shared" si="29"/>
        <v>34.627499999999984</v>
      </c>
      <c r="W49" s="152">
        <f t="shared" si="29"/>
        <v>-34.627499999999984</v>
      </c>
      <c r="X49" s="18">
        <f t="shared" si="29"/>
        <v>3273.8175000000001</v>
      </c>
      <c r="Y49" s="164">
        <v>4.9779487981029948</v>
      </c>
      <c r="Z49" s="163">
        <f t="shared" si="7"/>
        <v>0.20055520688004141</v>
      </c>
      <c r="AA49" s="162">
        <f>SUM(AA39:AA45)</f>
        <v>3996.5374999999995</v>
      </c>
      <c r="AB49" s="161">
        <v>6.0768686919195982</v>
      </c>
      <c r="AC49" s="160">
        <f t="shared" si="8"/>
        <v>0.13971296853839105</v>
      </c>
      <c r="AD49" s="159">
        <f>SUM(AD39:AD45)</f>
        <v>-722.72000000000025</v>
      </c>
    </row>
    <row r="50" spans="1:30" ht="15.75" thickBot="1">
      <c r="A50" s="378"/>
      <c r="B50" s="138" t="s">
        <v>86</v>
      </c>
      <c r="C50" s="149">
        <f t="shared" si="0"/>
        <v>0.59000000000000008</v>
      </c>
      <c r="D50" s="131">
        <f>SUM(D36:D38,D46:D47)</f>
        <v>0.61865700000000001</v>
      </c>
      <c r="E50" s="148">
        <v>9.4068862103278647E-4</v>
      </c>
      <c r="F50" s="142">
        <f>SUM(F36:F38,F46:F47)</f>
        <v>0</v>
      </c>
      <c r="G50" s="147">
        <v>0</v>
      </c>
      <c r="H50" s="146">
        <f t="shared" si="1"/>
        <v>1</v>
      </c>
      <c r="I50" s="131">
        <f t="shared" ref="I50:X50" si="30">SUM(I36:I38,I46:I47)</f>
        <v>1.0485711864406779</v>
      </c>
      <c r="J50" s="5">
        <f t="shared" si="30"/>
        <v>0</v>
      </c>
      <c r="K50" s="145">
        <f t="shared" si="30"/>
        <v>1.0485711864406779</v>
      </c>
      <c r="L50" s="131">
        <f t="shared" si="30"/>
        <v>0</v>
      </c>
      <c r="M50" s="5">
        <f t="shared" si="30"/>
        <v>0</v>
      </c>
      <c r="N50" s="132">
        <f t="shared" si="30"/>
        <v>0</v>
      </c>
      <c r="O50" s="131">
        <f t="shared" si="30"/>
        <v>32.547499999999999</v>
      </c>
      <c r="P50" s="5">
        <f t="shared" si="30"/>
        <v>0</v>
      </c>
      <c r="Q50" s="132">
        <f t="shared" si="30"/>
        <v>32.547499999999999</v>
      </c>
      <c r="R50" s="131">
        <f t="shared" si="30"/>
        <v>0</v>
      </c>
      <c r="S50" s="5">
        <f t="shared" si="30"/>
        <v>0</v>
      </c>
      <c r="T50" s="132">
        <f t="shared" si="30"/>
        <v>0</v>
      </c>
      <c r="U50" s="131">
        <f t="shared" si="30"/>
        <v>0</v>
      </c>
      <c r="V50" s="5">
        <f t="shared" si="30"/>
        <v>0</v>
      </c>
      <c r="W50" s="132">
        <f t="shared" si="30"/>
        <v>0</v>
      </c>
      <c r="X50" s="7">
        <f t="shared" si="30"/>
        <v>32.547499999999999</v>
      </c>
      <c r="Y50" s="144">
        <v>4.9489560278255344E-2</v>
      </c>
      <c r="Z50" s="143">
        <f t="shared" si="7"/>
        <v>1.9007819340963208E-2</v>
      </c>
      <c r="AA50" s="142">
        <f>SUM(AA36:AA38,AA46:AA47)</f>
        <v>0</v>
      </c>
      <c r="AB50" s="141">
        <v>0</v>
      </c>
      <c r="AC50" s="140">
        <f t="shared" si="8"/>
        <v>1</v>
      </c>
      <c r="AD50" s="139">
        <f>SUM(AD36:AD38,AD46:AD47)</f>
        <v>32.547499999999999</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T63"/>
  <sheetViews>
    <sheetView zoomScale="80" zoomScaleNormal="80" workbookViewId="0">
      <pane xSplit="1" ySplit="6" topLeftCell="B7"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8" style="1" bestFit="1" customWidth="1"/>
    <col min="2" max="2" width="8.5703125" style="1" bestFit="1" customWidth="1"/>
    <col min="3" max="3" width="12.7109375" style="1" bestFit="1" customWidth="1"/>
    <col min="4" max="4" width="10.85546875" style="1" bestFit="1" customWidth="1"/>
    <col min="5" max="5" width="8.85546875" style="1" customWidth="1"/>
    <col min="6" max="6" width="9.5703125" style="1" bestFit="1" customWidth="1"/>
    <col min="7" max="7" width="8.85546875" style="1" bestFit="1" customWidth="1"/>
    <col min="8" max="9" width="12.7109375" style="1" bestFit="1" customWidth="1"/>
    <col min="10" max="10" width="8.85546875" style="1" customWidth="1"/>
    <col min="11" max="11" width="9.5703125" style="1" bestFit="1" customWidth="1"/>
    <col min="12" max="12" width="8.85546875" style="1" bestFit="1" customWidth="1"/>
    <col min="13" max="14" width="12.7109375" style="1" bestFit="1" customWidth="1"/>
    <col min="15" max="15" width="8.85546875" style="1" customWidth="1"/>
    <col min="16" max="16" width="9.5703125" style="1" bestFit="1" customWidth="1"/>
    <col min="17" max="17" width="8.85546875" style="1" bestFit="1" customWidth="1"/>
    <col min="18" max="19" width="12.7109375" style="1" bestFit="1" customWidth="1"/>
    <col min="20" max="20" width="1.7109375" style="1" bestFit="1" customWidth="1"/>
    <col min="21" max="16384" width="9.140625" style="1"/>
  </cols>
  <sheetData>
    <row r="1" spans="1:20" ht="18.75">
      <c r="A1" s="123" t="s">
        <v>44</v>
      </c>
      <c r="B1" s="123"/>
      <c r="C1" s="123"/>
      <c r="D1" s="123"/>
      <c r="E1" s="123"/>
      <c r="F1" s="123"/>
      <c r="G1" s="123"/>
      <c r="H1" s="123"/>
      <c r="I1" s="123"/>
      <c r="J1" s="123"/>
      <c r="K1" s="123"/>
      <c r="L1" s="123"/>
      <c r="M1" s="123"/>
      <c r="N1" s="123"/>
      <c r="O1" s="123"/>
      <c r="P1" s="123"/>
      <c r="Q1" s="123"/>
      <c r="R1" s="123"/>
      <c r="S1" s="123"/>
    </row>
    <row r="2" spans="1:20" ht="16.5" thickBot="1">
      <c r="A2" s="122" t="s">
        <v>53</v>
      </c>
      <c r="B2" s="121"/>
      <c r="C2" s="121"/>
      <c r="D2" s="121"/>
      <c r="E2" s="121"/>
      <c r="F2" s="121"/>
      <c r="G2" s="121"/>
      <c r="H2" s="121"/>
      <c r="I2" s="121"/>
      <c r="J2" s="121"/>
      <c r="K2" s="121"/>
      <c r="L2" s="121"/>
      <c r="M2" s="121"/>
      <c r="N2" s="121"/>
      <c r="O2" s="121"/>
      <c r="P2" s="121"/>
      <c r="Q2" s="121"/>
      <c r="R2" s="121"/>
      <c r="S2" s="121"/>
    </row>
    <row r="3" spans="1:20" ht="16.5" thickTop="1" thickBot="1">
      <c r="A3" s="120" t="s">
        <v>52</v>
      </c>
      <c r="B3" s="119"/>
      <c r="C3" s="118"/>
      <c r="D3" s="118"/>
      <c r="E3" s="118"/>
      <c r="F3" s="118"/>
      <c r="G3" s="118"/>
      <c r="H3" s="118"/>
      <c r="I3" s="118"/>
      <c r="J3" s="118"/>
      <c r="K3" s="118"/>
      <c r="L3" s="118"/>
      <c r="M3" s="118"/>
      <c r="N3" s="118"/>
      <c r="O3" s="118"/>
      <c r="P3" s="118"/>
      <c r="Q3" s="118"/>
      <c r="R3" s="118"/>
      <c r="S3" s="117"/>
    </row>
    <row r="4" spans="1:20" ht="16.5" thickTop="1" thickBot="1">
      <c r="A4" s="351" t="s">
        <v>41</v>
      </c>
      <c r="B4" s="355" t="s">
        <v>40</v>
      </c>
      <c r="C4" s="350" t="s">
        <v>39</v>
      </c>
      <c r="D4" s="354" t="s">
        <v>38</v>
      </c>
      <c r="E4" s="114" t="s">
        <v>37</v>
      </c>
      <c r="F4" s="113"/>
      <c r="G4" s="113"/>
      <c r="H4" s="112"/>
      <c r="I4" s="112"/>
      <c r="J4" s="116" t="s">
        <v>36</v>
      </c>
      <c r="K4" s="113"/>
      <c r="L4" s="113"/>
      <c r="M4" s="112"/>
      <c r="N4" s="115"/>
      <c r="O4" s="114" t="s">
        <v>35</v>
      </c>
      <c r="P4" s="113"/>
      <c r="Q4" s="113"/>
      <c r="R4" s="112"/>
      <c r="S4" s="111"/>
    </row>
    <row r="5" spans="1:20" ht="76.5">
      <c r="A5" s="352"/>
      <c r="B5" s="355"/>
      <c r="C5" s="350"/>
      <c r="D5" s="354"/>
      <c r="E5" s="108" t="s">
        <v>34</v>
      </c>
      <c r="F5" s="107" t="s">
        <v>33</v>
      </c>
      <c r="G5" s="107" t="s">
        <v>32</v>
      </c>
      <c r="H5" s="106" t="s">
        <v>31</v>
      </c>
      <c r="I5" s="109" t="s">
        <v>30</v>
      </c>
      <c r="J5" s="110" t="s">
        <v>34</v>
      </c>
      <c r="K5" s="107" t="s">
        <v>33</v>
      </c>
      <c r="L5" s="107" t="s">
        <v>32</v>
      </c>
      <c r="M5" s="106" t="s">
        <v>31</v>
      </c>
      <c r="N5" s="109" t="s">
        <v>30</v>
      </c>
      <c r="O5" s="108" t="s">
        <v>34</v>
      </c>
      <c r="P5" s="107" t="s">
        <v>33</v>
      </c>
      <c r="Q5" s="107" t="s">
        <v>32</v>
      </c>
      <c r="R5" s="106" t="s">
        <v>31</v>
      </c>
      <c r="S5" s="105" t="s">
        <v>30</v>
      </c>
      <c r="T5" s="104" t="s">
        <v>29</v>
      </c>
    </row>
    <row r="6" spans="1:20" ht="13.5" thickBot="1">
      <c r="A6" s="353"/>
      <c r="B6" s="102" t="s">
        <v>28</v>
      </c>
      <c r="C6" s="101" t="s">
        <v>28</v>
      </c>
      <c r="D6" s="100" t="s">
        <v>28</v>
      </c>
      <c r="E6" s="96" t="s">
        <v>28</v>
      </c>
      <c r="F6" s="95" t="s">
        <v>28</v>
      </c>
      <c r="G6" s="95" t="s">
        <v>28</v>
      </c>
      <c r="H6" s="94" t="s">
        <v>28</v>
      </c>
      <c r="I6" s="99" t="s">
        <v>28</v>
      </c>
      <c r="J6" s="98" t="s">
        <v>28</v>
      </c>
      <c r="K6" s="95" t="s">
        <v>28</v>
      </c>
      <c r="L6" s="95" t="s">
        <v>28</v>
      </c>
      <c r="M6" s="94" t="s">
        <v>28</v>
      </c>
      <c r="N6" s="97" t="s">
        <v>28</v>
      </c>
      <c r="O6" s="96" t="s">
        <v>28</v>
      </c>
      <c r="P6" s="95" t="s">
        <v>28</v>
      </c>
      <c r="Q6" s="95" t="s">
        <v>28</v>
      </c>
      <c r="R6" s="94" t="s">
        <v>28</v>
      </c>
      <c r="S6" s="93" t="s">
        <v>28</v>
      </c>
    </row>
    <row r="7" spans="1:20" ht="13.5" thickTop="1">
      <c r="A7" s="92" t="s">
        <v>26</v>
      </c>
      <c r="B7" s="91">
        <f>B23/43560*86400*31</f>
        <v>1168.2644628099174</v>
      </c>
      <c r="C7" s="90">
        <f>C23/43560*86400*31</f>
        <v>860.82644628099172</v>
      </c>
      <c r="D7" s="89"/>
      <c r="E7" s="85">
        <v>1806.25</v>
      </c>
      <c r="F7" s="84">
        <v>1277.6191426666667</v>
      </c>
      <c r="G7" s="84">
        <v>1126.7525000000001</v>
      </c>
      <c r="H7" s="83">
        <v>1446.77</v>
      </c>
      <c r="I7" s="88">
        <f t="shared" ref="I7:I18" si="0">H7-G7</f>
        <v>320.01749999999993</v>
      </c>
      <c r="J7" s="87">
        <v>1353.0833333333333</v>
      </c>
      <c r="K7" s="84">
        <v>1162.1331045454544</v>
      </c>
      <c r="L7" s="84">
        <v>1152.9199999999998</v>
      </c>
      <c r="M7" s="83">
        <v>1058.5741666666665</v>
      </c>
      <c r="N7" s="86">
        <f t="shared" ref="N7:N18" si="1">M7-L7</f>
        <v>-94.345833333333303</v>
      </c>
      <c r="O7" s="85">
        <v>1199.5</v>
      </c>
      <c r="P7" s="84">
        <v>1148.0985516666669</v>
      </c>
      <c r="Q7" s="84">
        <v>1197.1199999999999</v>
      </c>
      <c r="R7" s="83">
        <v>935.94999999999993</v>
      </c>
      <c r="S7" s="82">
        <f t="shared" ref="S7:S18" si="2">R7-Q7</f>
        <v>-261.16999999999996</v>
      </c>
    </row>
    <row r="8" spans="1:20">
      <c r="A8" s="70" t="s">
        <v>25</v>
      </c>
      <c r="B8" s="69">
        <f>B24/43560*86400*28</f>
        <v>1055.2066115702478</v>
      </c>
      <c r="C8" s="68">
        <f>C24/43560*86400*28</f>
        <v>777.52066115702473</v>
      </c>
      <c r="D8" s="67"/>
      <c r="E8" s="63">
        <v>1329.25</v>
      </c>
      <c r="F8" s="62">
        <v>1148.0985516666667</v>
      </c>
      <c r="G8" s="62">
        <v>1950.9450000000002</v>
      </c>
      <c r="H8" s="61">
        <v>1135.0900000000001</v>
      </c>
      <c r="I8" s="66">
        <f t="shared" si="0"/>
        <v>-815.85500000000002</v>
      </c>
      <c r="J8" s="65">
        <v>1255.3333333333333</v>
      </c>
      <c r="K8" s="62">
        <v>1033.2616491818185</v>
      </c>
      <c r="L8" s="62">
        <v>2028.7450000000001</v>
      </c>
      <c r="M8" s="61">
        <v>1041.3066666666666</v>
      </c>
      <c r="N8" s="64">
        <f t="shared" si="1"/>
        <v>-987.4383333333335</v>
      </c>
      <c r="O8" s="63">
        <v>1043.75</v>
      </c>
      <c r="P8" s="62">
        <v>924.89206100000013</v>
      </c>
      <c r="Q8" s="62">
        <v>1214.9575</v>
      </c>
      <c r="R8" s="61">
        <v>857.40499999999997</v>
      </c>
      <c r="S8" s="60">
        <f t="shared" si="2"/>
        <v>-357.55250000000001</v>
      </c>
    </row>
    <row r="9" spans="1:20">
      <c r="A9" s="81" t="s">
        <v>24</v>
      </c>
      <c r="B9" s="80">
        <f>B25/43560*86400*31</f>
        <v>1168.2644628099174</v>
      </c>
      <c r="C9" s="79">
        <f>C25/43560*86400*31</f>
        <v>1229.7520661157025</v>
      </c>
      <c r="D9" s="78"/>
      <c r="E9" s="74">
        <v>1472.75</v>
      </c>
      <c r="F9" s="73">
        <v>1354.048853333333</v>
      </c>
      <c r="G9" s="73">
        <v>1373.4975000000002</v>
      </c>
      <c r="H9" s="72">
        <v>1378.8074999999999</v>
      </c>
      <c r="I9" s="77">
        <f t="shared" si="0"/>
        <v>5.3099999999997181</v>
      </c>
      <c r="J9" s="76">
        <v>1476.6666666666667</v>
      </c>
      <c r="K9" s="73">
        <v>1140.6881875363636</v>
      </c>
      <c r="L9" s="73">
        <v>1059.2658333333336</v>
      </c>
      <c r="M9" s="72">
        <v>1347.2183333333332</v>
      </c>
      <c r="N9" s="75">
        <f t="shared" si="1"/>
        <v>287.95249999999965</v>
      </c>
      <c r="O9" s="74">
        <v>1374</v>
      </c>
      <c r="P9" s="73">
        <v>1101.6853536666667</v>
      </c>
      <c r="Q9" s="73">
        <v>1348.4924999999998</v>
      </c>
      <c r="R9" s="72">
        <v>1280.2075</v>
      </c>
      <c r="S9" s="71">
        <f t="shared" si="2"/>
        <v>-68.284999999999854</v>
      </c>
    </row>
    <row r="10" spans="1:20">
      <c r="A10" s="58" t="s">
        <v>23</v>
      </c>
      <c r="B10" s="57">
        <f>B26/43560*86400*30</f>
        <v>1130.5785123966941</v>
      </c>
      <c r="C10" s="56">
        <f>C26/43560*86400*30</f>
        <v>1487.6033057851239</v>
      </c>
      <c r="D10" s="55"/>
      <c r="E10" s="51">
        <v>2847.5</v>
      </c>
      <c r="F10" s="50">
        <v>1287.7348396666666</v>
      </c>
      <c r="G10" s="50">
        <v>2479.6774999999998</v>
      </c>
      <c r="H10" s="49">
        <v>1713.5</v>
      </c>
      <c r="I10" s="54">
        <f t="shared" si="0"/>
        <v>-766.17749999999978</v>
      </c>
      <c r="J10" s="53">
        <v>2351.1666666666665</v>
      </c>
      <c r="K10" s="50">
        <v>1224.7927250000002</v>
      </c>
      <c r="L10" s="50">
        <v>1762.7175000000004</v>
      </c>
      <c r="M10" s="49">
        <v>1655.2399999999998</v>
      </c>
      <c r="N10" s="52">
        <f t="shared" si="1"/>
        <v>-107.47750000000065</v>
      </c>
      <c r="O10" s="51">
        <v>3050.5</v>
      </c>
      <c r="P10" s="50">
        <v>1158.4125956666667</v>
      </c>
      <c r="Q10" s="50">
        <v>1669.0550000000001</v>
      </c>
      <c r="R10" s="49">
        <v>1675.7225000000001</v>
      </c>
      <c r="S10" s="48">
        <f t="shared" si="2"/>
        <v>6.6675000000000182</v>
      </c>
    </row>
    <row r="11" spans="1:20">
      <c r="A11" s="70" t="s">
        <v>22</v>
      </c>
      <c r="B11" s="69">
        <f>B27/43560*86400*31</f>
        <v>1168.2644628099174</v>
      </c>
      <c r="C11" s="68">
        <f>C27/43560*86400*31</f>
        <v>1906.115702479339</v>
      </c>
      <c r="D11" s="67"/>
      <c r="E11" s="63">
        <v>6807.75</v>
      </c>
      <c r="F11" s="62">
        <v>3171.56853</v>
      </c>
      <c r="G11" s="62">
        <v>682.67499999999995</v>
      </c>
      <c r="H11" s="61">
        <v>2501.3625000000002</v>
      </c>
      <c r="I11" s="66">
        <f t="shared" si="0"/>
        <v>1818.6875000000002</v>
      </c>
      <c r="J11" s="65">
        <v>7815.833333333333</v>
      </c>
      <c r="K11" s="62">
        <v>1678.3041247272731</v>
      </c>
      <c r="L11" s="62">
        <v>1279.4441666666667</v>
      </c>
      <c r="M11" s="61">
        <v>3260.2725000000005</v>
      </c>
      <c r="N11" s="64">
        <f t="shared" si="1"/>
        <v>1980.8283333333338</v>
      </c>
      <c r="O11" s="63">
        <v>8900.5</v>
      </c>
      <c r="P11" s="62">
        <v>1755.7015283333333</v>
      </c>
      <c r="Q11" s="62">
        <v>1368.8175000000001</v>
      </c>
      <c r="R11" s="61">
        <v>2599.5975000000003</v>
      </c>
      <c r="S11" s="60">
        <f t="shared" si="2"/>
        <v>1230.7800000000002</v>
      </c>
    </row>
    <row r="12" spans="1:20">
      <c r="A12" s="70" t="s">
        <v>21</v>
      </c>
      <c r="B12" s="69">
        <f>B28/43560*86400*30</f>
        <v>1130.5785123966941</v>
      </c>
      <c r="C12" s="68">
        <f>C28/43560*86400*30</f>
        <v>4284.2975206611573</v>
      </c>
      <c r="D12" s="67"/>
      <c r="E12" s="63">
        <v>17180.75</v>
      </c>
      <c r="F12" s="62">
        <v>10485.019114000001</v>
      </c>
      <c r="G12" s="62">
        <v>10701.43</v>
      </c>
      <c r="H12" s="61">
        <v>8574.6450000000004</v>
      </c>
      <c r="I12" s="66">
        <f t="shared" si="0"/>
        <v>-2126.7849999999999</v>
      </c>
      <c r="J12" s="65">
        <v>14825.75</v>
      </c>
      <c r="K12" s="62">
        <v>3969.0316592727281</v>
      </c>
      <c r="L12" s="62">
        <v>6198.6324999999997</v>
      </c>
      <c r="M12" s="61">
        <v>5691.0766666666668</v>
      </c>
      <c r="N12" s="64">
        <f t="shared" si="1"/>
        <v>-507.55583333333288</v>
      </c>
      <c r="O12" s="63">
        <v>10619</v>
      </c>
      <c r="P12" s="62">
        <v>1827.6353736666667</v>
      </c>
      <c r="Q12" s="62">
        <v>1646.9274999999998</v>
      </c>
      <c r="R12" s="61">
        <v>4917.5999999999995</v>
      </c>
      <c r="S12" s="60">
        <f t="shared" si="2"/>
        <v>3270.6724999999997</v>
      </c>
    </row>
    <row r="13" spans="1:20">
      <c r="A13" s="70" t="s">
        <v>20</v>
      </c>
      <c r="B13" s="69">
        <f>B29/43560*86400*31</f>
        <v>1168.2644628099174</v>
      </c>
      <c r="C13" s="68">
        <f>C29/43560*86400*31</f>
        <v>3873.7190082644624</v>
      </c>
      <c r="D13" s="67"/>
      <c r="E13" s="63">
        <v>15758.75</v>
      </c>
      <c r="F13" s="62">
        <v>5469.2862936666679</v>
      </c>
      <c r="G13" s="62">
        <v>9110.5724999999984</v>
      </c>
      <c r="H13" s="61">
        <v>11238.405000000001</v>
      </c>
      <c r="I13" s="66">
        <f t="shared" si="0"/>
        <v>2127.8325000000023</v>
      </c>
      <c r="J13" s="65">
        <v>10664.583333333334</v>
      </c>
      <c r="K13" s="62">
        <v>3066.0298944545461</v>
      </c>
      <c r="L13" s="62">
        <v>2378.3058333333329</v>
      </c>
      <c r="M13" s="61">
        <v>5172.3433333333332</v>
      </c>
      <c r="N13" s="64">
        <f t="shared" si="1"/>
        <v>2794.0375000000004</v>
      </c>
      <c r="O13" s="63">
        <v>5932.75</v>
      </c>
      <c r="P13" s="62">
        <v>2297.8499950000005</v>
      </c>
      <c r="Q13" s="62">
        <v>2118.9974999999999</v>
      </c>
      <c r="R13" s="61">
        <v>3873.72</v>
      </c>
      <c r="S13" s="60">
        <f t="shared" si="2"/>
        <v>1754.7224999999999</v>
      </c>
    </row>
    <row r="14" spans="1:20">
      <c r="A14" s="70" t="s">
        <v>19</v>
      </c>
      <c r="B14" s="69">
        <f>B30/43560*86400*31</f>
        <v>1168.2644628099174</v>
      </c>
      <c r="C14" s="68">
        <f>C30/43560*86400*31</f>
        <v>1967.6033057851239</v>
      </c>
      <c r="D14" s="67"/>
      <c r="E14" s="63">
        <v>6225.5</v>
      </c>
      <c r="F14" s="62">
        <v>2039.9327793333334</v>
      </c>
      <c r="G14" s="62">
        <v>2850.42</v>
      </c>
      <c r="H14" s="61">
        <v>3389.2650000000003</v>
      </c>
      <c r="I14" s="66">
        <f t="shared" si="0"/>
        <v>538.84500000000025</v>
      </c>
      <c r="J14" s="65">
        <v>4717.166666666667</v>
      </c>
      <c r="K14" s="62">
        <v>1976.3655710909095</v>
      </c>
      <c r="L14" s="62">
        <v>2228.3483333333329</v>
      </c>
      <c r="M14" s="61">
        <v>3107.2825000000007</v>
      </c>
      <c r="N14" s="64">
        <f t="shared" si="1"/>
        <v>878.93416666666781</v>
      </c>
      <c r="O14" s="63">
        <v>3482.75</v>
      </c>
      <c r="P14" s="62">
        <v>1935.9328356666667</v>
      </c>
      <c r="Q14" s="62">
        <v>2251.2775000000001</v>
      </c>
      <c r="R14" s="61">
        <v>2111.8575000000001</v>
      </c>
      <c r="S14" s="60">
        <f t="shared" si="2"/>
        <v>-139.42000000000007</v>
      </c>
    </row>
    <row r="15" spans="1:20">
      <c r="A15" s="47" t="s">
        <v>18</v>
      </c>
      <c r="B15" s="46">
        <f>B31/43560*86400*30</f>
        <v>1130.5785123966941</v>
      </c>
      <c r="C15" s="45">
        <f>C31/43560*86400*30</f>
        <v>1606.611570247934</v>
      </c>
      <c r="D15" s="44"/>
      <c r="E15" s="40">
        <v>3708.5</v>
      </c>
      <c r="F15" s="39">
        <v>1456.0917732666669</v>
      </c>
      <c r="G15" s="39">
        <v>4228.5750000000007</v>
      </c>
      <c r="H15" s="38">
        <v>1717.04</v>
      </c>
      <c r="I15" s="43">
        <f t="shared" si="0"/>
        <v>-2511.5350000000008</v>
      </c>
      <c r="J15" s="42">
        <v>3357.3333333333335</v>
      </c>
      <c r="K15" s="39">
        <v>1335.5298551000005</v>
      </c>
      <c r="L15" s="39">
        <v>2223.6891666666666</v>
      </c>
      <c r="M15" s="38">
        <v>1963.5391666666667</v>
      </c>
      <c r="N15" s="41">
        <f t="shared" si="1"/>
        <v>-260.14999999999986</v>
      </c>
      <c r="O15" s="40">
        <v>1988</v>
      </c>
      <c r="P15" s="39">
        <v>1211.9662856666671</v>
      </c>
      <c r="Q15" s="39">
        <v>1679.5500000000002</v>
      </c>
      <c r="R15" s="38">
        <v>1629.7224999999999</v>
      </c>
      <c r="S15" s="37">
        <f t="shared" si="2"/>
        <v>-49.827500000000327</v>
      </c>
    </row>
    <row r="16" spans="1:20">
      <c r="A16" s="59" t="s">
        <v>17</v>
      </c>
      <c r="B16" s="24">
        <f>B32/43560*86400*31</f>
        <v>1168.2644628099174</v>
      </c>
      <c r="C16" s="23">
        <f>C32/43560*86400*31</f>
        <v>1475.702479338843</v>
      </c>
      <c r="D16" s="22"/>
      <c r="E16" s="18">
        <v>2561.75</v>
      </c>
      <c r="F16" s="17">
        <v>1217.5200016666668</v>
      </c>
      <c r="G16" s="17">
        <v>1518.9</v>
      </c>
      <c r="H16" s="16">
        <v>1475.7</v>
      </c>
      <c r="I16" s="21">
        <f t="shared" si="0"/>
        <v>-43.200000000000045</v>
      </c>
      <c r="J16" s="20">
        <v>2522.8333333333335</v>
      </c>
      <c r="K16" s="17">
        <v>1455.1457181818187</v>
      </c>
      <c r="L16" s="17">
        <v>1830.0841666666665</v>
      </c>
      <c r="M16" s="16">
        <v>1554.9550000000002</v>
      </c>
      <c r="N16" s="19">
        <f t="shared" si="1"/>
        <v>-275.12916666666638</v>
      </c>
      <c r="O16" s="18">
        <v>2036.25</v>
      </c>
      <c r="P16" s="17">
        <v>1289.3216156666667</v>
      </c>
      <c r="Q16" s="17">
        <v>1654.1624999999999</v>
      </c>
      <c r="R16" s="16">
        <v>1477.33</v>
      </c>
      <c r="S16" s="15">
        <f t="shared" si="2"/>
        <v>-176.83249999999998</v>
      </c>
    </row>
    <row r="17" spans="1:19">
      <c r="A17" s="58" t="s">
        <v>16</v>
      </c>
      <c r="B17" s="57">
        <f>B33/43560*86400*30</f>
        <v>1130.5785123966941</v>
      </c>
      <c r="C17" s="56">
        <f>C33/43560*86400*30</f>
        <v>1428.0991735537189</v>
      </c>
      <c r="D17" s="55"/>
      <c r="E17" s="51">
        <v>2443.5</v>
      </c>
      <c r="F17" s="50">
        <v>1076.9713174666667</v>
      </c>
      <c r="G17" s="50">
        <v>1481.0149999999999</v>
      </c>
      <c r="H17" s="49">
        <v>1428.3474999999999</v>
      </c>
      <c r="I17" s="54">
        <f t="shared" si="0"/>
        <v>-52.667500000000018</v>
      </c>
      <c r="J17" s="53">
        <v>2253.1666666666665</v>
      </c>
      <c r="K17" s="50">
        <v>1358.9113600909091</v>
      </c>
      <c r="L17" s="50">
        <v>1228.0466666666666</v>
      </c>
      <c r="M17" s="49">
        <v>1725.3483333333331</v>
      </c>
      <c r="N17" s="52">
        <f t="shared" si="1"/>
        <v>497.30166666666651</v>
      </c>
      <c r="O17" s="51">
        <v>1792.5</v>
      </c>
      <c r="P17" s="50">
        <v>1139.6357463333336</v>
      </c>
      <c r="Q17" s="50">
        <v>1131.6300000000001</v>
      </c>
      <c r="R17" s="49">
        <v>1428.1</v>
      </c>
      <c r="S17" s="48">
        <f t="shared" si="2"/>
        <v>296.4699999999998</v>
      </c>
    </row>
    <row r="18" spans="1:19" ht="13.5" thickBot="1">
      <c r="A18" s="47" t="s">
        <v>15</v>
      </c>
      <c r="B18" s="46">
        <f>B34/43560*86400*31</f>
        <v>1168.2644628099174</v>
      </c>
      <c r="C18" s="45">
        <f>C34/43560*86400*31</f>
        <v>1291.2396694214876</v>
      </c>
      <c r="D18" s="44"/>
      <c r="E18" s="40">
        <v>1815.75</v>
      </c>
      <c r="F18" s="39">
        <v>1461.5529273333334</v>
      </c>
      <c r="G18" s="39">
        <v>1135.5450000000001</v>
      </c>
      <c r="H18" s="38">
        <v>1291.24</v>
      </c>
      <c r="I18" s="43">
        <f t="shared" si="0"/>
        <v>155.69499999999994</v>
      </c>
      <c r="J18" s="42">
        <v>1766</v>
      </c>
      <c r="K18" s="39">
        <v>1237.5121771636366</v>
      </c>
      <c r="L18" s="39">
        <v>1678.9483333333335</v>
      </c>
      <c r="M18" s="38">
        <v>1602.5758333333335</v>
      </c>
      <c r="N18" s="41">
        <f t="shared" si="1"/>
        <v>-76.372499999999945</v>
      </c>
      <c r="O18" s="40">
        <v>1479.25</v>
      </c>
      <c r="P18" s="39">
        <v>1000.2771441333334</v>
      </c>
      <c r="Q18" s="39">
        <v>1181.69</v>
      </c>
      <c r="R18" s="38">
        <v>1291.24</v>
      </c>
      <c r="S18" s="37">
        <f t="shared" si="2"/>
        <v>109.54999999999995</v>
      </c>
    </row>
    <row r="19" spans="1:19">
      <c r="A19" s="36" t="s">
        <v>14</v>
      </c>
      <c r="B19" s="35">
        <f>SUM(B7:B18)</f>
        <v>13755.371900826445</v>
      </c>
      <c r="C19" s="34">
        <f>SUM(C7:C18)</f>
        <v>22189.090909090908</v>
      </c>
      <c r="D19" s="33"/>
      <c r="E19" s="29">
        <f t="shared" ref="E19:S19" si="3">SUM(E7:E18)</f>
        <v>63958</v>
      </c>
      <c r="F19" s="28">
        <f t="shared" si="3"/>
        <v>31445.444124066667</v>
      </c>
      <c r="G19" s="28">
        <f t="shared" si="3"/>
        <v>38640.004999999997</v>
      </c>
      <c r="H19" s="27">
        <f t="shared" si="3"/>
        <v>37290.172499999993</v>
      </c>
      <c r="I19" s="32">
        <f t="shared" si="3"/>
        <v>-1349.8324999999982</v>
      </c>
      <c r="J19" s="31">
        <f t="shared" si="3"/>
        <v>54358.916666666664</v>
      </c>
      <c r="K19" s="28">
        <f t="shared" si="3"/>
        <v>20637.706026345459</v>
      </c>
      <c r="L19" s="28">
        <f t="shared" si="3"/>
        <v>25049.147499999999</v>
      </c>
      <c r="M19" s="27">
        <f t="shared" si="3"/>
        <v>29179.732500000002</v>
      </c>
      <c r="N19" s="30">
        <f t="shared" si="3"/>
        <v>4130.5850000000009</v>
      </c>
      <c r="O19" s="29">
        <f t="shared" si="3"/>
        <v>42898.75</v>
      </c>
      <c r="P19" s="28">
        <f t="shared" si="3"/>
        <v>16791.409086466665</v>
      </c>
      <c r="Q19" s="28">
        <f t="shared" si="3"/>
        <v>18462.677499999998</v>
      </c>
      <c r="R19" s="27">
        <f t="shared" si="3"/>
        <v>24078.452499999996</v>
      </c>
      <c r="S19" s="26">
        <f t="shared" si="3"/>
        <v>5615.7749999999987</v>
      </c>
    </row>
    <row r="20" spans="1:19">
      <c r="A20" s="25" t="s">
        <v>13</v>
      </c>
      <c r="B20" s="24">
        <f>SUM(B10:B15)</f>
        <v>6896.5289256198339</v>
      </c>
      <c r="C20" s="23">
        <f>SUM(C10:C15)</f>
        <v>15125.950413223141</v>
      </c>
      <c r="D20" s="22"/>
      <c r="E20" s="18">
        <f t="shared" ref="E20:S20" si="4">SUM(E10:E15)</f>
        <v>52528.75</v>
      </c>
      <c r="F20" s="17">
        <f t="shared" si="4"/>
        <v>23909.633329933335</v>
      </c>
      <c r="G20" s="17">
        <f t="shared" si="4"/>
        <v>30053.350000000002</v>
      </c>
      <c r="H20" s="16">
        <f t="shared" si="4"/>
        <v>29134.217499999999</v>
      </c>
      <c r="I20" s="21">
        <f t="shared" si="4"/>
        <v>-919.13249999999766</v>
      </c>
      <c r="J20" s="20">
        <f t="shared" si="4"/>
        <v>43731.833333333336</v>
      </c>
      <c r="K20" s="17">
        <f t="shared" si="4"/>
        <v>13250.053829645458</v>
      </c>
      <c r="L20" s="17">
        <f t="shared" si="4"/>
        <v>16071.137499999999</v>
      </c>
      <c r="M20" s="16">
        <f t="shared" si="4"/>
        <v>20849.754166666669</v>
      </c>
      <c r="N20" s="19">
        <f t="shared" si="4"/>
        <v>4778.6166666666686</v>
      </c>
      <c r="O20" s="18">
        <f t="shared" si="4"/>
        <v>33973.5</v>
      </c>
      <c r="P20" s="17">
        <f t="shared" si="4"/>
        <v>10187.498614000002</v>
      </c>
      <c r="Q20" s="17">
        <f t="shared" si="4"/>
        <v>10734.625</v>
      </c>
      <c r="R20" s="16">
        <f t="shared" si="4"/>
        <v>16808.22</v>
      </c>
      <c r="S20" s="15">
        <f t="shared" si="4"/>
        <v>6073.5949999999993</v>
      </c>
    </row>
    <row r="21" spans="1:19" ht="13.5" thickBot="1">
      <c r="A21" s="14" t="s">
        <v>12</v>
      </c>
      <c r="B21" s="13">
        <f>SUM(B7:B9,B16:B18)</f>
        <v>6858.8429752066113</v>
      </c>
      <c r="C21" s="12">
        <f>SUM(C7:C9,C16:C18)</f>
        <v>7063.1404958677685</v>
      </c>
      <c r="D21" s="11"/>
      <c r="E21" s="7">
        <f t="shared" ref="E21:S21" si="5">SUM(E7:E9,E16:E18)</f>
        <v>11429.25</v>
      </c>
      <c r="F21" s="6">
        <f t="shared" si="5"/>
        <v>7535.8107941333328</v>
      </c>
      <c r="G21" s="6">
        <f t="shared" si="5"/>
        <v>8586.6550000000007</v>
      </c>
      <c r="H21" s="5">
        <f t="shared" si="5"/>
        <v>8155.9549999999999</v>
      </c>
      <c r="I21" s="10">
        <f t="shared" si="5"/>
        <v>-430.7000000000005</v>
      </c>
      <c r="J21" s="9">
        <f t="shared" si="5"/>
        <v>10627.083333333332</v>
      </c>
      <c r="K21" s="6">
        <f t="shared" si="5"/>
        <v>7387.6521967000008</v>
      </c>
      <c r="L21" s="6">
        <f t="shared" si="5"/>
        <v>8978.01</v>
      </c>
      <c r="M21" s="5">
        <f t="shared" si="5"/>
        <v>8329.9783333333344</v>
      </c>
      <c r="N21" s="8">
        <f t="shared" si="5"/>
        <v>-648.03166666666698</v>
      </c>
      <c r="O21" s="7">
        <f t="shared" si="5"/>
        <v>8925.25</v>
      </c>
      <c r="P21" s="6">
        <f t="shared" si="5"/>
        <v>6603.9104724666668</v>
      </c>
      <c r="Q21" s="6">
        <f t="shared" si="5"/>
        <v>7728.0524999999998</v>
      </c>
      <c r="R21" s="5">
        <f t="shared" si="5"/>
        <v>7270.2325000000001</v>
      </c>
      <c r="S21" s="4">
        <f t="shared" si="5"/>
        <v>-457.82000000000005</v>
      </c>
    </row>
    <row r="22" spans="1:19" ht="14.25" thickTop="1" thickBot="1">
      <c r="A22" s="103"/>
      <c r="B22" s="102" t="s">
        <v>27</v>
      </c>
      <c r="C22" s="101" t="s">
        <v>27</v>
      </c>
      <c r="D22" s="100" t="s">
        <v>27</v>
      </c>
      <c r="E22" s="96" t="s">
        <v>27</v>
      </c>
      <c r="F22" s="95" t="s">
        <v>27</v>
      </c>
      <c r="G22" s="95" t="s">
        <v>27</v>
      </c>
      <c r="H22" s="94" t="s">
        <v>27</v>
      </c>
      <c r="I22" s="99" t="s">
        <v>27</v>
      </c>
      <c r="J22" s="98" t="s">
        <v>27</v>
      </c>
      <c r="K22" s="95" t="s">
        <v>27</v>
      </c>
      <c r="L22" s="95" t="s">
        <v>27</v>
      </c>
      <c r="M22" s="94" t="s">
        <v>27</v>
      </c>
      <c r="N22" s="97" t="s">
        <v>27</v>
      </c>
      <c r="O22" s="96" t="s">
        <v>27</v>
      </c>
      <c r="P22" s="95" t="s">
        <v>27</v>
      </c>
      <c r="Q22" s="95" t="s">
        <v>27</v>
      </c>
      <c r="R22" s="94" t="s">
        <v>27</v>
      </c>
      <c r="S22" s="93" t="s">
        <v>27</v>
      </c>
    </row>
    <row r="23" spans="1:19" ht="13.5" thickTop="1">
      <c r="A23" s="92" t="s">
        <v>26</v>
      </c>
      <c r="B23" s="91">
        <v>19</v>
      </c>
      <c r="C23" s="90">
        <v>14</v>
      </c>
      <c r="D23" s="89"/>
      <c r="E23" s="85">
        <f t="shared" ref="E23:S23" si="6">E7*43560/86400/31</f>
        <v>29.37584005376344</v>
      </c>
      <c r="F23" s="84">
        <f t="shared" si="6"/>
        <v>20.778483368637996</v>
      </c>
      <c r="G23" s="84">
        <f t="shared" si="6"/>
        <v>18.324872647849464</v>
      </c>
      <c r="H23" s="83">
        <f t="shared" si="6"/>
        <v>23.529458333333331</v>
      </c>
      <c r="I23" s="88">
        <f t="shared" si="6"/>
        <v>5.2045856854838695</v>
      </c>
      <c r="J23" s="87">
        <f t="shared" si="6"/>
        <v>22.00579077060932</v>
      </c>
      <c r="K23" s="84">
        <f t="shared" si="6"/>
        <v>18.900283017473118</v>
      </c>
      <c r="L23" s="84">
        <f t="shared" si="6"/>
        <v>18.750446236559139</v>
      </c>
      <c r="M23" s="83">
        <f t="shared" si="6"/>
        <v>17.216058355734763</v>
      </c>
      <c r="N23" s="86">
        <f t="shared" si="6"/>
        <v>-1.5343878808243721</v>
      </c>
      <c r="O23" s="85">
        <f t="shared" si="6"/>
        <v>19.507997311827957</v>
      </c>
      <c r="P23" s="84">
        <f t="shared" si="6"/>
        <v>18.672032896729398</v>
      </c>
      <c r="Q23" s="84">
        <f t="shared" si="6"/>
        <v>19.469290322580644</v>
      </c>
      <c r="R23" s="83">
        <f t="shared" si="6"/>
        <v>15.22176747311828</v>
      </c>
      <c r="S23" s="82">
        <f t="shared" si="6"/>
        <v>-4.2475228494623645</v>
      </c>
    </row>
    <row r="24" spans="1:19">
      <c r="A24" s="70" t="s">
        <v>25</v>
      </c>
      <c r="B24" s="69">
        <v>19</v>
      </c>
      <c r="C24" s="68">
        <v>14</v>
      </c>
      <c r="D24" s="67"/>
      <c r="E24" s="63">
        <f t="shared" ref="E24:S24" si="7">E8*43560/86400/28</f>
        <v>23.934412202380951</v>
      </c>
      <c r="F24" s="62">
        <f t="shared" si="7"/>
        <v>20.672607849950396</v>
      </c>
      <c r="G24" s="62">
        <f t="shared" si="7"/>
        <v>35.128622767857145</v>
      </c>
      <c r="H24" s="61">
        <f t="shared" si="7"/>
        <v>20.438376488095241</v>
      </c>
      <c r="I24" s="66">
        <f t="shared" si="7"/>
        <v>-14.690246279761906</v>
      </c>
      <c r="J24" s="65">
        <f t="shared" si="7"/>
        <v>22.603472222222223</v>
      </c>
      <c r="K24" s="62">
        <f t="shared" si="7"/>
        <v>18.604860052232148</v>
      </c>
      <c r="L24" s="62">
        <f t="shared" si="7"/>
        <v>36.529485863095239</v>
      </c>
      <c r="M24" s="61">
        <f t="shared" si="7"/>
        <v>18.749718253968251</v>
      </c>
      <c r="N24" s="64">
        <f t="shared" si="7"/>
        <v>-17.779767609126985</v>
      </c>
      <c r="O24" s="63">
        <f t="shared" si="7"/>
        <v>18.793712797619047</v>
      </c>
      <c r="P24" s="62">
        <f t="shared" si="7"/>
        <v>16.653562407886906</v>
      </c>
      <c r="Q24" s="62">
        <f t="shared" si="7"/>
        <v>21.876466889880952</v>
      </c>
      <c r="R24" s="61">
        <f t="shared" si="7"/>
        <v>15.438393601190475</v>
      </c>
      <c r="S24" s="60">
        <f t="shared" si="7"/>
        <v>-6.4380732886904761</v>
      </c>
    </row>
    <row r="25" spans="1:19">
      <c r="A25" s="81" t="s">
        <v>24</v>
      </c>
      <c r="B25" s="80">
        <v>19</v>
      </c>
      <c r="C25" s="79">
        <v>20</v>
      </c>
      <c r="D25" s="78"/>
      <c r="E25" s="74">
        <f t="shared" ref="E25:S25" si="8">E9*43560/86400/31</f>
        <v>23.951982526881718</v>
      </c>
      <c r="F25" s="73">
        <f t="shared" si="8"/>
        <v>22.021493448028668</v>
      </c>
      <c r="G25" s="73">
        <f t="shared" si="8"/>
        <v>22.337795362903229</v>
      </c>
      <c r="H25" s="72">
        <f t="shared" si="8"/>
        <v>22.424154233870965</v>
      </c>
      <c r="I25" s="77">
        <f t="shared" si="8"/>
        <v>8.6358870967737353E-2</v>
      </c>
      <c r="J25" s="76">
        <f t="shared" si="8"/>
        <v>24.015681003584227</v>
      </c>
      <c r="K25" s="73">
        <f t="shared" si="8"/>
        <v>18.551514877943546</v>
      </c>
      <c r="L25" s="73">
        <f t="shared" si="8"/>
        <v>17.227307235663083</v>
      </c>
      <c r="M25" s="72">
        <f t="shared" si="8"/>
        <v>21.910405689964154</v>
      </c>
      <c r="N25" s="75">
        <f t="shared" si="8"/>
        <v>4.6830984543010699</v>
      </c>
      <c r="O25" s="74">
        <f t="shared" si="8"/>
        <v>22.345967741935485</v>
      </c>
      <c r="P25" s="73">
        <f t="shared" si="8"/>
        <v>17.917194595922943</v>
      </c>
      <c r="Q25" s="73">
        <f t="shared" si="8"/>
        <v>21.931128024193544</v>
      </c>
      <c r="R25" s="72">
        <f t="shared" si="8"/>
        <v>20.820578965053762</v>
      </c>
      <c r="S25" s="71">
        <f t="shared" si="8"/>
        <v>-1.1105490591397826</v>
      </c>
    </row>
    <row r="26" spans="1:19">
      <c r="A26" s="58" t="s">
        <v>23</v>
      </c>
      <c r="B26" s="57">
        <v>19</v>
      </c>
      <c r="C26" s="56">
        <v>25</v>
      </c>
      <c r="D26" s="55"/>
      <c r="E26" s="51">
        <f t="shared" ref="E26:S26" si="9">E10*43560/86400/30</f>
        <v>47.85381944444444</v>
      </c>
      <c r="F26" s="50">
        <f t="shared" si="9"/>
        <v>21.641099388842591</v>
      </c>
      <c r="G26" s="50">
        <f t="shared" si="9"/>
        <v>41.672357986111109</v>
      </c>
      <c r="H26" s="49">
        <f t="shared" si="9"/>
        <v>28.796319444444446</v>
      </c>
      <c r="I26" s="54">
        <f t="shared" si="9"/>
        <v>-12.876038541666665</v>
      </c>
      <c r="J26" s="53">
        <f t="shared" si="9"/>
        <v>39.512662037037032</v>
      </c>
      <c r="K26" s="50">
        <f t="shared" si="9"/>
        <v>20.583322184027782</v>
      </c>
      <c r="L26" s="50">
        <f t="shared" si="9"/>
        <v>29.623446875000006</v>
      </c>
      <c r="M26" s="49">
        <f t="shared" si="9"/>
        <v>27.817227777777774</v>
      </c>
      <c r="N26" s="52">
        <f t="shared" si="9"/>
        <v>-1.8062190972222332</v>
      </c>
      <c r="O26" s="51">
        <f t="shared" si="9"/>
        <v>51.265347222222218</v>
      </c>
      <c r="P26" s="50">
        <f t="shared" si="9"/>
        <v>19.467767232731482</v>
      </c>
      <c r="Q26" s="50">
        <f t="shared" si="9"/>
        <v>28.049396527777777</v>
      </c>
      <c r="R26" s="49">
        <f t="shared" si="9"/>
        <v>28.161447569444444</v>
      </c>
      <c r="S26" s="48">
        <f t="shared" si="9"/>
        <v>0.11205104166666698</v>
      </c>
    </row>
    <row r="27" spans="1:19">
      <c r="A27" s="70" t="s">
        <v>22</v>
      </c>
      <c r="B27" s="69">
        <v>19</v>
      </c>
      <c r="C27" s="68">
        <v>31</v>
      </c>
      <c r="D27" s="67"/>
      <c r="E27" s="63">
        <f t="shared" ref="E27:S27" si="10">E11*43560/86400/31</f>
        <v>110.71743951612903</v>
      </c>
      <c r="F27" s="62">
        <f t="shared" si="10"/>
        <v>51.58061722177419</v>
      </c>
      <c r="G27" s="62">
        <f t="shared" si="10"/>
        <v>11.102644489247311</v>
      </c>
      <c r="H27" s="61">
        <f t="shared" si="10"/>
        <v>40.68076108870968</v>
      </c>
      <c r="I27" s="66">
        <f t="shared" si="10"/>
        <v>29.578116599462373</v>
      </c>
      <c r="J27" s="65">
        <f t="shared" si="10"/>
        <v>127.11234318996415</v>
      </c>
      <c r="K27" s="62">
        <f t="shared" si="10"/>
        <v>27.294999877956997</v>
      </c>
      <c r="L27" s="62">
        <f t="shared" si="10"/>
        <v>20.808164538530466</v>
      </c>
      <c r="M27" s="61">
        <f t="shared" si="10"/>
        <v>53.023248991935496</v>
      </c>
      <c r="N27" s="64">
        <f t="shared" si="10"/>
        <v>32.215084453405026</v>
      </c>
      <c r="O27" s="63">
        <f t="shared" si="10"/>
        <v>144.75275537634408</v>
      </c>
      <c r="P27" s="62">
        <f t="shared" si="10"/>
        <v>28.553747974238355</v>
      </c>
      <c r="Q27" s="62">
        <f t="shared" si="10"/>
        <v>22.26168245967742</v>
      </c>
      <c r="R27" s="61">
        <f t="shared" si="10"/>
        <v>42.278400201612904</v>
      </c>
      <c r="S27" s="60">
        <f t="shared" si="10"/>
        <v>20.016717741935491</v>
      </c>
    </row>
    <row r="28" spans="1:19">
      <c r="A28" s="70" t="s">
        <v>21</v>
      </c>
      <c r="B28" s="69">
        <v>19</v>
      </c>
      <c r="C28" s="68">
        <v>72</v>
      </c>
      <c r="D28" s="67"/>
      <c r="E28" s="63">
        <f t="shared" ref="E28:S28" si="11">E12*43560/86400/30</f>
        <v>288.73204861111111</v>
      </c>
      <c r="F28" s="62">
        <f t="shared" si="11"/>
        <v>176.20657122138891</v>
      </c>
      <c r="G28" s="62">
        <f t="shared" si="11"/>
        <v>179.84347638888889</v>
      </c>
      <c r="H28" s="61">
        <f t="shared" si="11"/>
        <v>144.1016729166667</v>
      </c>
      <c r="I28" s="66">
        <f t="shared" si="11"/>
        <v>-35.741803472222223</v>
      </c>
      <c r="J28" s="65">
        <f t="shared" si="11"/>
        <v>249.15496527777776</v>
      </c>
      <c r="K28" s="62">
        <f t="shared" si="11"/>
        <v>66.701782051666683</v>
      </c>
      <c r="L28" s="62">
        <f t="shared" si="11"/>
        <v>104.17146284722222</v>
      </c>
      <c r="M28" s="61">
        <f t="shared" si="11"/>
        <v>95.641705092592602</v>
      </c>
      <c r="N28" s="64">
        <f t="shared" si="11"/>
        <v>-8.529757754629621</v>
      </c>
      <c r="O28" s="63">
        <f t="shared" si="11"/>
        <v>178.45819444444444</v>
      </c>
      <c r="P28" s="62">
        <f t="shared" si="11"/>
        <v>30.714427807453703</v>
      </c>
      <c r="Q28" s="62">
        <f t="shared" si="11"/>
        <v>27.67753159722222</v>
      </c>
      <c r="R28" s="61">
        <f t="shared" si="11"/>
        <v>82.642999999999986</v>
      </c>
      <c r="S28" s="60">
        <f t="shared" si="11"/>
        <v>54.965468402777773</v>
      </c>
    </row>
    <row r="29" spans="1:19">
      <c r="A29" s="70" t="s">
        <v>20</v>
      </c>
      <c r="B29" s="69">
        <v>19</v>
      </c>
      <c r="C29" s="68">
        <v>63</v>
      </c>
      <c r="D29" s="67"/>
      <c r="E29" s="63">
        <f t="shared" ref="E29:S29" si="12">E13*43560/86400/31</f>
        <v>256.29149865591398</v>
      </c>
      <c r="F29" s="62">
        <f t="shared" si="12"/>
        <v>88.949414184632644</v>
      </c>
      <c r="G29" s="62">
        <f t="shared" si="12"/>
        <v>148.16925705645158</v>
      </c>
      <c r="H29" s="61">
        <f t="shared" si="12"/>
        <v>182.77513508064516</v>
      </c>
      <c r="I29" s="66">
        <f t="shared" si="12"/>
        <v>34.605878024193579</v>
      </c>
      <c r="J29" s="65">
        <f t="shared" si="12"/>
        <v>173.44282034050178</v>
      </c>
      <c r="K29" s="62">
        <f t="shared" si="12"/>
        <v>49.864195864112908</v>
      </c>
      <c r="L29" s="62">
        <f t="shared" si="12"/>
        <v>38.67943626792114</v>
      </c>
      <c r="M29" s="61">
        <f t="shared" si="12"/>
        <v>84.120099910394273</v>
      </c>
      <c r="N29" s="64">
        <f t="shared" si="12"/>
        <v>45.440663642473119</v>
      </c>
      <c r="O29" s="63">
        <f t="shared" si="12"/>
        <v>96.486928763440872</v>
      </c>
      <c r="P29" s="62">
        <f t="shared" si="12"/>
        <v>37.370947499327968</v>
      </c>
      <c r="Q29" s="62">
        <f t="shared" si="12"/>
        <v>34.462190524193545</v>
      </c>
      <c r="R29" s="61">
        <f t="shared" si="12"/>
        <v>63.000016129032254</v>
      </c>
      <c r="S29" s="60">
        <f t="shared" si="12"/>
        <v>28.537825604838709</v>
      </c>
    </row>
    <row r="30" spans="1:19">
      <c r="A30" s="70" t="s">
        <v>19</v>
      </c>
      <c r="B30" s="69">
        <v>19</v>
      </c>
      <c r="C30" s="68">
        <v>32</v>
      </c>
      <c r="D30" s="67"/>
      <c r="E30" s="63">
        <f t="shared" ref="E30:S30" si="13">E14*43560/86400/31</f>
        <v>101.24805107526882</v>
      </c>
      <c r="F30" s="62">
        <f t="shared" si="13"/>
        <v>33.176326115501794</v>
      </c>
      <c r="G30" s="62">
        <f t="shared" si="13"/>
        <v>46.357637096774191</v>
      </c>
      <c r="H30" s="61">
        <f t="shared" si="13"/>
        <v>55.121110887096776</v>
      </c>
      <c r="I30" s="66">
        <f t="shared" si="13"/>
        <v>8.7634737903225837</v>
      </c>
      <c r="J30" s="65">
        <f t="shared" si="13"/>
        <v>76.717361111111117</v>
      </c>
      <c r="K30" s="62">
        <f t="shared" si="13"/>
        <v>32.142504583602154</v>
      </c>
      <c r="L30" s="62">
        <f t="shared" si="13"/>
        <v>36.240611335125443</v>
      </c>
      <c r="M30" s="61">
        <f t="shared" si="13"/>
        <v>50.535105174731186</v>
      </c>
      <c r="N30" s="64">
        <f t="shared" si="13"/>
        <v>14.294493839605753</v>
      </c>
      <c r="O30" s="63">
        <f t="shared" si="13"/>
        <v>56.641498655913978</v>
      </c>
      <c r="P30" s="62">
        <f t="shared" si="13"/>
        <v>31.484929182213261</v>
      </c>
      <c r="Q30" s="62">
        <f t="shared" si="13"/>
        <v>36.613518481182801</v>
      </c>
      <c r="R30" s="61">
        <f t="shared" si="13"/>
        <v>34.34606955645161</v>
      </c>
      <c r="S30" s="60">
        <f t="shared" si="13"/>
        <v>-2.267448924731184</v>
      </c>
    </row>
    <row r="31" spans="1:19">
      <c r="A31" s="47" t="s">
        <v>18</v>
      </c>
      <c r="B31" s="46">
        <v>19</v>
      </c>
      <c r="C31" s="45">
        <v>27</v>
      </c>
      <c r="D31" s="44"/>
      <c r="E31" s="40">
        <f t="shared" ref="E31:S31" si="14">E15*43560/86400/30</f>
        <v>62.32340277777778</v>
      </c>
      <c r="F31" s="39">
        <f t="shared" si="14"/>
        <v>24.470431189620374</v>
      </c>
      <c r="G31" s="39">
        <f t="shared" si="14"/>
        <v>71.063552083333349</v>
      </c>
      <c r="H31" s="38">
        <f t="shared" si="14"/>
        <v>28.855811111111109</v>
      </c>
      <c r="I31" s="43">
        <f t="shared" si="14"/>
        <v>-42.20774097222224</v>
      </c>
      <c r="J31" s="42">
        <f t="shared" si="14"/>
        <v>56.421851851851855</v>
      </c>
      <c r="K31" s="39">
        <f t="shared" si="14"/>
        <v>22.444321175986122</v>
      </c>
      <c r="L31" s="39">
        <f t="shared" si="14"/>
        <v>37.370331828703698</v>
      </c>
      <c r="M31" s="38">
        <f t="shared" si="14"/>
        <v>32.998366550925923</v>
      </c>
      <c r="N31" s="41">
        <f t="shared" si="14"/>
        <v>-4.3719652777777753</v>
      </c>
      <c r="O31" s="40">
        <f t="shared" si="14"/>
        <v>33.409444444444446</v>
      </c>
      <c r="P31" s="39">
        <f t="shared" si="14"/>
        <v>20.367766745231489</v>
      </c>
      <c r="Q31" s="39">
        <f t="shared" si="14"/>
        <v>28.225770833333339</v>
      </c>
      <c r="R31" s="38">
        <f t="shared" si="14"/>
        <v>27.388392013888886</v>
      </c>
      <c r="S31" s="37">
        <f t="shared" si="14"/>
        <v>-0.83737881944444992</v>
      </c>
    </row>
    <row r="32" spans="1:19">
      <c r="A32" s="59" t="s">
        <v>17</v>
      </c>
      <c r="B32" s="24">
        <v>19</v>
      </c>
      <c r="C32" s="23">
        <v>24</v>
      </c>
      <c r="D32" s="22"/>
      <c r="E32" s="18">
        <f t="shared" ref="E32:S32" si="15">E16*43560/86400/31</f>
        <v>41.662869623655915</v>
      </c>
      <c r="F32" s="17">
        <f t="shared" si="15"/>
        <v>19.801064543234769</v>
      </c>
      <c r="G32" s="17">
        <f t="shared" si="15"/>
        <v>24.702540322580646</v>
      </c>
      <c r="H32" s="16">
        <f t="shared" si="15"/>
        <v>23.999959677419355</v>
      </c>
      <c r="I32" s="21">
        <f t="shared" si="15"/>
        <v>-0.70258064516129115</v>
      </c>
      <c r="J32" s="20">
        <f t="shared" si="15"/>
        <v>41.029950716845875</v>
      </c>
      <c r="K32" s="17">
        <f t="shared" si="15"/>
        <v>23.665676330645169</v>
      </c>
      <c r="L32" s="17">
        <f t="shared" si="15"/>
        <v>29.763465613799283</v>
      </c>
      <c r="M32" s="16">
        <f t="shared" si="15"/>
        <v>25.288918682795703</v>
      </c>
      <c r="N32" s="19">
        <f t="shared" si="15"/>
        <v>-4.4745469310035793</v>
      </c>
      <c r="O32" s="18">
        <f t="shared" si="15"/>
        <v>33.116431451612904</v>
      </c>
      <c r="P32" s="17">
        <f t="shared" si="15"/>
        <v>20.96880584619176</v>
      </c>
      <c r="Q32" s="17">
        <f t="shared" si="15"/>
        <v>26.902373991935484</v>
      </c>
      <c r="R32" s="16">
        <f t="shared" si="15"/>
        <v>24.026469086021503</v>
      </c>
      <c r="S32" s="15">
        <f t="shared" si="15"/>
        <v>-2.8759049059139783</v>
      </c>
    </row>
    <row r="33" spans="1:19">
      <c r="A33" s="58" t="s">
        <v>16</v>
      </c>
      <c r="B33" s="57">
        <v>19</v>
      </c>
      <c r="C33" s="56">
        <v>24</v>
      </c>
      <c r="D33" s="55"/>
      <c r="E33" s="51">
        <f t="shared" ref="E33:S33" si="16">E17*43560/86400/30</f>
        <v>41.064375000000005</v>
      </c>
      <c r="F33" s="50">
        <f t="shared" si="16"/>
        <v>18.099101307425929</v>
      </c>
      <c r="G33" s="50">
        <f t="shared" si="16"/>
        <v>24.889279861111106</v>
      </c>
      <c r="H33" s="49">
        <f t="shared" si="16"/>
        <v>24.004173263888887</v>
      </c>
      <c r="I33" s="54">
        <f t="shared" si="16"/>
        <v>-0.88510659722222251</v>
      </c>
      <c r="J33" s="53">
        <f t="shared" si="16"/>
        <v>37.865717592592588</v>
      </c>
      <c r="K33" s="50">
        <f t="shared" si="16"/>
        <v>22.837260357083334</v>
      </c>
      <c r="L33" s="50">
        <f t="shared" si="16"/>
        <v>20.638006481481479</v>
      </c>
      <c r="M33" s="49">
        <f t="shared" si="16"/>
        <v>28.995437268518515</v>
      </c>
      <c r="N33" s="52">
        <f t="shared" si="16"/>
        <v>8.3574307870370355</v>
      </c>
      <c r="O33" s="51">
        <f t="shared" si="16"/>
        <v>30.123958333333334</v>
      </c>
      <c r="P33" s="50">
        <f t="shared" si="16"/>
        <v>19.152211848101857</v>
      </c>
      <c r="Q33" s="50">
        <f t="shared" si="16"/>
        <v>19.017670833333334</v>
      </c>
      <c r="R33" s="49">
        <f t="shared" si="16"/>
        <v>24.000013888888883</v>
      </c>
      <c r="S33" s="48">
        <f t="shared" si="16"/>
        <v>4.9823430555555523</v>
      </c>
    </row>
    <row r="34" spans="1:19" ht="13.5" thickBot="1">
      <c r="A34" s="47" t="s">
        <v>15</v>
      </c>
      <c r="B34" s="46">
        <v>19</v>
      </c>
      <c r="C34" s="45">
        <v>21</v>
      </c>
      <c r="D34" s="44"/>
      <c r="E34" s="40">
        <f t="shared" ref="E34:S34" si="17">E18*43560/86400/31</f>
        <v>29.530342741935481</v>
      </c>
      <c r="F34" s="39">
        <f t="shared" si="17"/>
        <v>23.769879597759857</v>
      </c>
      <c r="G34" s="39">
        <f t="shared" si="17"/>
        <v>18.467868951612903</v>
      </c>
      <c r="H34" s="38">
        <f t="shared" si="17"/>
        <v>21.000005376344088</v>
      </c>
      <c r="I34" s="43">
        <f t="shared" si="17"/>
        <v>2.5321364247311817</v>
      </c>
      <c r="J34" s="42">
        <f t="shared" si="17"/>
        <v>28.721236559139786</v>
      </c>
      <c r="K34" s="39">
        <f t="shared" si="17"/>
        <v>20.126206107096777</v>
      </c>
      <c r="L34" s="39">
        <f t="shared" si="17"/>
        <v>27.305476926523298</v>
      </c>
      <c r="M34" s="38">
        <f t="shared" si="17"/>
        <v>26.063397289426529</v>
      </c>
      <c r="N34" s="41">
        <f t="shared" si="17"/>
        <v>-1.2420796370967733</v>
      </c>
      <c r="O34" s="40">
        <f t="shared" si="17"/>
        <v>24.057694892473119</v>
      </c>
      <c r="P34" s="39">
        <f t="shared" si="17"/>
        <v>16.267948177437276</v>
      </c>
      <c r="Q34" s="39">
        <f t="shared" si="17"/>
        <v>19.218345430107529</v>
      </c>
      <c r="R34" s="38">
        <f t="shared" si="17"/>
        <v>21.000005376344088</v>
      </c>
      <c r="S34" s="37">
        <f t="shared" si="17"/>
        <v>1.7816599462365585</v>
      </c>
    </row>
    <row r="35" spans="1:19">
      <c r="A35" s="36" t="s">
        <v>14</v>
      </c>
      <c r="B35" s="35">
        <f>AVERAGE(B23:B34)</f>
        <v>19</v>
      </c>
      <c r="C35" s="34">
        <f>AVERAGE(C23:C34)</f>
        <v>30.583333333333332</v>
      </c>
      <c r="D35" s="33"/>
      <c r="E35" s="29">
        <f t="shared" ref="E35:S35" si="18">E19*43560/86400/365</f>
        <v>88.343812785388124</v>
      </c>
      <c r="F35" s="28">
        <f t="shared" si="18"/>
        <v>43.434917112009892</v>
      </c>
      <c r="G35" s="28">
        <f t="shared" si="18"/>
        <v>53.372609646118718</v>
      </c>
      <c r="H35" s="27">
        <f t="shared" si="18"/>
        <v>51.508114982876698</v>
      </c>
      <c r="I35" s="32">
        <f t="shared" si="18"/>
        <v>-1.8644946632420065</v>
      </c>
      <c r="J35" s="31">
        <f t="shared" si="18"/>
        <v>75.084804984779296</v>
      </c>
      <c r="K35" s="28">
        <f t="shared" si="18"/>
        <v>28.506420424518272</v>
      </c>
      <c r="L35" s="28">
        <f t="shared" si="18"/>
        <v>34.599849857305934</v>
      </c>
      <c r="M35" s="27">
        <f t="shared" si="18"/>
        <v>40.305338270547949</v>
      </c>
      <c r="N35" s="30">
        <f t="shared" si="18"/>
        <v>5.7054884132420103</v>
      </c>
      <c r="O35" s="29">
        <f t="shared" si="18"/>
        <v>59.255122716894981</v>
      </c>
      <c r="P35" s="28">
        <f t="shared" si="18"/>
        <v>23.193613007562405</v>
      </c>
      <c r="Q35" s="28">
        <f t="shared" si="18"/>
        <v>25.502100199771686</v>
      </c>
      <c r="R35" s="27">
        <f t="shared" si="18"/>
        <v>33.259049686073055</v>
      </c>
      <c r="S35" s="26">
        <f t="shared" si="18"/>
        <v>7.7569494863013686</v>
      </c>
    </row>
    <row r="36" spans="1:19">
      <c r="A36" s="25" t="s">
        <v>13</v>
      </c>
      <c r="B36" s="24">
        <f>AVERAGE(B26:B31)</f>
        <v>19</v>
      </c>
      <c r="C36" s="23">
        <f>AVERAGE(C26:C31)</f>
        <v>41.666666666666664</v>
      </c>
      <c r="D36" s="22"/>
      <c r="E36" s="18">
        <f t="shared" ref="E36:S36" si="19">E20*43560/86400/183</f>
        <v>144.71718465391621</v>
      </c>
      <c r="F36" s="17">
        <f t="shared" si="19"/>
        <v>65.871257580189734</v>
      </c>
      <c r="G36" s="17">
        <f t="shared" si="19"/>
        <v>82.797252959927135</v>
      </c>
      <c r="H36" s="16">
        <f t="shared" si="19"/>
        <v>80.265034551457191</v>
      </c>
      <c r="I36" s="21">
        <f t="shared" si="19"/>
        <v>-2.5322184084699391</v>
      </c>
      <c r="J36" s="20">
        <f t="shared" si="19"/>
        <v>120.48159911961142</v>
      </c>
      <c r="K36" s="17">
        <f t="shared" si="19"/>
        <v>36.504018975116132</v>
      </c>
      <c r="L36" s="17">
        <f t="shared" si="19"/>
        <v>44.276130179872496</v>
      </c>
      <c r="M36" s="16">
        <f t="shared" si="19"/>
        <v>57.441262617638138</v>
      </c>
      <c r="N36" s="19">
        <f t="shared" si="19"/>
        <v>13.165132437765639</v>
      </c>
      <c r="O36" s="18">
        <f t="shared" si="19"/>
        <v>93.597301912568312</v>
      </c>
      <c r="P36" s="17">
        <f t="shared" si="19"/>
        <v>28.066651463888896</v>
      </c>
      <c r="Q36" s="17">
        <f t="shared" si="19"/>
        <v>29.573989640255007</v>
      </c>
      <c r="R36" s="16">
        <f t="shared" si="19"/>
        <v>46.306799180327879</v>
      </c>
      <c r="S36" s="15">
        <f t="shared" si="19"/>
        <v>16.732809540072857</v>
      </c>
    </row>
    <row r="37" spans="1:19" ht="13.5" thickBot="1">
      <c r="A37" s="14" t="s">
        <v>12</v>
      </c>
      <c r="B37" s="13">
        <f>AVERAGE(B32:B34,B23:B25)</f>
        <v>19</v>
      </c>
      <c r="C37" s="12">
        <f>AVERAGE(C32:C34,C23:C25)</f>
        <v>19.5</v>
      </c>
      <c r="D37" s="11"/>
      <c r="E37" s="7">
        <f t="shared" ref="E37:S37" si="20">E21*43560/86400/182</f>
        <v>31.660697115384615</v>
      </c>
      <c r="F37" s="6">
        <f t="shared" si="20"/>
        <v>20.875300047851034</v>
      </c>
      <c r="G37" s="6">
        <f t="shared" si="20"/>
        <v>23.786292467948716</v>
      </c>
      <c r="H37" s="5">
        <f t="shared" si="20"/>
        <v>22.593190361721614</v>
      </c>
      <c r="I37" s="10">
        <f t="shared" si="20"/>
        <v>-1.1931021062271077</v>
      </c>
      <c r="J37" s="9">
        <f t="shared" si="20"/>
        <v>29.43857791514041</v>
      </c>
      <c r="K37" s="6">
        <f t="shared" si="20"/>
        <v>20.4648790247413</v>
      </c>
      <c r="L37" s="6">
        <f t="shared" si="20"/>
        <v>24.870403159340661</v>
      </c>
      <c r="M37" s="5">
        <f t="shared" si="20"/>
        <v>23.075260492979247</v>
      </c>
      <c r="N37" s="8">
        <f t="shared" si="20"/>
        <v>-1.7951426663614172</v>
      </c>
      <c r="O37" s="7">
        <f t="shared" si="20"/>
        <v>24.724250228937727</v>
      </c>
      <c r="P37" s="6">
        <f t="shared" si="20"/>
        <v>18.293799614662699</v>
      </c>
      <c r="Q37" s="6">
        <f t="shared" si="20"/>
        <v>21.407837740384615</v>
      </c>
      <c r="R37" s="5">
        <f t="shared" si="20"/>
        <v>20.139609260531135</v>
      </c>
      <c r="S37" s="4">
        <f t="shared" si="20"/>
        <v>-1.26822847985348</v>
      </c>
    </row>
    <row r="38" spans="1:19" ht="13.5" thickTop="1"/>
    <row r="39" spans="1:19">
      <c r="A39" s="3"/>
      <c r="B39" s="348" t="s">
        <v>11</v>
      </c>
      <c r="C39" s="349"/>
      <c r="D39" s="349"/>
      <c r="E39" s="349"/>
      <c r="F39" s="349"/>
      <c r="G39" s="349"/>
      <c r="H39" s="349"/>
      <c r="I39" s="349"/>
      <c r="J39" s="349"/>
      <c r="K39" s="349"/>
      <c r="L39" s="349"/>
      <c r="M39" s="349"/>
      <c r="N39" s="349"/>
      <c r="O39" s="349"/>
      <c r="P39" s="349"/>
      <c r="Q39" s="349"/>
      <c r="R39" s="349"/>
      <c r="S39" s="349"/>
    </row>
    <row r="40" spans="1:19">
      <c r="A40" s="2"/>
      <c r="B40" s="348" t="s">
        <v>10</v>
      </c>
      <c r="C40" s="349"/>
      <c r="D40" s="349"/>
      <c r="E40" s="349"/>
      <c r="F40" s="349"/>
      <c r="G40" s="349"/>
      <c r="H40" s="349"/>
      <c r="I40" s="349"/>
      <c r="J40" s="349"/>
      <c r="K40" s="349"/>
      <c r="L40" s="349"/>
      <c r="M40" s="349"/>
      <c r="N40" s="349"/>
      <c r="O40" s="349"/>
      <c r="P40" s="349"/>
      <c r="Q40" s="349"/>
      <c r="R40" s="349"/>
      <c r="S40" s="349"/>
    </row>
    <row r="42" spans="1:19">
      <c r="A42" s="347" t="s">
        <v>9</v>
      </c>
      <c r="B42" s="347"/>
      <c r="C42" s="347"/>
      <c r="D42" s="347"/>
      <c r="E42" s="347"/>
      <c r="F42" s="347"/>
      <c r="G42" s="347"/>
      <c r="H42" s="347"/>
      <c r="I42" s="347"/>
      <c r="J42" s="347"/>
      <c r="K42" s="347"/>
      <c r="L42" s="347"/>
      <c r="M42" s="347"/>
      <c r="N42" s="347"/>
      <c r="O42" s="347"/>
      <c r="P42" s="347"/>
      <c r="Q42" s="347"/>
      <c r="R42" s="347"/>
      <c r="S42" s="347"/>
    </row>
    <row r="43" spans="1:19">
      <c r="A43" s="356" t="s">
        <v>183</v>
      </c>
      <c r="B43" s="356"/>
      <c r="C43" s="356"/>
      <c r="D43" s="356"/>
      <c r="E43" s="356"/>
      <c r="F43" s="356"/>
      <c r="G43" s="356"/>
      <c r="H43" s="356"/>
      <c r="I43" s="356"/>
      <c r="J43" s="356"/>
      <c r="K43" s="356"/>
      <c r="L43" s="356"/>
      <c r="M43" s="356"/>
      <c r="N43" s="356"/>
      <c r="O43" s="356"/>
      <c r="P43" s="356"/>
      <c r="Q43" s="356"/>
      <c r="R43" s="356"/>
      <c r="S43" s="356"/>
    </row>
    <row r="44" spans="1:19">
      <c r="A44" s="356" t="s">
        <v>184</v>
      </c>
      <c r="B44" s="356"/>
      <c r="C44" s="356"/>
      <c r="D44" s="356"/>
      <c r="E44" s="356"/>
      <c r="F44" s="356"/>
      <c r="G44" s="356"/>
      <c r="H44" s="356"/>
      <c r="I44" s="356"/>
      <c r="J44" s="356"/>
      <c r="K44" s="356"/>
      <c r="L44" s="356"/>
      <c r="M44" s="356"/>
      <c r="N44" s="356"/>
      <c r="O44" s="356"/>
      <c r="P44" s="356"/>
      <c r="Q44" s="356"/>
      <c r="R44" s="356"/>
      <c r="S44" s="356"/>
    </row>
    <row r="45" spans="1:19">
      <c r="A45" s="356" t="s">
        <v>185</v>
      </c>
      <c r="B45" s="356"/>
      <c r="C45" s="356"/>
      <c r="D45" s="356"/>
      <c r="E45" s="356"/>
      <c r="F45" s="356"/>
      <c r="G45" s="356"/>
      <c r="H45" s="356"/>
      <c r="I45" s="356"/>
      <c r="J45" s="356"/>
      <c r="K45" s="356"/>
      <c r="L45" s="356"/>
      <c r="M45" s="356"/>
      <c r="N45" s="356"/>
      <c r="O45" s="356"/>
      <c r="P45" s="356"/>
      <c r="Q45" s="356"/>
      <c r="R45" s="356"/>
      <c r="S45" s="356"/>
    </row>
    <row r="46" spans="1:19">
      <c r="A46" s="356" t="s">
        <v>8</v>
      </c>
      <c r="B46" s="356"/>
      <c r="C46" s="356"/>
      <c r="D46" s="356"/>
      <c r="E46" s="356"/>
      <c r="F46" s="356"/>
      <c r="G46" s="356"/>
      <c r="H46" s="356"/>
      <c r="I46" s="356"/>
      <c r="J46" s="356"/>
      <c r="K46" s="356"/>
      <c r="L46" s="356"/>
      <c r="M46" s="356"/>
      <c r="N46" s="356"/>
      <c r="O46" s="356"/>
      <c r="P46" s="356"/>
      <c r="Q46" s="356"/>
      <c r="R46" s="356"/>
      <c r="S46" s="356"/>
    </row>
    <row r="47" spans="1:19">
      <c r="A47" s="356" t="s">
        <v>7</v>
      </c>
      <c r="B47" s="356"/>
      <c r="C47" s="356"/>
      <c r="D47" s="356"/>
      <c r="E47" s="356"/>
      <c r="F47" s="356"/>
      <c r="G47" s="356"/>
      <c r="H47" s="356"/>
      <c r="I47" s="356"/>
      <c r="J47" s="356"/>
      <c r="K47" s="356"/>
      <c r="L47" s="356"/>
      <c r="M47" s="356"/>
      <c r="N47" s="356"/>
      <c r="O47" s="356"/>
      <c r="P47" s="356"/>
      <c r="Q47" s="356"/>
      <c r="R47" s="356"/>
      <c r="S47" s="356"/>
    </row>
    <row r="49" spans="1:19">
      <c r="A49" s="347" t="s">
        <v>6</v>
      </c>
      <c r="B49" s="347"/>
      <c r="C49" s="347"/>
      <c r="D49" s="347"/>
      <c r="E49" s="347"/>
      <c r="F49" s="347"/>
      <c r="G49" s="347"/>
      <c r="H49" s="347"/>
      <c r="I49" s="347"/>
      <c r="J49" s="347"/>
      <c r="K49" s="347"/>
      <c r="L49" s="347"/>
      <c r="M49" s="347"/>
      <c r="N49" s="347"/>
      <c r="O49" s="347"/>
      <c r="P49" s="347"/>
      <c r="Q49" s="347"/>
      <c r="R49" s="347"/>
      <c r="S49" s="347"/>
    </row>
    <row r="50" spans="1:19">
      <c r="A50" s="371" t="s">
        <v>46</v>
      </c>
      <c r="B50" s="356"/>
      <c r="C50" s="356"/>
      <c r="D50" s="356"/>
      <c r="E50" s="356"/>
      <c r="F50" s="356"/>
      <c r="G50" s="356"/>
      <c r="H50" s="356"/>
      <c r="I50" s="356"/>
      <c r="J50" s="356"/>
      <c r="K50" s="356"/>
      <c r="L50" s="356"/>
      <c r="M50" s="356"/>
      <c r="N50" s="356"/>
      <c r="O50" s="356"/>
      <c r="P50" s="356"/>
      <c r="Q50" s="356"/>
      <c r="R50" s="356"/>
      <c r="S50" s="356"/>
    </row>
    <row r="51" spans="1:19" ht="12.75" customHeight="1">
      <c r="A51" s="357" t="s">
        <v>4</v>
      </c>
      <c r="B51" s="357"/>
      <c r="C51" s="357"/>
      <c r="D51" s="357"/>
      <c r="E51" s="357"/>
      <c r="F51" s="357"/>
      <c r="G51" s="357"/>
      <c r="H51" s="357"/>
      <c r="I51" s="357"/>
      <c r="J51" s="357"/>
      <c r="K51" s="357"/>
      <c r="L51" s="357"/>
      <c r="M51" s="357"/>
      <c r="N51" s="357"/>
      <c r="O51" s="357"/>
      <c r="P51" s="357"/>
      <c r="Q51" s="357"/>
      <c r="R51" s="357"/>
      <c r="S51" s="357"/>
    </row>
    <row r="52" spans="1:19">
      <c r="A52" s="370" t="s">
        <v>45</v>
      </c>
      <c r="B52" s="357"/>
      <c r="C52" s="357"/>
      <c r="D52" s="357"/>
      <c r="E52" s="357"/>
      <c r="F52" s="357"/>
      <c r="G52" s="357"/>
      <c r="H52" s="357"/>
      <c r="I52" s="357"/>
      <c r="J52" s="357"/>
      <c r="K52" s="357"/>
      <c r="L52" s="357"/>
      <c r="M52" s="357"/>
      <c r="N52" s="357"/>
      <c r="O52" s="357"/>
      <c r="P52" s="357"/>
      <c r="Q52" s="357"/>
      <c r="R52" s="357"/>
      <c r="S52" s="357"/>
    </row>
    <row r="54" spans="1:19">
      <c r="A54" s="364" t="s">
        <v>2</v>
      </c>
      <c r="B54" s="365"/>
      <c r="C54" s="365"/>
      <c r="D54" s="365"/>
      <c r="E54" s="365"/>
      <c r="F54" s="365"/>
      <c r="G54" s="365"/>
      <c r="H54" s="365"/>
      <c r="I54" s="365"/>
      <c r="J54" s="365"/>
      <c r="K54" s="365"/>
      <c r="L54" s="365"/>
      <c r="M54" s="365"/>
      <c r="N54" s="365"/>
      <c r="O54" s="365"/>
      <c r="P54" s="365"/>
      <c r="Q54" s="365"/>
      <c r="R54" s="365"/>
      <c r="S54" s="366"/>
    </row>
    <row r="55" spans="1:19">
      <c r="A55" s="367" t="s">
        <v>1</v>
      </c>
      <c r="B55" s="368"/>
      <c r="C55" s="368"/>
      <c r="D55" s="368"/>
      <c r="E55" s="368"/>
      <c r="F55" s="368"/>
      <c r="G55" s="368"/>
      <c r="H55" s="368"/>
      <c r="I55" s="368"/>
      <c r="J55" s="368"/>
      <c r="K55" s="368"/>
      <c r="L55" s="368"/>
      <c r="M55" s="368"/>
      <c r="N55" s="368"/>
      <c r="O55" s="368"/>
      <c r="P55" s="368"/>
      <c r="Q55" s="368"/>
      <c r="R55" s="368"/>
      <c r="S55" s="369"/>
    </row>
    <row r="56" spans="1:19">
      <c r="A56" s="358"/>
      <c r="B56" s="359"/>
      <c r="C56" s="359"/>
      <c r="D56" s="359"/>
      <c r="E56" s="359"/>
      <c r="F56" s="359"/>
      <c r="G56" s="359"/>
      <c r="H56" s="359"/>
      <c r="I56" s="359"/>
      <c r="J56" s="359"/>
      <c r="K56" s="359"/>
      <c r="L56" s="359"/>
      <c r="M56" s="359"/>
      <c r="N56" s="359"/>
      <c r="O56" s="359"/>
      <c r="P56" s="359"/>
      <c r="Q56" s="359"/>
      <c r="R56" s="359"/>
      <c r="S56" s="360"/>
    </row>
    <row r="57" spans="1:19">
      <c r="A57" s="358"/>
      <c r="B57" s="359"/>
      <c r="C57" s="359"/>
      <c r="D57" s="359"/>
      <c r="E57" s="359"/>
      <c r="F57" s="359"/>
      <c r="G57" s="359"/>
      <c r="H57" s="359"/>
      <c r="I57" s="359"/>
      <c r="J57" s="359"/>
      <c r="K57" s="359"/>
      <c r="L57" s="359"/>
      <c r="M57" s="359"/>
      <c r="N57" s="359"/>
      <c r="O57" s="359"/>
      <c r="P57" s="359"/>
      <c r="Q57" s="359"/>
      <c r="R57" s="359"/>
      <c r="S57" s="360"/>
    </row>
    <row r="58" spans="1:19">
      <c r="A58" s="367" t="s">
        <v>0</v>
      </c>
      <c r="B58" s="368"/>
      <c r="C58" s="368"/>
      <c r="D58" s="368"/>
      <c r="E58" s="368"/>
      <c r="F58" s="368"/>
      <c r="G58" s="368"/>
      <c r="H58" s="368"/>
      <c r="I58" s="368"/>
      <c r="J58" s="368"/>
      <c r="K58" s="368"/>
      <c r="L58" s="368"/>
      <c r="M58" s="368"/>
      <c r="N58" s="368"/>
      <c r="O58" s="368"/>
      <c r="P58" s="368"/>
      <c r="Q58" s="368"/>
      <c r="R58" s="368"/>
      <c r="S58" s="369"/>
    </row>
    <row r="59" spans="1:19">
      <c r="A59" s="358"/>
      <c r="B59" s="359"/>
      <c r="C59" s="359"/>
      <c r="D59" s="359"/>
      <c r="E59" s="359"/>
      <c r="F59" s="359"/>
      <c r="G59" s="359"/>
      <c r="H59" s="359"/>
      <c r="I59" s="359"/>
      <c r="J59" s="359"/>
      <c r="K59" s="359"/>
      <c r="L59" s="359"/>
      <c r="M59" s="359"/>
      <c r="N59" s="359"/>
      <c r="O59" s="359"/>
      <c r="P59" s="359"/>
      <c r="Q59" s="359"/>
      <c r="R59" s="359"/>
      <c r="S59" s="360"/>
    </row>
    <row r="60" spans="1:19">
      <c r="A60" s="358"/>
      <c r="B60" s="359"/>
      <c r="C60" s="359"/>
      <c r="D60" s="359"/>
      <c r="E60" s="359"/>
      <c r="F60" s="359"/>
      <c r="G60" s="359"/>
      <c r="H60" s="359"/>
      <c r="I60" s="359"/>
      <c r="J60" s="359"/>
      <c r="K60" s="359"/>
      <c r="L60" s="359"/>
      <c r="M60" s="359"/>
      <c r="N60" s="359"/>
      <c r="O60" s="359"/>
      <c r="P60" s="359"/>
      <c r="Q60" s="359"/>
      <c r="R60" s="359"/>
      <c r="S60" s="360"/>
    </row>
    <row r="61" spans="1:19">
      <c r="A61" s="358"/>
      <c r="B61" s="359"/>
      <c r="C61" s="359"/>
      <c r="D61" s="359"/>
      <c r="E61" s="359"/>
      <c r="F61" s="359"/>
      <c r="G61" s="359"/>
      <c r="H61" s="359"/>
      <c r="I61" s="359"/>
      <c r="J61" s="359"/>
      <c r="K61" s="359"/>
      <c r="L61" s="359"/>
      <c r="M61" s="359"/>
      <c r="N61" s="359"/>
      <c r="O61" s="359"/>
      <c r="P61" s="359"/>
      <c r="Q61" s="359"/>
      <c r="R61" s="359"/>
      <c r="S61" s="360"/>
    </row>
    <row r="62" spans="1:19">
      <c r="A62" s="358"/>
      <c r="B62" s="359"/>
      <c r="C62" s="359"/>
      <c r="D62" s="359"/>
      <c r="E62" s="359"/>
      <c r="F62" s="359"/>
      <c r="G62" s="359"/>
      <c r="H62" s="359"/>
      <c r="I62" s="359"/>
      <c r="J62" s="359"/>
      <c r="K62" s="359"/>
      <c r="L62" s="359"/>
      <c r="M62" s="359"/>
      <c r="N62" s="359"/>
      <c r="O62" s="359"/>
      <c r="P62" s="359"/>
      <c r="Q62" s="359"/>
      <c r="R62" s="359"/>
      <c r="S62" s="360"/>
    </row>
    <row r="63" spans="1:19">
      <c r="A63" s="361"/>
      <c r="B63" s="362"/>
      <c r="C63" s="362"/>
      <c r="D63" s="362"/>
      <c r="E63" s="362"/>
      <c r="F63" s="362"/>
      <c r="G63" s="362"/>
      <c r="H63" s="362"/>
      <c r="I63" s="362"/>
      <c r="J63" s="362"/>
      <c r="K63" s="362"/>
      <c r="L63" s="362"/>
      <c r="M63" s="362"/>
      <c r="N63" s="362"/>
      <c r="O63" s="362"/>
      <c r="P63" s="362"/>
      <c r="Q63" s="362"/>
      <c r="R63" s="362"/>
      <c r="S63" s="363"/>
    </row>
  </sheetData>
  <mergeCells count="26">
    <mergeCell ref="A62:S62"/>
    <mergeCell ref="A63:S63"/>
    <mergeCell ref="A56:S56"/>
    <mergeCell ref="A57:S57"/>
    <mergeCell ref="A58:S58"/>
    <mergeCell ref="A59:S59"/>
    <mergeCell ref="A60:S60"/>
    <mergeCell ref="A61:S61"/>
    <mergeCell ref="A55:S55"/>
    <mergeCell ref="A42:S42"/>
    <mergeCell ref="A43:S43"/>
    <mergeCell ref="A44:S44"/>
    <mergeCell ref="A45:S45"/>
    <mergeCell ref="A46:S46"/>
    <mergeCell ref="A47:S47"/>
    <mergeCell ref="A49:S49"/>
    <mergeCell ref="A50:S50"/>
    <mergeCell ref="A51:S51"/>
    <mergeCell ref="A52:S52"/>
    <mergeCell ref="A54:S54"/>
    <mergeCell ref="B40:S40"/>
    <mergeCell ref="A4:A6"/>
    <mergeCell ref="B4:B5"/>
    <mergeCell ref="C4:C5"/>
    <mergeCell ref="D4:D5"/>
    <mergeCell ref="B39:S39"/>
  </mergeCells>
  <pageMargins left="0.7" right="0.3" top="0.3" bottom="0.7" header="0.3" footer="0.3"/>
  <pageSetup paperSize="3" scale="78" orientation="landscape" r:id="rId1"/>
  <headerFooter>
    <oddFooter>&amp;L&amp;Z&amp;F
Tab: &amp;A&amp;R&amp;D &amp;T
Page &amp;P of &amp;N</oddFooter>
  </headerFooter>
</worksheet>
</file>

<file path=xl/worksheets/sheet90.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Hillside!A1</f>
        <v>FIIP DIVERSION: Hillside Ditch</v>
      </c>
      <c r="C1" s="124"/>
      <c r="D1" s="124"/>
      <c r="E1" s="124"/>
      <c r="F1" s="124"/>
      <c r="G1" s="124"/>
      <c r="H1" s="124"/>
      <c r="I1" s="124"/>
      <c r="J1" s="124"/>
      <c r="K1" s="124"/>
      <c r="L1" s="124"/>
      <c r="M1" s="124"/>
      <c r="N1" s="124"/>
      <c r="O1" s="124"/>
    </row>
    <row r="2" spans="2:15" ht="23.25">
      <c r="B2" s="125" t="str">
        <f>Hillside!A2</f>
        <v>658 Acres (95% Sprinkler / 5%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91.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156</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209</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1.23</v>
      </c>
      <c r="M6" s="83">
        <v>0</v>
      </c>
      <c r="N6" s="274">
        <f t="shared" ref="N6:N17" si="3">L6-M6</f>
        <v>1.23</v>
      </c>
      <c r="O6" s="273">
        <v>0</v>
      </c>
      <c r="P6" s="83">
        <v>0</v>
      </c>
      <c r="Q6" s="274">
        <f t="shared" ref="Q6:Q17" si="4">O6-P6</f>
        <v>0</v>
      </c>
      <c r="R6" s="273">
        <v>0</v>
      </c>
      <c r="S6" s="83">
        <v>0</v>
      </c>
      <c r="T6" s="274">
        <f t="shared" ref="T6:T17" si="5">R6-S6</f>
        <v>0</v>
      </c>
      <c r="U6" s="273">
        <v>8.6699999999999591</v>
      </c>
      <c r="V6" s="83">
        <v>0</v>
      </c>
      <c r="W6" s="274">
        <f t="shared" ref="W6:W17" si="6">U6-V6</f>
        <v>8.6699999999999591</v>
      </c>
      <c r="X6" s="85">
        <v>9.8999999999999595</v>
      </c>
      <c r="Y6" s="286">
        <v>1.6914781374827532E-3</v>
      </c>
      <c r="Z6" s="285">
        <f t="shared" ref="Z6:Z50" si="7">IFERROR(D6/X6,1)</f>
        <v>0</v>
      </c>
      <c r="AA6" s="284">
        <v>0</v>
      </c>
      <c r="AB6" s="283">
        <v>0</v>
      </c>
      <c r="AC6" s="282">
        <f t="shared" ref="AC6:AC50" si="8">IFERROR(F6/AA6,1)</f>
        <v>1</v>
      </c>
      <c r="AD6" s="281">
        <f t="shared" ref="AD6:AD17" si="9">X6-AA6</f>
        <v>9.8999999999999595</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0.97250000000000003</v>
      </c>
      <c r="S7" s="61">
        <v>0</v>
      </c>
      <c r="T7" s="252">
        <f t="shared" si="5"/>
        <v>0.97250000000000003</v>
      </c>
      <c r="U7" s="251">
        <v>7.830000000000001</v>
      </c>
      <c r="V7" s="61">
        <v>0</v>
      </c>
      <c r="W7" s="252">
        <f t="shared" si="6"/>
        <v>7.830000000000001</v>
      </c>
      <c r="X7" s="63">
        <v>8.8025000000000002</v>
      </c>
      <c r="Y7" s="264">
        <v>1.5039632631507068E-3</v>
      </c>
      <c r="Z7" s="263">
        <f t="shared" si="7"/>
        <v>0</v>
      </c>
      <c r="AA7" s="262">
        <v>0</v>
      </c>
      <c r="AB7" s="261">
        <v>0</v>
      </c>
      <c r="AC7" s="260">
        <f t="shared" si="8"/>
        <v>1</v>
      </c>
      <c r="AD7" s="259">
        <f t="shared" si="9"/>
        <v>8.8025000000000002</v>
      </c>
    </row>
    <row r="8" spans="1:31" ht="15">
      <c r="A8" s="377"/>
      <c r="B8" s="271" t="s">
        <v>24</v>
      </c>
      <c r="C8" s="249">
        <f t="shared" si="0"/>
        <v>0.59619274367093178</v>
      </c>
      <c r="D8" s="231">
        <v>1.196796</v>
      </c>
      <c r="E8" s="248">
        <v>2.0448022919462803E-4</v>
      </c>
      <c r="F8" s="242">
        <v>0</v>
      </c>
      <c r="G8" s="247">
        <v>0</v>
      </c>
      <c r="H8" s="246">
        <f t="shared" si="1"/>
        <v>1</v>
      </c>
      <c r="I8" s="231">
        <v>2.0073977966101695</v>
      </c>
      <c r="J8" s="72">
        <v>0</v>
      </c>
      <c r="K8" s="245">
        <f t="shared" si="2"/>
        <v>2.0073977966101695</v>
      </c>
      <c r="L8" s="231">
        <v>0</v>
      </c>
      <c r="M8" s="72">
        <v>0</v>
      </c>
      <c r="N8" s="232">
        <f t="shared" si="3"/>
        <v>0</v>
      </c>
      <c r="O8" s="231">
        <v>0.92237503520135178</v>
      </c>
      <c r="P8" s="72">
        <v>0</v>
      </c>
      <c r="Q8" s="232">
        <f t="shared" si="4"/>
        <v>0.92237503520135178</v>
      </c>
      <c r="R8" s="231">
        <v>1.7237499999999999</v>
      </c>
      <c r="S8" s="72">
        <v>0</v>
      </c>
      <c r="T8" s="232">
        <f t="shared" si="5"/>
        <v>1.7237499999999999</v>
      </c>
      <c r="U8" s="231">
        <v>10.175124964798602</v>
      </c>
      <c r="V8" s="72">
        <v>0</v>
      </c>
      <c r="W8" s="232">
        <f t="shared" si="6"/>
        <v>10.175124964798602</v>
      </c>
      <c r="X8" s="74">
        <v>12.821249999999953</v>
      </c>
      <c r="Y8" s="244">
        <v>2.190592330323309E-3</v>
      </c>
      <c r="Z8" s="243">
        <f t="shared" si="7"/>
        <v>9.3344720678561324E-2</v>
      </c>
      <c r="AA8" s="242">
        <v>0</v>
      </c>
      <c r="AB8" s="241">
        <v>0</v>
      </c>
      <c r="AC8" s="240">
        <f t="shared" si="8"/>
        <v>1</v>
      </c>
      <c r="AD8" s="239">
        <f t="shared" si="9"/>
        <v>12.821249999999953</v>
      </c>
    </row>
    <row r="9" spans="1:31" ht="15">
      <c r="A9" s="377"/>
      <c r="B9" s="218" t="s">
        <v>23</v>
      </c>
      <c r="C9" s="229">
        <f t="shared" si="0"/>
        <v>0.59301931949474884</v>
      </c>
      <c r="D9" s="211">
        <v>107.305115</v>
      </c>
      <c r="E9" s="228">
        <v>1.8333763238643778E-2</v>
      </c>
      <c r="F9" s="222">
        <v>77.323501999999991</v>
      </c>
      <c r="G9" s="227">
        <v>1.3211213450054752E-2</v>
      </c>
      <c r="H9" s="226">
        <f t="shared" si="1"/>
        <v>0.27940525481939987</v>
      </c>
      <c r="I9" s="211">
        <v>180.94708127118645</v>
      </c>
      <c r="J9" s="49">
        <v>130.41315138418079</v>
      </c>
      <c r="K9" s="225">
        <f t="shared" si="2"/>
        <v>50.533929887005655</v>
      </c>
      <c r="L9" s="211">
        <v>200.2475</v>
      </c>
      <c r="M9" s="49">
        <v>110.5325</v>
      </c>
      <c r="N9" s="212">
        <f t="shared" si="3"/>
        <v>89.715000000000003</v>
      </c>
      <c r="O9" s="211">
        <v>190.82500000000002</v>
      </c>
      <c r="P9" s="49">
        <v>174.745</v>
      </c>
      <c r="Q9" s="212">
        <f t="shared" si="4"/>
        <v>16.080000000000013</v>
      </c>
      <c r="R9" s="211">
        <v>0.39779999999999999</v>
      </c>
      <c r="S9" s="49">
        <v>26.625300000000003</v>
      </c>
      <c r="T9" s="212">
        <f t="shared" si="5"/>
        <v>-26.227500000000003</v>
      </c>
      <c r="U9" s="211">
        <v>71.94500000000005</v>
      </c>
      <c r="V9" s="49">
        <v>0</v>
      </c>
      <c r="W9" s="212">
        <f t="shared" si="6"/>
        <v>71.94500000000005</v>
      </c>
      <c r="X9" s="51">
        <v>463.41530000000006</v>
      </c>
      <c r="Y9" s="224">
        <v>7.9177459446971174E-2</v>
      </c>
      <c r="Z9" s="223">
        <f t="shared" si="7"/>
        <v>0.23155281018990953</v>
      </c>
      <c r="AA9" s="222">
        <v>311.90280000000001</v>
      </c>
      <c r="AB9" s="221">
        <v>5.3290582551081794E-2</v>
      </c>
      <c r="AC9" s="220">
        <f t="shared" si="8"/>
        <v>0.24790897035871429</v>
      </c>
      <c r="AD9" s="219">
        <f t="shared" si="9"/>
        <v>151.51250000000005</v>
      </c>
    </row>
    <row r="10" spans="1:31" ht="15">
      <c r="A10" s="377"/>
      <c r="B10" s="270" t="s">
        <v>22</v>
      </c>
      <c r="C10" s="269">
        <f t="shared" si="0"/>
        <v>0.64309443339884509</v>
      </c>
      <c r="D10" s="251">
        <v>693.15879299999995</v>
      </c>
      <c r="E10" s="268">
        <v>0.1184306004205493</v>
      </c>
      <c r="F10" s="262">
        <v>502.00362800000005</v>
      </c>
      <c r="G10" s="267">
        <v>8.5770521389601367E-2</v>
      </c>
      <c r="H10" s="266">
        <f t="shared" si="1"/>
        <v>0.27577398848635815</v>
      </c>
      <c r="I10" s="251">
        <v>1077.8491571394229</v>
      </c>
      <c r="J10" s="61">
        <v>780.91333028846168</v>
      </c>
      <c r="K10" s="265">
        <f t="shared" si="2"/>
        <v>296.93582685096123</v>
      </c>
      <c r="L10" s="251">
        <v>465.7057523220144</v>
      </c>
      <c r="M10" s="61">
        <v>289.84192115219241</v>
      </c>
      <c r="N10" s="252">
        <f t="shared" si="3"/>
        <v>175.86383116982199</v>
      </c>
      <c r="O10" s="251">
        <v>1167.206747677986</v>
      </c>
      <c r="P10" s="61">
        <v>1085.6380788478077</v>
      </c>
      <c r="Q10" s="252">
        <f t="shared" si="4"/>
        <v>81.56866883017824</v>
      </c>
      <c r="R10" s="251">
        <v>94.005600000000001</v>
      </c>
      <c r="S10" s="61">
        <v>274.84860000000003</v>
      </c>
      <c r="T10" s="252">
        <f t="shared" si="5"/>
        <v>-180.84300000000002</v>
      </c>
      <c r="U10" s="251">
        <v>1322.1574999999998</v>
      </c>
      <c r="V10" s="61">
        <v>0</v>
      </c>
      <c r="W10" s="252">
        <f t="shared" si="6"/>
        <v>1322.1574999999998</v>
      </c>
      <c r="X10" s="63">
        <v>3049.0756000000001</v>
      </c>
      <c r="Y10" s="264">
        <v>0.52095401181132628</v>
      </c>
      <c r="Z10" s="263">
        <f t="shared" si="7"/>
        <v>0.22733407889263221</v>
      </c>
      <c r="AA10" s="262">
        <v>1650.3286000000001</v>
      </c>
      <c r="AB10" s="261">
        <v>0.28196916633871594</v>
      </c>
      <c r="AC10" s="260">
        <f t="shared" si="8"/>
        <v>0.30418404431699242</v>
      </c>
      <c r="AD10" s="259">
        <f t="shared" si="9"/>
        <v>1398.7470000000001</v>
      </c>
    </row>
    <row r="11" spans="1:31" ht="15">
      <c r="A11" s="377"/>
      <c r="B11" s="270" t="s">
        <v>21</v>
      </c>
      <c r="C11" s="269">
        <f t="shared" si="0"/>
        <v>0.6922153212431339</v>
      </c>
      <c r="D11" s="251">
        <v>887.34185199999979</v>
      </c>
      <c r="E11" s="268">
        <v>0.15160801445772351</v>
      </c>
      <c r="F11" s="262">
        <v>889.62499200000002</v>
      </c>
      <c r="G11" s="267">
        <v>0.15199810349788934</v>
      </c>
      <c r="H11" s="266">
        <f t="shared" si="1"/>
        <v>-2.5730106101207891E-3</v>
      </c>
      <c r="I11" s="251">
        <v>1281.887044057971</v>
      </c>
      <c r="J11" s="61">
        <v>1284.0209426086958</v>
      </c>
      <c r="K11" s="265">
        <f t="shared" si="2"/>
        <v>-2.1338985507247799</v>
      </c>
      <c r="L11" s="251">
        <v>1185.6331809370131</v>
      </c>
      <c r="M11" s="61">
        <v>878.58838002513312</v>
      </c>
      <c r="N11" s="252">
        <f t="shared" si="3"/>
        <v>307.04480091187997</v>
      </c>
      <c r="O11" s="251">
        <v>1382.7592933295202</v>
      </c>
      <c r="P11" s="61">
        <v>1381.9716199748671</v>
      </c>
      <c r="Q11" s="252">
        <f t="shared" si="4"/>
        <v>0.78767335465317956</v>
      </c>
      <c r="R11" s="251">
        <v>260.67612573346673</v>
      </c>
      <c r="S11" s="61">
        <v>451.63559999999995</v>
      </c>
      <c r="T11" s="252">
        <f t="shared" si="5"/>
        <v>-190.95947426653322</v>
      </c>
      <c r="U11" s="251">
        <v>5.6999999999999886</v>
      </c>
      <c r="V11" s="61">
        <v>0</v>
      </c>
      <c r="W11" s="252">
        <f t="shared" si="6"/>
        <v>5.6999999999999886</v>
      </c>
      <c r="X11" s="63">
        <v>2834.7685999999994</v>
      </c>
      <c r="Y11" s="264">
        <v>0.48433829411339502</v>
      </c>
      <c r="Z11" s="263">
        <f t="shared" si="7"/>
        <v>0.3130209118303342</v>
      </c>
      <c r="AA11" s="262">
        <v>2712.1956000000005</v>
      </c>
      <c r="AB11" s="261">
        <v>0.46339591538287195</v>
      </c>
      <c r="AC11" s="260">
        <f t="shared" si="8"/>
        <v>0.32800915686169535</v>
      </c>
      <c r="AD11" s="259">
        <f t="shared" si="9"/>
        <v>122.57299999999896</v>
      </c>
    </row>
    <row r="12" spans="1:31" ht="15">
      <c r="A12" s="377"/>
      <c r="B12" s="270" t="s">
        <v>20</v>
      </c>
      <c r="C12" s="269">
        <f t="shared" si="0"/>
        <v>0.69237185351640385</v>
      </c>
      <c r="D12" s="251">
        <v>1111.2895500000002</v>
      </c>
      <c r="E12" s="268">
        <v>0.18987090689273284</v>
      </c>
      <c r="F12" s="262">
        <v>1491.50055</v>
      </c>
      <c r="G12" s="267">
        <v>0.25483238106473843</v>
      </c>
      <c r="H12" s="266">
        <f t="shared" si="1"/>
        <v>-0.34213495483692768</v>
      </c>
      <c r="I12" s="251">
        <v>1605.0472652173912</v>
      </c>
      <c r="J12" s="61">
        <v>2152.7223000000004</v>
      </c>
      <c r="K12" s="265">
        <f t="shared" si="2"/>
        <v>-547.67503478260915</v>
      </c>
      <c r="L12" s="251">
        <v>370.44530599942016</v>
      </c>
      <c r="M12" s="61">
        <v>2472.2749999999987</v>
      </c>
      <c r="N12" s="252">
        <f t="shared" si="3"/>
        <v>-2101.8296940005785</v>
      </c>
      <c r="O12" s="251">
        <v>2012.3347505148959</v>
      </c>
      <c r="P12" s="61">
        <v>1532.735000000001</v>
      </c>
      <c r="Q12" s="252">
        <f t="shared" si="4"/>
        <v>479.59975051489482</v>
      </c>
      <c r="R12" s="251">
        <v>784.41504348568378</v>
      </c>
      <c r="S12" s="61">
        <v>636.22590000000014</v>
      </c>
      <c r="T12" s="252">
        <f t="shared" si="5"/>
        <v>148.18914348568364</v>
      </c>
      <c r="U12" s="251">
        <v>294.25</v>
      </c>
      <c r="V12" s="61">
        <v>0</v>
      </c>
      <c r="W12" s="252">
        <f t="shared" si="6"/>
        <v>294.25</v>
      </c>
      <c r="X12" s="63">
        <v>3461.4450999999999</v>
      </c>
      <c r="Y12" s="264">
        <v>0.59140997078250768</v>
      </c>
      <c r="Z12" s="263">
        <f t="shared" si="7"/>
        <v>0.32104786235090083</v>
      </c>
      <c r="AA12" s="262">
        <v>4641.2358999999997</v>
      </c>
      <c r="AB12" s="261">
        <v>0.7929847531602614</v>
      </c>
      <c r="AC12" s="260">
        <f t="shared" si="8"/>
        <v>0.32135848772521991</v>
      </c>
      <c r="AD12" s="259">
        <f t="shared" si="9"/>
        <v>-1179.7907999999998</v>
      </c>
    </row>
    <row r="13" spans="1:31" ht="15">
      <c r="A13" s="377"/>
      <c r="B13" s="270" t="s">
        <v>19</v>
      </c>
      <c r="C13" s="269">
        <f t="shared" si="0"/>
        <v>0.74332846807527786</v>
      </c>
      <c r="D13" s="251">
        <v>1203.723056</v>
      </c>
      <c r="E13" s="268">
        <v>0.20566376088969054</v>
      </c>
      <c r="F13" s="262">
        <v>1023.899221</v>
      </c>
      <c r="G13" s="267">
        <v>0.17493971186115945</v>
      </c>
      <c r="H13" s="266">
        <f t="shared" si="1"/>
        <v>0.14938970729493115</v>
      </c>
      <c r="I13" s="251">
        <v>1619.3689703783784</v>
      </c>
      <c r="J13" s="61">
        <v>1378.3467732792794</v>
      </c>
      <c r="K13" s="265">
        <f t="shared" si="2"/>
        <v>241.022197099099</v>
      </c>
      <c r="L13" s="251">
        <v>0</v>
      </c>
      <c r="M13" s="61">
        <v>134.29439737748555</v>
      </c>
      <c r="N13" s="252">
        <f t="shared" si="3"/>
        <v>-134.29439737748555</v>
      </c>
      <c r="O13" s="251">
        <v>2508.9936051095783</v>
      </c>
      <c r="P13" s="61">
        <v>2290.7756026225143</v>
      </c>
      <c r="Q13" s="252">
        <f t="shared" si="4"/>
        <v>218.21800248706404</v>
      </c>
      <c r="R13" s="251">
        <v>833.07859489042141</v>
      </c>
      <c r="S13" s="61">
        <v>478.98999999999995</v>
      </c>
      <c r="T13" s="252">
        <f t="shared" si="5"/>
        <v>354.08859489042146</v>
      </c>
      <c r="U13" s="251">
        <v>0</v>
      </c>
      <c r="V13" s="61">
        <v>0</v>
      </c>
      <c r="W13" s="252">
        <f t="shared" si="6"/>
        <v>0</v>
      </c>
      <c r="X13" s="63">
        <v>3342.0721999999996</v>
      </c>
      <c r="Y13" s="264">
        <v>0.57101434951403129</v>
      </c>
      <c r="Z13" s="263">
        <f t="shared" si="7"/>
        <v>0.36017266652707269</v>
      </c>
      <c r="AA13" s="262">
        <v>2904.0599999999995</v>
      </c>
      <c r="AB13" s="261">
        <v>0.49617717174483383</v>
      </c>
      <c r="AC13" s="260">
        <f t="shared" si="8"/>
        <v>0.3525750917680765</v>
      </c>
      <c r="AD13" s="259">
        <f t="shared" si="9"/>
        <v>438.01220000000012</v>
      </c>
    </row>
    <row r="14" spans="1:31" ht="15">
      <c r="A14" s="377"/>
      <c r="B14" s="258" t="s">
        <v>18</v>
      </c>
      <c r="C14" s="269">
        <f t="shared" si="0"/>
        <v>0.74333997632605098</v>
      </c>
      <c r="D14" s="251">
        <v>744.54923299999996</v>
      </c>
      <c r="E14" s="268">
        <v>0.12721098483828863</v>
      </c>
      <c r="F14" s="262">
        <v>715.85614375</v>
      </c>
      <c r="G14" s="267">
        <v>0.12230858755743279</v>
      </c>
      <c r="H14" s="266">
        <f t="shared" si="1"/>
        <v>3.8537531137312932E-2</v>
      </c>
      <c r="I14" s="251">
        <v>1001.626788162162</v>
      </c>
      <c r="J14" s="61">
        <v>963.59406656306294</v>
      </c>
      <c r="K14" s="265">
        <f t="shared" si="2"/>
        <v>38.032721599099091</v>
      </c>
      <c r="L14" s="251">
        <v>0</v>
      </c>
      <c r="M14" s="61">
        <v>0</v>
      </c>
      <c r="N14" s="252">
        <f t="shared" si="3"/>
        <v>0</v>
      </c>
      <c r="O14" s="251">
        <v>1144.4295941089499</v>
      </c>
      <c r="P14" s="61">
        <v>1682.0075000000002</v>
      </c>
      <c r="Q14" s="252">
        <f t="shared" si="4"/>
        <v>-537.57790589105025</v>
      </c>
      <c r="R14" s="251">
        <v>507.46950589105018</v>
      </c>
      <c r="S14" s="61">
        <v>341.48200000000003</v>
      </c>
      <c r="T14" s="252">
        <f t="shared" si="5"/>
        <v>165.98750589105015</v>
      </c>
      <c r="U14" s="251">
        <v>750.77</v>
      </c>
      <c r="V14" s="61">
        <v>0</v>
      </c>
      <c r="W14" s="252">
        <f t="shared" si="6"/>
        <v>750.77</v>
      </c>
      <c r="X14" s="63">
        <v>2402.6691000000001</v>
      </c>
      <c r="Y14" s="264">
        <v>0.41051133881367474</v>
      </c>
      <c r="Z14" s="263">
        <f t="shared" si="7"/>
        <v>0.30988421709839276</v>
      </c>
      <c r="AA14" s="262">
        <v>2023.4895000000001</v>
      </c>
      <c r="AB14" s="261">
        <v>0.34572608595048593</v>
      </c>
      <c r="AC14" s="260">
        <f t="shared" si="8"/>
        <v>0.35377309531381307</v>
      </c>
      <c r="AD14" s="259">
        <f t="shared" si="9"/>
        <v>379.17959999999994</v>
      </c>
    </row>
    <row r="15" spans="1:31" ht="15">
      <c r="A15" s="377"/>
      <c r="B15" s="238" t="s">
        <v>17</v>
      </c>
      <c r="C15" s="249">
        <f t="shared" si="0"/>
        <v>0.69302438962514268</v>
      </c>
      <c r="D15" s="231">
        <v>63.408512000000002</v>
      </c>
      <c r="E15" s="248">
        <v>1.0833748664476086E-2</v>
      </c>
      <c r="F15" s="242">
        <v>46.194820500000006</v>
      </c>
      <c r="G15" s="247">
        <v>7.8926796915181775E-3</v>
      </c>
      <c r="H15" s="246">
        <f t="shared" si="1"/>
        <v>0.2714728820635311</v>
      </c>
      <c r="I15" s="231">
        <v>91.495354202898554</v>
      </c>
      <c r="J15" s="72">
        <v>66.666192717391311</v>
      </c>
      <c r="K15" s="245">
        <f t="shared" si="2"/>
        <v>24.829161485507242</v>
      </c>
      <c r="L15" s="231">
        <v>0</v>
      </c>
      <c r="M15" s="72">
        <v>0</v>
      </c>
      <c r="N15" s="232">
        <f t="shared" si="3"/>
        <v>0</v>
      </c>
      <c r="O15" s="231">
        <v>143.4580977215565</v>
      </c>
      <c r="P15" s="72">
        <v>115.98749999999998</v>
      </c>
      <c r="Q15" s="232">
        <f t="shared" si="4"/>
        <v>27.470597721556516</v>
      </c>
      <c r="R15" s="231">
        <v>3.2469022784435482</v>
      </c>
      <c r="S15" s="72">
        <v>23.850350000000002</v>
      </c>
      <c r="T15" s="232">
        <f t="shared" si="5"/>
        <v>-20.603447721556453</v>
      </c>
      <c r="U15" s="231">
        <v>595.71500000000015</v>
      </c>
      <c r="V15" s="72">
        <v>0</v>
      </c>
      <c r="W15" s="232">
        <f t="shared" si="6"/>
        <v>595.71500000000015</v>
      </c>
      <c r="X15" s="74">
        <v>742.42000000000019</v>
      </c>
      <c r="Y15" s="244">
        <v>0.12684719180100518</v>
      </c>
      <c r="Z15" s="243">
        <f t="shared" si="7"/>
        <v>8.5407871555184381E-2</v>
      </c>
      <c r="AA15" s="242">
        <v>139.83784999999997</v>
      </c>
      <c r="AB15" s="241">
        <v>2.3892188493308784E-2</v>
      </c>
      <c r="AC15" s="240">
        <f t="shared" si="8"/>
        <v>0.33034561458146</v>
      </c>
      <c r="AD15" s="239">
        <f t="shared" si="9"/>
        <v>602.58215000000018</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89.254999999999995</v>
      </c>
      <c r="P16" s="49">
        <v>0</v>
      </c>
      <c r="Q16" s="212">
        <f t="shared" si="4"/>
        <v>89.254999999999995</v>
      </c>
      <c r="R16" s="211">
        <v>0.38759242920763226</v>
      </c>
      <c r="S16" s="49">
        <v>0</v>
      </c>
      <c r="T16" s="212">
        <f t="shared" si="5"/>
        <v>0.38759242920763226</v>
      </c>
      <c r="U16" s="211">
        <v>88.867407570792366</v>
      </c>
      <c r="V16" s="49">
        <v>0</v>
      </c>
      <c r="W16" s="212">
        <f t="shared" si="6"/>
        <v>88.867407570792366</v>
      </c>
      <c r="X16" s="51">
        <v>178.51</v>
      </c>
      <c r="Y16" s="224">
        <v>3.0499571951721972E-2</v>
      </c>
      <c r="Z16" s="223">
        <f t="shared" si="7"/>
        <v>0</v>
      </c>
      <c r="AA16" s="222">
        <v>0</v>
      </c>
      <c r="AB16" s="221">
        <v>0</v>
      </c>
      <c r="AC16" s="220">
        <f t="shared" si="8"/>
        <v>1</v>
      </c>
      <c r="AD16" s="219">
        <f t="shared" si="9"/>
        <v>178.51</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15.37</v>
      </c>
      <c r="P17" s="38">
        <v>0</v>
      </c>
      <c r="Q17" s="192">
        <f t="shared" si="4"/>
        <v>15.37</v>
      </c>
      <c r="R17" s="191">
        <v>0</v>
      </c>
      <c r="S17" s="38">
        <v>0</v>
      </c>
      <c r="T17" s="192">
        <f t="shared" si="5"/>
        <v>0</v>
      </c>
      <c r="U17" s="191">
        <v>15.37</v>
      </c>
      <c r="V17" s="38">
        <v>0</v>
      </c>
      <c r="W17" s="192">
        <f t="shared" si="6"/>
        <v>15.37</v>
      </c>
      <c r="X17" s="40">
        <v>30.74</v>
      </c>
      <c r="Y17" s="204">
        <v>5.2521250450727319E-3</v>
      </c>
      <c r="Z17" s="203">
        <f t="shared" si="7"/>
        <v>0</v>
      </c>
      <c r="AA17" s="202">
        <v>0</v>
      </c>
      <c r="AB17" s="201">
        <v>0</v>
      </c>
      <c r="AC17" s="200">
        <f t="shared" si="8"/>
        <v>1</v>
      </c>
      <c r="AD17" s="199">
        <f t="shared" si="9"/>
        <v>30.74</v>
      </c>
    </row>
    <row r="18" spans="1:30" ht="15">
      <c r="A18" s="377"/>
      <c r="B18" s="178" t="s">
        <v>14</v>
      </c>
      <c r="C18" s="189">
        <f t="shared" si="0"/>
        <v>0.70143035548208377</v>
      </c>
      <c r="D18" s="171">
        <f>SUM(D6:D17)</f>
        <v>4811.9729069999994</v>
      </c>
      <c r="E18" s="188">
        <v>0.82215625963129924</v>
      </c>
      <c r="F18" s="182">
        <f>SUM(F6:F17)</f>
        <v>4746.4028572500001</v>
      </c>
      <c r="G18" s="187">
        <v>0.81095319851239434</v>
      </c>
      <c r="H18" s="186">
        <f t="shared" si="1"/>
        <v>1.3626437849351606E-2</v>
      </c>
      <c r="I18" s="171">
        <f t="shared" ref="I18:X18" si="10">SUM(I6:I17)</f>
        <v>6860.2290582260221</v>
      </c>
      <c r="J18" s="27">
        <f t="shared" si="10"/>
        <v>6756.6767568410723</v>
      </c>
      <c r="K18" s="185">
        <f t="shared" si="10"/>
        <v>103.55230138494845</v>
      </c>
      <c r="L18" s="171">
        <f t="shared" si="10"/>
        <v>2223.2617392584475</v>
      </c>
      <c r="M18" s="27">
        <f t="shared" si="10"/>
        <v>3885.5321985548098</v>
      </c>
      <c r="N18" s="172">
        <f t="shared" si="10"/>
        <v>-1662.2704592963619</v>
      </c>
      <c r="O18" s="171">
        <f t="shared" si="10"/>
        <v>8655.5544634976886</v>
      </c>
      <c r="P18" s="27">
        <f t="shared" si="10"/>
        <v>8263.8603014451892</v>
      </c>
      <c r="Q18" s="172">
        <f t="shared" si="10"/>
        <v>391.69416205249786</v>
      </c>
      <c r="R18" s="171">
        <f t="shared" si="10"/>
        <v>2486.3734147082728</v>
      </c>
      <c r="S18" s="27">
        <f t="shared" si="10"/>
        <v>2233.6577500000003</v>
      </c>
      <c r="T18" s="172">
        <f t="shared" si="10"/>
        <v>252.71566470827321</v>
      </c>
      <c r="U18" s="171">
        <f t="shared" si="10"/>
        <v>3171.4500325355907</v>
      </c>
      <c r="V18" s="27">
        <f t="shared" si="10"/>
        <v>0</v>
      </c>
      <c r="W18" s="172">
        <f t="shared" si="10"/>
        <v>3171.4500325355907</v>
      </c>
      <c r="X18" s="29">
        <f t="shared" si="10"/>
        <v>16536.639650000001</v>
      </c>
      <c r="Y18" s="184">
        <v>2.8253903470106629</v>
      </c>
      <c r="Z18" s="183">
        <f t="shared" si="7"/>
        <v>0.29098855685592684</v>
      </c>
      <c r="AA18" s="182">
        <f>SUM(AA6:AA17)</f>
        <v>14383.050249999998</v>
      </c>
      <c r="AB18" s="181">
        <v>2.4574358636215594</v>
      </c>
      <c r="AC18" s="180">
        <f t="shared" si="8"/>
        <v>0.32999974099722001</v>
      </c>
      <c r="AD18" s="179">
        <f>SUM(AD6:AD17)</f>
        <v>2153.5893999999989</v>
      </c>
    </row>
    <row r="19" spans="1:30" ht="15">
      <c r="A19" s="377"/>
      <c r="B19" s="158" t="s">
        <v>87</v>
      </c>
      <c r="C19" s="169">
        <f t="shared" si="0"/>
        <v>0.70146115847454016</v>
      </c>
      <c r="D19" s="151">
        <f>SUM(D9:D15)</f>
        <v>4810.7761109999992</v>
      </c>
      <c r="E19" s="168">
        <v>0.82195177940210451</v>
      </c>
      <c r="F19" s="162">
        <f>SUM(F9:F15)</f>
        <v>4746.4028572500001</v>
      </c>
      <c r="G19" s="167">
        <v>0.81095319851239434</v>
      </c>
      <c r="H19" s="166">
        <f t="shared" si="1"/>
        <v>1.3381053756130433E-2</v>
      </c>
      <c r="I19" s="151">
        <f t="shared" ref="I19:X19" si="11">SUM(I9:I15)</f>
        <v>6858.2216604294108</v>
      </c>
      <c r="J19" s="16">
        <f t="shared" si="11"/>
        <v>6756.6767568410723</v>
      </c>
      <c r="K19" s="165">
        <f t="shared" si="11"/>
        <v>101.54490358833833</v>
      </c>
      <c r="L19" s="151">
        <f t="shared" si="11"/>
        <v>2222.0317392584475</v>
      </c>
      <c r="M19" s="16">
        <f t="shared" si="11"/>
        <v>3885.5321985548098</v>
      </c>
      <c r="N19" s="152">
        <f t="shared" si="11"/>
        <v>-1663.5004592963619</v>
      </c>
      <c r="O19" s="151">
        <f t="shared" si="11"/>
        <v>8550.0070884624874</v>
      </c>
      <c r="P19" s="16">
        <f t="shared" si="11"/>
        <v>8263.8603014451892</v>
      </c>
      <c r="Q19" s="152">
        <f t="shared" si="11"/>
        <v>286.14678701729656</v>
      </c>
      <c r="R19" s="151">
        <f t="shared" si="11"/>
        <v>2483.2895722790654</v>
      </c>
      <c r="S19" s="16">
        <f t="shared" si="11"/>
        <v>2233.6577500000003</v>
      </c>
      <c r="T19" s="152">
        <f t="shared" si="11"/>
        <v>249.63182227906555</v>
      </c>
      <c r="U19" s="151">
        <f t="shared" si="11"/>
        <v>3040.5375000000004</v>
      </c>
      <c r="V19" s="16">
        <f t="shared" si="11"/>
        <v>0</v>
      </c>
      <c r="W19" s="152">
        <f t="shared" si="11"/>
        <v>3040.5375000000004</v>
      </c>
      <c r="X19" s="18">
        <f t="shared" si="11"/>
        <v>16295.865899999999</v>
      </c>
      <c r="Y19" s="164">
        <v>2.7842526162829113</v>
      </c>
      <c r="Z19" s="163">
        <f t="shared" si="7"/>
        <v>0.29521451271883625</v>
      </c>
      <c r="AA19" s="162">
        <f>SUM(AA9:AA15)</f>
        <v>14383.050249999998</v>
      </c>
      <c r="AB19" s="161">
        <v>2.4574358636215594</v>
      </c>
      <c r="AC19" s="160">
        <f t="shared" si="8"/>
        <v>0.32999974099722001</v>
      </c>
      <c r="AD19" s="159">
        <f>SUM(AD9:AD15)</f>
        <v>1912.8156499999996</v>
      </c>
    </row>
    <row r="20" spans="1:30" ht="15.75" thickBot="1">
      <c r="A20" s="379"/>
      <c r="B20" s="301" t="s">
        <v>86</v>
      </c>
      <c r="C20" s="313">
        <f t="shared" si="0"/>
        <v>0.59619274367093178</v>
      </c>
      <c r="D20" s="294">
        <f>SUM(D6:D8,D16:D17)</f>
        <v>1.196796</v>
      </c>
      <c r="E20" s="312">
        <v>2.0448022919462803E-4</v>
      </c>
      <c r="F20" s="305">
        <f>SUM(F6:F8,F16:F17)</f>
        <v>0</v>
      </c>
      <c r="G20" s="311">
        <v>0</v>
      </c>
      <c r="H20" s="310">
        <f t="shared" si="1"/>
        <v>1</v>
      </c>
      <c r="I20" s="294">
        <f t="shared" ref="I20:X20" si="12">SUM(I6:I8,I16:I17)</f>
        <v>2.0073977966101695</v>
      </c>
      <c r="J20" s="293">
        <f t="shared" si="12"/>
        <v>0</v>
      </c>
      <c r="K20" s="309">
        <f t="shared" si="12"/>
        <v>2.0073977966101695</v>
      </c>
      <c r="L20" s="294">
        <f t="shared" si="12"/>
        <v>1.23</v>
      </c>
      <c r="M20" s="293">
        <f t="shared" si="12"/>
        <v>0</v>
      </c>
      <c r="N20" s="295">
        <f t="shared" si="12"/>
        <v>1.23</v>
      </c>
      <c r="O20" s="294">
        <f t="shared" si="12"/>
        <v>105.54737503520136</v>
      </c>
      <c r="P20" s="293">
        <f t="shared" si="12"/>
        <v>0</v>
      </c>
      <c r="Q20" s="295">
        <f t="shared" si="12"/>
        <v>105.54737503520136</v>
      </c>
      <c r="R20" s="294">
        <f t="shared" si="12"/>
        <v>3.0838424292076323</v>
      </c>
      <c r="S20" s="293">
        <f t="shared" si="12"/>
        <v>0</v>
      </c>
      <c r="T20" s="295">
        <f t="shared" si="12"/>
        <v>3.0838424292076323</v>
      </c>
      <c r="U20" s="294">
        <f t="shared" si="12"/>
        <v>130.91253253559094</v>
      </c>
      <c r="V20" s="293">
        <f t="shared" si="12"/>
        <v>0</v>
      </c>
      <c r="W20" s="295">
        <f t="shared" si="12"/>
        <v>130.91253253559094</v>
      </c>
      <c r="X20" s="308">
        <f t="shared" si="12"/>
        <v>240.77374999999992</v>
      </c>
      <c r="Y20" s="307">
        <v>4.1137730727751474E-2</v>
      </c>
      <c r="Z20" s="306">
        <f t="shared" si="7"/>
        <v>4.9706249123918217E-3</v>
      </c>
      <c r="AA20" s="305">
        <f>SUM(AA6:AA8,AA16:AA17)</f>
        <v>0</v>
      </c>
      <c r="AB20" s="304">
        <v>0</v>
      </c>
      <c r="AC20" s="303">
        <f t="shared" si="8"/>
        <v>1</v>
      </c>
      <c r="AD20" s="302">
        <f>SUM(AD6:AD8,AD16:AD17)</f>
        <v>240.77374999999992</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11.559999999999945</v>
      </c>
      <c r="V21" s="83">
        <v>0</v>
      </c>
      <c r="W21" s="274">
        <f t="shared" ref="W21:W32" si="17">U21-V21</f>
        <v>11.559999999999945</v>
      </c>
      <c r="X21" s="85">
        <v>11.559999999999945</v>
      </c>
      <c r="Y21" s="286">
        <v>1.9750997241717795E-3</v>
      </c>
      <c r="Z21" s="285">
        <f t="shared" si="7"/>
        <v>0</v>
      </c>
      <c r="AA21" s="284">
        <v>0</v>
      </c>
      <c r="AB21" s="283">
        <v>0</v>
      </c>
      <c r="AC21" s="282">
        <f t="shared" si="8"/>
        <v>1</v>
      </c>
      <c r="AD21" s="281">
        <f t="shared" ref="AD21:AD32" si="18">X21-AA21</f>
        <v>11.559999999999945</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10.44</v>
      </c>
      <c r="V22" s="61">
        <v>0</v>
      </c>
      <c r="W22" s="252">
        <f t="shared" si="17"/>
        <v>10.44</v>
      </c>
      <c r="X22" s="63">
        <v>10.44</v>
      </c>
      <c r="Y22" s="264">
        <v>1.7837405813454562E-3</v>
      </c>
      <c r="Z22" s="263">
        <f t="shared" si="7"/>
        <v>0</v>
      </c>
      <c r="AA22" s="262">
        <v>0</v>
      </c>
      <c r="AB22" s="261">
        <v>0</v>
      </c>
      <c r="AC22" s="260">
        <f t="shared" si="8"/>
        <v>1</v>
      </c>
      <c r="AD22" s="259">
        <f t="shared" si="18"/>
        <v>10.44</v>
      </c>
    </row>
    <row r="23" spans="1:30" ht="15">
      <c r="A23" s="377"/>
      <c r="B23" s="271" t="s">
        <v>24</v>
      </c>
      <c r="C23" s="249">
        <f t="shared" si="0"/>
        <v>0.59684238765346531</v>
      </c>
      <c r="D23" s="231">
        <v>1.444596</v>
      </c>
      <c r="E23" s="248">
        <v>2.4681843954495408E-4</v>
      </c>
      <c r="F23" s="242">
        <v>0</v>
      </c>
      <c r="G23" s="247">
        <v>0</v>
      </c>
      <c r="H23" s="246">
        <f t="shared" si="1"/>
        <v>1</v>
      </c>
      <c r="I23" s="231">
        <v>2.4203977966101693</v>
      </c>
      <c r="J23" s="72">
        <v>0</v>
      </c>
      <c r="K23" s="245">
        <f t="shared" si="13"/>
        <v>2.4203977966101693</v>
      </c>
      <c r="L23" s="231">
        <v>0</v>
      </c>
      <c r="M23" s="72">
        <v>0</v>
      </c>
      <c r="N23" s="232">
        <f t="shared" si="14"/>
        <v>0</v>
      </c>
      <c r="O23" s="231">
        <v>1.5374999999999999</v>
      </c>
      <c r="P23" s="72">
        <v>0</v>
      </c>
      <c r="Q23" s="232">
        <f t="shared" si="15"/>
        <v>1.5374999999999999</v>
      </c>
      <c r="R23" s="231">
        <v>0.3075</v>
      </c>
      <c r="S23" s="72">
        <v>0</v>
      </c>
      <c r="T23" s="232">
        <f t="shared" si="16"/>
        <v>0.3075</v>
      </c>
      <c r="U23" s="231">
        <v>13.564999999999941</v>
      </c>
      <c r="V23" s="72">
        <v>0</v>
      </c>
      <c r="W23" s="232">
        <f t="shared" si="17"/>
        <v>13.564999999999941</v>
      </c>
      <c r="X23" s="74">
        <v>15.40999999999994</v>
      </c>
      <c r="Y23" s="244">
        <v>2.6328967776372962E-3</v>
      </c>
      <c r="Z23" s="243">
        <f t="shared" si="7"/>
        <v>9.3744062297209968E-2</v>
      </c>
      <c r="AA23" s="242">
        <v>0</v>
      </c>
      <c r="AB23" s="241">
        <v>0</v>
      </c>
      <c r="AC23" s="240">
        <f t="shared" si="8"/>
        <v>1</v>
      </c>
      <c r="AD23" s="239">
        <f t="shared" si="18"/>
        <v>15.40999999999994</v>
      </c>
    </row>
    <row r="24" spans="1:30" ht="15">
      <c r="A24" s="377"/>
      <c r="B24" s="218" t="s">
        <v>23</v>
      </c>
      <c r="C24" s="229">
        <f t="shared" si="0"/>
        <v>0.59301937291570872</v>
      </c>
      <c r="D24" s="211">
        <v>145.50712766666669</v>
      </c>
      <c r="E24" s="228">
        <v>2.4860820736977735E-2</v>
      </c>
      <c r="F24" s="222">
        <v>126.03153441666664</v>
      </c>
      <c r="G24" s="227">
        <v>2.1533291425632855E-2</v>
      </c>
      <c r="H24" s="226">
        <f t="shared" si="1"/>
        <v>0.13384631778736972</v>
      </c>
      <c r="I24" s="211">
        <v>245.36656694915254</v>
      </c>
      <c r="J24" s="49">
        <v>212.52492630885126</v>
      </c>
      <c r="K24" s="225">
        <f t="shared" si="13"/>
        <v>32.841640640301279</v>
      </c>
      <c r="L24" s="211">
        <v>39.285078885768137</v>
      </c>
      <c r="M24" s="49">
        <v>0</v>
      </c>
      <c r="N24" s="212">
        <f t="shared" si="14"/>
        <v>39.285078885768137</v>
      </c>
      <c r="O24" s="211">
        <v>445.47408778089857</v>
      </c>
      <c r="P24" s="49">
        <v>393.2625000000001</v>
      </c>
      <c r="Q24" s="212">
        <f t="shared" si="15"/>
        <v>52.211587780898469</v>
      </c>
      <c r="R24" s="211">
        <v>0.62399999999999989</v>
      </c>
      <c r="S24" s="49">
        <v>64.969866666666675</v>
      </c>
      <c r="T24" s="212">
        <f t="shared" si="16"/>
        <v>-64.34586666666668</v>
      </c>
      <c r="U24" s="211">
        <v>66.233500000000006</v>
      </c>
      <c r="V24" s="49">
        <v>0</v>
      </c>
      <c r="W24" s="212">
        <f t="shared" si="17"/>
        <v>66.233500000000006</v>
      </c>
      <c r="X24" s="51">
        <v>551.61666666666679</v>
      </c>
      <c r="Y24" s="224">
        <v>9.4247225448260821E-2</v>
      </c>
      <c r="Z24" s="223">
        <f t="shared" si="7"/>
        <v>0.26378305163609994</v>
      </c>
      <c r="AA24" s="222">
        <v>458.23236666666679</v>
      </c>
      <c r="AB24" s="221">
        <v>7.8291922238042058E-2</v>
      </c>
      <c r="AC24" s="220">
        <f t="shared" si="8"/>
        <v>0.2750384817499068</v>
      </c>
      <c r="AD24" s="219">
        <f t="shared" si="18"/>
        <v>93.384299999999996</v>
      </c>
    </row>
    <row r="25" spans="1:30" ht="15">
      <c r="A25" s="377"/>
      <c r="B25" s="270" t="s">
        <v>22</v>
      </c>
      <c r="C25" s="269">
        <f t="shared" si="0"/>
        <v>0.64331184803761154</v>
      </c>
      <c r="D25" s="251">
        <v>720.59588200000007</v>
      </c>
      <c r="E25" s="268">
        <v>0.12311840205687949</v>
      </c>
      <c r="F25" s="262">
        <v>577.71289424999986</v>
      </c>
      <c r="G25" s="267">
        <v>9.8705932366923294E-2</v>
      </c>
      <c r="H25" s="266">
        <f t="shared" si="1"/>
        <v>0.19828449109843815</v>
      </c>
      <c r="I25" s="251">
        <v>1120.1346348557693</v>
      </c>
      <c r="J25" s="61">
        <v>898.43270803485575</v>
      </c>
      <c r="K25" s="265">
        <f t="shared" si="13"/>
        <v>221.70192682091351</v>
      </c>
      <c r="L25" s="251">
        <v>625.26968676228603</v>
      </c>
      <c r="M25" s="61">
        <v>150.98863574034965</v>
      </c>
      <c r="N25" s="252">
        <f t="shared" si="14"/>
        <v>474.28105102193638</v>
      </c>
      <c r="O25" s="251">
        <v>1435.2019799043808</v>
      </c>
      <c r="P25" s="61">
        <v>1367.0530309263168</v>
      </c>
      <c r="Q25" s="252">
        <f t="shared" si="15"/>
        <v>68.148948978064027</v>
      </c>
      <c r="R25" s="251">
        <v>94.005599999999973</v>
      </c>
      <c r="S25" s="61">
        <v>332.41579999999999</v>
      </c>
      <c r="T25" s="252">
        <f t="shared" si="16"/>
        <v>-238.41020000000003</v>
      </c>
      <c r="U25" s="251">
        <v>895.08666666666659</v>
      </c>
      <c r="V25" s="61">
        <v>31.989166666666733</v>
      </c>
      <c r="W25" s="252">
        <f t="shared" si="17"/>
        <v>863.09749999999985</v>
      </c>
      <c r="X25" s="63">
        <v>3049.5639333333334</v>
      </c>
      <c r="Y25" s="264">
        <v>0.52103744667568352</v>
      </c>
      <c r="Z25" s="263">
        <f t="shared" si="7"/>
        <v>0.23629472860808365</v>
      </c>
      <c r="AA25" s="262">
        <v>1882.4466333333332</v>
      </c>
      <c r="AB25" s="261">
        <v>0.32162801267464092</v>
      </c>
      <c r="AC25" s="260">
        <f t="shared" si="8"/>
        <v>0.30689469970631655</v>
      </c>
      <c r="AD25" s="259">
        <f t="shared" si="18"/>
        <v>1167.1173000000001</v>
      </c>
    </row>
    <row r="26" spans="1:30" ht="15">
      <c r="A26" s="377"/>
      <c r="B26" s="270" t="s">
        <v>21</v>
      </c>
      <c r="C26" s="269">
        <f t="shared" si="0"/>
        <v>0.69224805187343874</v>
      </c>
      <c r="D26" s="251">
        <v>881.90046533333316</v>
      </c>
      <c r="E26" s="268">
        <v>0.15067831884315211</v>
      </c>
      <c r="F26" s="262">
        <v>941.9608407500001</v>
      </c>
      <c r="G26" s="267">
        <v>0.16094001703054378</v>
      </c>
      <c r="H26" s="266">
        <f t="shared" si="1"/>
        <v>-6.8103349275324215E-2</v>
      </c>
      <c r="I26" s="251">
        <v>1273.965976425121</v>
      </c>
      <c r="J26" s="61">
        <v>1359.2016011490687</v>
      </c>
      <c r="K26" s="265">
        <f t="shared" si="13"/>
        <v>-85.235624723947694</v>
      </c>
      <c r="L26" s="251">
        <v>649.17815242114682</v>
      </c>
      <c r="M26" s="61">
        <v>833.19424641899661</v>
      </c>
      <c r="N26" s="252">
        <f t="shared" si="14"/>
        <v>-184.01609399784979</v>
      </c>
      <c r="O26" s="251">
        <v>1335.2601809121868</v>
      </c>
      <c r="P26" s="61">
        <v>1544.9982535810034</v>
      </c>
      <c r="Q26" s="252">
        <f t="shared" si="15"/>
        <v>-209.73807266881659</v>
      </c>
      <c r="R26" s="251">
        <v>245.9886000000001</v>
      </c>
      <c r="S26" s="61">
        <v>484.70110000000005</v>
      </c>
      <c r="T26" s="252">
        <f t="shared" si="16"/>
        <v>-238.71249999999995</v>
      </c>
      <c r="U26" s="251">
        <v>582.32166666666637</v>
      </c>
      <c r="V26" s="61">
        <v>0</v>
      </c>
      <c r="W26" s="252">
        <f t="shared" si="17"/>
        <v>582.32166666666637</v>
      </c>
      <c r="X26" s="63">
        <v>2812.7485999999999</v>
      </c>
      <c r="Y26" s="264">
        <v>0.48057603668032739</v>
      </c>
      <c r="Z26" s="263">
        <f t="shared" si="7"/>
        <v>0.31353689602168255</v>
      </c>
      <c r="AA26" s="262">
        <v>2862.8936000000003</v>
      </c>
      <c r="AB26" s="261">
        <v>0.48914362976466946</v>
      </c>
      <c r="AC26" s="260">
        <f t="shared" si="8"/>
        <v>0.32902404782000977</v>
      </c>
      <c r="AD26" s="259">
        <f t="shared" si="18"/>
        <v>-50.145000000000437</v>
      </c>
    </row>
    <row r="27" spans="1:30" ht="15">
      <c r="A27" s="377"/>
      <c r="B27" s="270" t="s">
        <v>20</v>
      </c>
      <c r="C27" s="269">
        <f t="shared" si="0"/>
        <v>0.69242431337445265</v>
      </c>
      <c r="D27" s="251">
        <v>1112.1936269999999</v>
      </c>
      <c r="E27" s="268">
        <v>0.1900253742139551</v>
      </c>
      <c r="F27" s="262">
        <v>1491.0466582500005</v>
      </c>
      <c r="G27" s="267">
        <v>0.25475483076454042</v>
      </c>
      <c r="H27" s="266">
        <f t="shared" si="1"/>
        <v>-0.34063585876850261</v>
      </c>
      <c r="I27" s="251">
        <v>1606.2313317391302</v>
      </c>
      <c r="J27" s="61">
        <v>2151.5082178933749</v>
      </c>
      <c r="K27" s="265">
        <f t="shared" si="13"/>
        <v>-545.27688615424472</v>
      </c>
      <c r="L27" s="251">
        <v>800.55709925986628</v>
      </c>
      <c r="M27" s="61">
        <v>1155.0658879370592</v>
      </c>
      <c r="N27" s="252">
        <f t="shared" si="14"/>
        <v>-354.50878867719291</v>
      </c>
      <c r="O27" s="251">
        <v>1415.2712211641781</v>
      </c>
      <c r="P27" s="61">
        <v>2019.8124453962746</v>
      </c>
      <c r="Q27" s="252">
        <f t="shared" si="15"/>
        <v>-604.54122423209651</v>
      </c>
      <c r="R27" s="251">
        <v>422.77281666666664</v>
      </c>
      <c r="S27" s="61">
        <v>774.48605000000009</v>
      </c>
      <c r="T27" s="252">
        <f t="shared" si="16"/>
        <v>-351.71323333333345</v>
      </c>
      <c r="U27" s="251">
        <v>811.25501290928912</v>
      </c>
      <c r="V27" s="61">
        <v>557.05749999999989</v>
      </c>
      <c r="W27" s="252">
        <f t="shared" si="17"/>
        <v>254.19751290928923</v>
      </c>
      <c r="X27" s="63">
        <v>3449.8561500000001</v>
      </c>
      <c r="Y27" s="264">
        <v>0.5894299247662067</v>
      </c>
      <c r="Z27" s="263">
        <f t="shared" si="7"/>
        <v>0.32238840654269013</v>
      </c>
      <c r="AA27" s="262">
        <v>4506.4218833333343</v>
      </c>
      <c r="AB27" s="261">
        <v>0.76995091863162668</v>
      </c>
      <c r="AC27" s="260">
        <f t="shared" si="8"/>
        <v>0.33087151998895742</v>
      </c>
      <c r="AD27" s="259">
        <f t="shared" si="18"/>
        <v>-1056.5657333333343</v>
      </c>
    </row>
    <row r="28" spans="1:30" ht="15">
      <c r="A28" s="377"/>
      <c r="B28" s="270" t="s">
        <v>19</v>
      </c>
      <c r="C28" s="269">
        <f t="shared" si="0"/>
        <v>0.74328181188578224</v>
      </c>
      <c r="D28" s="251">
        <v>1195.2884620000002</v>
      </c>
      <c r="E28" s="268">
        <v>0.20422265671296902</v>
      </c>
      <c r="F28" s="262">
        <v>1046.0598560000001</v>
      </c>
      <c r="G28" s="267">
        <v>0.17872599768113892</v>
      </c>
      <c r="H28" s="266">
        <f t="shared" si="1"/>
        <v>0.12484735755777764</v>
      </c>
      <c r="I28" s="251">
        <v>1608.1228450450451</v>
      </c>
      <c r="J28" s="61">
        <v>1407.8376306666669</v>
      </c>
      <c r="K28" s="265">
        <f t="shared" si="13"/>
        <v>200.28521437837821</v>
      </c>
      <c r="L28" s="251">
        <v>174.52016172533942</v>
      </c>
      <c r="M28" s="61">
        <v>331.15695994125946</v>
      </c>
      <c r="N28" s="252">
        <f t="shared" si="14"/>
        <v>-156.63679821592004</v>
      </c>
      <c r="O28" s="251">
        <v>2065.6345804935759</v>
      </c>
      <c r="P28" s="61">
        <v>2118.7488733920741</v>
      </c>
      <c r="Q28" s="252">
        <f t="shared" si="15"/>
        <v>-53.114292898498206</v>
      </c>
      <c r="R28" s="251">
        <v>703.84329111441855</v>
      </c>
      <c r="S28" s="61">
        <v>501.83379999999988</v>
      </c>
      <c r="T28" s="252">
        <f t="shared" si="16"/>
        <v>202.00949111441867</v>
      </c>
      <c r="U28" s="251">
        <v>398.0741666666666</v>
      </c>
      <c r="V28" s="61">
        <v>0</v>
      </c>
      <c r="W28" s="252">
        <f t="shared" si="17"/>
        <v>398.0741666666666</v>
      </c>
      <c r="X28" s="63">
        <v>3342.0722000000005</v>
      </c>
      <c r="Y28" s="264">
        <v>0.57101434951403152</v>
      </c>
      <c r="Z28" s="263">
        <f t="shared" si="7"/>
        <v>0.35764890477231465</v>
      </c>
      <c r="AA28" s="262">
        <v>2951.7396333333336</v>
      </c>
      <c r="AB28" s="261">
        <v>0.50432354117837319</v>
      </c>
      <c r="AC28" s="260">
        <f t="shared" si="8"/>
        <v>0.35438757679948485</v>
      </c>
      <c r="AD28" s="259">
        <f t="shared" si="18"/>
        <v>390.33256666666693</v>
      </c>
    </row>
    <row r="29" spans="1:30" ht="15">
      <c r="A29" s="377"/>
      <c r="B29" s="258" t="s">
        <v>18</v>
      </c>
      <c r="C29" s="269">
        <f t="shared" si="0"/>
        <v>0.7433963753687719</v>
      </c>
      <c r="D29" s="251">
        <v>684.71690799999988</v>
      </c>
      <c r="E29" s="268">
        <v>0.11698825052997922</v>
      </c>
      <c r="F29" s="262">
        <v>533.66124725000009</v>
      </c>
      <c r="G29" s="267">
        <v>9.1179427536044563E-2</v>
      </c>
      <c r="H29" s="266">
        <f t="shared" si="1"/>
        <v>0.22061038508778844</v>
      </c>
      <c r="I29" s="251">
        <v>921.06570691891886</v>
      </c>
      <c r="J29" s="61">
        <v>718.22658830180183</v>
      </c>
      <c r="K29" s="265">
        <f t="shared" si="13"/>
        <v>202.83911861711704</v>
      </c>
      <c r="L29" s="251">
        <v>162.63605739359556</v>
      </c>
      <c r="M29" s="61">
        <v>0</v>
      </c>
      <c r="N29" s="252">
        <f t="shared" si="14"/>
        <v>162.63605739359556</v>
      </c>
      <c r="O29" s="251">
        <v>1320.8594413209648</v>
      </c>
      <c r="P29" s="61">
        <v>1253.3816666666669</v>
      </c>
      <c r="Q29" s="252">
        <f t="shared" si="15"/>
        <v>67.477774654297946</v>
      </c>
      <c r="R29" s="251">
        <v>558.97885127864038</v>
      </c>
      <c r="S29" s="61">
        <v>254.18396666666669</v>
      </c>
      <c r="T29" s="252">
        <f t="shared" si="16"/>
        <v>304.79488461197366</v>
      </c>
      <c r="U29" s="251">
        <v>218.25</v>
      </c>
      <c r="V29" s="61">
        <v>0</v>
      </c>
      <c r="W29" s="252">
        <f t="shared" si="17"/>
        <v>218.25</v>
      </c>
      <c r="X29" s="63">
        <v>2260.724349993201</v>
      </c>
      <c r="Y29" s="264">
        <v>0.38625917301903268</v>
      </c>
      <c r="Z29" s="263">
        <f t="shared" si="7"/>
        <v>0.30287500906603632</v>
      </c>
      <c r="AA29" s="262">
        <v>1507.5656333333336</v>
      </c>
      <c r="AB29" s="261">
        <v>0.25757720300787268</v>
      </c>
      <c r="AC29" s="260">
        <f t="shared" si="8"/>
        <v>0.35398873219870208</v>
      </c>
      <c r="AD29" s="259">
        <f t="shared" si="18"/>
        <v>753.15871665986742</v>
      </c>
    </row>
    <row r="30" spans="1:30" ht="15">
      <c r="A30" s="377"/>
      <c r="B30" s="238" t="s">
        <v>17</v>
      </c>
      <c r="C30" s="249">
        <f t="shared" si="0"/>
        <v>0.69302452709863183</v>
      </c>
      <c r="D30" s="231">
        <v>95.921113333333324</v>
      </c>
      <c r="E30" s="248">
        <v>1.6388733952155496E-2</v>
      </c>
      <c r="F30" s="242">
        <v>75.962652750000004</v>
      </c>
      <c r="G30" s="247">
        <v>1.2978703676828279E-2</v>
      </c>
      <c r="H30" s="246">
        <f t="shared" si="1"/>
        <v>0.20807161103287156</v>
      </c>
      <c r="I30" s="231">
        <v>138.40940628019325</v>
      </c>
      <c r="J30" s="72">
        <v>109.61064608695654</v>
      </c>
      <c r="K30" s="245">
        <f t="shared" si="13"/>
        <v>28.798760193236717</v>
      </c>
      <c r="L30" s="231">
        <v>49.425707902965009</v>
      </c>
      <c r="M30" s="72">
        <v>0</v>
      </c>
      <c r="N30" s="232">
        <f t="shared" si="14"/>
        <v>49.425707902965009</v>
      </c>
      <c r="O30" s="231">
        <v>264.27345876370163</v>
      </c>
      <c r="P30" s="72">
        <v>188.13249999999996</v>
      </c>
      <c r="Q30" s="232">
        <f t="shared" si="15"/>
        <v>76.140958763701661</v>
      </c>
      <c r="R30" s="231">
        <v>0</v>
      </c>
      <c r="S30" s="72">
        <v>40.493599999999994</v>
      </c>
      <c r="T30" s="232">
        <f t="shared" si="16"/>
        <v>-40.493599999999994</v>
      </c>
      <c r="U30" s="231">
        <v>507.66916666666674</v>
      </c>
      <c r="V30" s="72">
        <v>0</v>
      </c>
      <c r="W30" s="232">
        <f t="shared" si="17"/>
        <v>507.66916666666674</v>
      </c>
      <c r="X30" s="74">
        <v>821.36833333333334</v>
      </c>
      <c r="Y30" s="244">
        <v>0.14033601804585713</v>
      </c>
      <c r="Z30" s="243">
        <f t="shared" si="7"/>
        <v>0.11678209329553731</v>
      </c>
      <c r="AA30" s="242">
        <v>228.62609999999995</v>
      </c>
      <c r="AB30" s="241">
        <v>3.9062227255997312E-2</v>
      </c>
      <c r="AC30" s="240">
        <f t="shared" si="8"/>
        <v>0.33225713402800477</v>
      </c>
      <c r="AD30" s="239">
        <f t="shared" si="18"/>
        <v>592.74223333333339</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168.10933472822549</v>
      </c>
      <c r="P31" s="49">
        <v>0</v>
      </c>
      <c r="Q31" s="212">
        <f t="shared" si="15"/>
        <v>168.10933472822549</v>
      </c>
      <c r="R31" s="211">
        <v>2.0547913256075154</v>
      </c>
      <c r="S31" s="49">
        <v>0</v>
      </c>
      <c r="T31" s="212">
        <f t="shared" si="16"/>
        <v>2.0547913256075154</v>
      </c>
      <c r="U31" s="211">
        <v>8.3458739461669875</v>
      </c>
      <c r="V31" s="49">
        <v>0</v>
      </c>
      <c r="W31" s="212">
        <f t="shared" si="17"/>
        <v>8.3458739461669875</v>
      </c>
      <c r="X31" s="51">
        <v>178.51</v>
      </c>
      <c r="Y31" s="224">
        <v>3.0499571951721972E-2</v>
      </c>
      <c r="Z31" s="223">
        <f t="shared" si="7"/>
        <v>0</v>
      </c>
      <c r="AA31" s="222">
        <v>0</v>
      </c>
      <c r="AB31" s="221">
        <v>0</v>
      </c>
      <c r="AC31" s="220">
        <f t="shared" si="8"/>
        <v>1</v>
      </c>
      <c r="AD31" s="219">
        <f t="shared" si="18"/>
        <v>178.51</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15.37</v>
      </c>
      <c r="P32" s="38">
        <v>0</v>
      </c>
      <c r="Q32" s="192">
        <f t="shared" si="15"/>
        <v>15.37</v>
      </c>
      <c r="R32" s="191">
        <v>1.8783333333333332</v>
      </c>
      <c r="S32" s="38">
        <v>0</v>
      </c>
      <c r="T32" s="192">
        <f t="shared" si="16"/>
        <v>1.8783333333333332</v>
      </c>
      <c r="U32" s="191">
        <v>13.491666666666667</v>
      </c>
      <c r="V32" s="38">
        <v>0</v>
      </c>
      <c r="W32" s="192">
        <f t="shared" si="17"/>
        <v>13.491666666666667</v>
      </c>
      <c r="X32" s="40">
        <v>30.74</v>
      </c>
      <c r="Y32" s="204">
        <v>5.2521250450727319E-3</v>
      </c>
      <c r="Z32" s="203">
        <f t="shared" si="7"/>
        <v>0</v>
      </c>
      <c r="AA32" s="202">
        <v>0</v>
      </c>
      <c r="AB32" s="201">
        <v>0</v>
      </c>
      <c r="AC32" s="200">
        <f t="shared" si="8"/>
        <v>1</v>
      </c>
      <c r="AD32" s="199">
        <f t="shared" si="18"/>
        <v>30.74</v>
      </c>
    </row>
    <row r="33" spans="1:30" ht="15">
      <c r="A33" s="377"/>
      <c r="B33" s="178" t="s">
        <v>14</v>
      </c>
      <c r="C33" s="189">
        <f t="shared" si="0"/>
        <v>0.69950350412832829</v>
      </c>
      <c r="D33" s="171">
        <f>SUM(D21:D32)</f>
        <v>4837.568181333334</v>
      </c>
      <c r="E33" s="188">
        <v>0.82652937548561323</v>
      </c>
      <c r="F33" s="182">
        <f>SUM(F21:F32)</f>
        <v>4792.4356836666675</v>
      </c>
      <c r="G33" s="187">
        <v>0.8188182004816521</v>
      </c>
      <c r="H33" s="186">
        <f t="shared" si="1"/>
        <v>9.329583785675357E-3</v>
      </c>
      <c r="I33" s="171">
        <f t="shared" ref="I33:X33" si="19">SUM(I21:I32)</f>
        <v>6915.7168660099405</v>
      </c>
      <c r="J33" s="27">
        <f t="shared" si="19"/>
        <v>6857.342318441576</v>
      </c>
      <c r="K33" s="185">
        <f t="shared" si="19"/>
        <v>58.374547568364505</v>
      </c>
      <c r="L33" s="171">
        <f t="shared" si="19"/>
        <v>2500.8719443509667</v>
      </c>
      <c r="M33" s="27">
        <f t="shared" si="19"/>
        <v>2470.4057300376653</v>
      </c>
      <c r="N33" s="172">
        <f t="shared" si="19"/>
        <v>30.466214313302352</v>
      </c>
      <c r="O33" s="171">
        <f t="shared" si="19"/>
        <v>8466.991785068114</v>
      </c>
      <c r="P33" s="27">
        <f t="shared" si="19"/>
        <v>8885.3892699623357</v>
      </c>
      <c r="Q33" s="172">
        <f t="shared" si="19"/>
        <v>-418.39748489422379</v>
      </c>
      <c r="R33" s="171">
        <f t="shared" si="19"/>
        <v>2030.4537837186665</v>
      </c>
      <c r="S33" s="27">
        <f t="shared" si="19"/>
        <v>2453.0841833333329</v>
      </c>
      <c r="T33" s="172">
        <f t="shared" si="19"/>
        <v>-422.630399614667</v>
      </c>
      <c r="U33" s="171">
        <f t="shared" si="19"/>
        <v>3536.2927201887892</v>
      </c>
      <c r="V33" s="27">
        <f t="shared" si="19"/>
        <v>589.04666666666662</v>
      </c>
      <c r="W33" s="172">
        <f t="shared" si="19"/>
        <v>2947.2460535221226</v>
      </c>
      <c r="X33" s="29">
        <f t="shared" si="19"/>
        <v>16534.610233326537</v>
      </c>
      <c r="Y33" s="184">
        <v>2.8250436082293491</v>
      </c>
      <c r="Z33" s="183">
        <f t="shared" si="7"/>
        <v>0.29257225377970592</v>
      </c>
      <c r="AA33" s="182">
        <f>SUM(AA21:AA32)</f>
        <v>14397.925850000003</v>
      </c>
      <c r="AB33" s="181">
        <v>2.4599774547512228</v>
      </c>
      <c r="AC33" s="180">
        <f t="shared" si="8"/>
        <v>0.33285597756198099</v>
      </c>
      <c r="AD33" s="179">
        <f>SUM(AD21:AD32)</f>
        <v>2136.684383326533</v>
      </c>
    </row>
    <row r="34" spans="1:30" ht="15">
      <c r="A34" s="377"/>
      <c r="B34" s="158" t="s">
        <v>87</v>
      </c>
      <c r="C34" s="169">
        <f t="shared" si="0"/>
        <v>0.69953944656783684</v>
      </c>
      <c r="D34" s="151">
        <f>SUM(D24:D30)</f>
        <v>4836.1235853333346</v>
      </c>
      <c r="E34" s="168">
        <v>0.82628255704606846</v>
      </c>
      <c r="F34" s="162">
        <f>SUM(F24:F30)</f>
        <v>4792.4356836666675</v>
      </c>
      <c r="G34" s="167">
        <v>0.8188182004816521</v>
      </c>
      <c r="H34" s="166">
        <f t="shared" si="1"/>
        <v>9.0336611328876732E-3</v>
      </c>
      <c r="I34" s="151">
        <f t="shared" ref="I34:X34" si="20">SUM(I24:I30)</f>
        <v>6913.2964682133306</v>
      </c>
      <c r="J34" s="16">
        <f t="shared" si="20"/>
        <v>6857.342318441576</v>
      </c>
      <c r="K34" s="165">
        <f t="shared" si="20"/>
        <v>55.954149771754373</v>
      </c>
      <c r="L34" s="151">
        <f t="shared" si="20"/>
        <v>2500.8719443509667</v>
      </c>
      <c r="M34" s="16">
        <f t="shared" si="20"/>
        <v>2470.4057300376653</v>
      </c>
      <c r="N34" s="152">
        <f t="shared" si="20"/>
        <v>30.466214313302352</v>
      </c>
      <c r="O34" s="151">
        <f t="shared" si="20"/>
        <v>8281.9749503398871</v>
      </c>
      <c r="P34" s="16">
        <f t="shared" si="20"/>
        <v>8885.3892699623357</v>
      </c>
      <c r="Q34" s="152">
        <f t="shared" si="20"/>
        <v>-603.41431962244917</v>
      </c>
      <c r="R34" s="151">
        <f t="shared" si="20"/>
        <v>2026.2131590597255</v>
      </c>
      <c r="S34" s="16">
        <f t="shared" si="20"/>
        <v>2453.0841833333329</v>
      </c>
      <c r="T34" s="152">
        <f t="shared" si="20"/>
        <v>-426.87102427360776</v>
      </c>
      <c r="U34" s="151">
        <f t="shared" si="20"/>
        <v>3478.8901795759557</v>
      </c>
      <c r="V34" s="16">
        <f t="shared" si="20"/>
        <v>589.04666666666662</v>
      </c>
      <c r="W34" s="152">
        <f t="shared" si="20"/>
        <v>2889.8435129092891</v>
      </c>
      <c r="X34" s="18">
        <f t="shared" si="20"/>
        <v>16287.950233326535</v>
      </c>
      <c r="Y34" s="164">
        <v>2.7829001741493999</v>
      </c>
      <c r="Z34" s="163">
        <f t="shared" si="7"/>
        <v>0.29691419215158293</v>
      </c>
      <c r="AA34" s="162">
        <f>SUM(AA24:AA30)</f>
        <v>14397.925850000003</v>
      </c>
      <c r="AB34" s="161">
        <v>2.4599774547512228</v>
      </c>
      <c r="AC34" s="160">
        <f t="shared" si="8"/>
        <v>0.33285597756198099</v>
      </c>
      <c r="AD34" s="159">
        <f>SUM(AD24:AD30)</f>
        <v>1890.0243833265331</v>
      </c>
    </row>
    <row r="35" spans="1:30" ht="15.75" thickBot="1">
      <c r="A35" s="379"/>
      <c r="B35" s="301" t="s">
        <v>86</v>
      </c>
      <c r="C35" s="313">
        <f t="shared" si="0"/>
        <v>0.59684238765346531</v>
      </c>
      <c r="D35" s="294">
        <f>SUM(D21:D23,D31:D32)</f>
        <v>1.444596</v>
      </c>
      <c r="E35" s="312">
        <v>2.4681843954495408E-4</v>
      </c>
      <c r="F35" s="305">
        <f>SUM(F21:F23,F31:F32)</f>
        <v>0</v>
      </c>
      <c r="G35" s="311">
        <v>0</v>
      </c>
      <c r="H35" s="310">
        <f t="shared" si="1"/>
        <v>1</v>
      </c>
      <c r="I35" s="294">
        <f t="shared" ref="I35:X35" si="21">SUM(I21:I23,I31:I32)</f>
        <v>2.4203977966101693</v>
      </c>
      <c r="J35" s="293">
        <f t="shared" si="21"/>
        <v>0</v>
      </c>
      <c r="K35" s="309">
        <f t="shared" si="21"/>
        <v>2.4203977966101693</v>
      </c>
      <c r="L35" s="294">
        <f t="shared" si="21"/>
        <v>0</v>
      </c>
      <c r="M35" s="293">
        <f t="shared" si="21"/>
        <v>0</v>
      </c>
      <c r="N35" s="295">
        <f t="shared" si="21"/>
        <v>0</v>
      </c>
      <c r="O35" s="294">
        <f t="shared" si="21"/>
        <v>185.01683472822549</v>
      </c>
      <c r="P35" s="293">
        <f t="shared" si="21"/>
        <v>0</v>
      </c>
      <c r="Q35" s="295">
        <f t="shared" si="21"/>
        <v>185.01683472822549</v>
      </c>
      <c r="R35" s="294">
        <f t="shared" si="21"/>
        <v>4.2406246589408489</v>
      </c>
      <c r="S35" s="293">
        <f t="shared" si="21"/>
        <v>0</v>
      </c>
      <c r="T35" s="295">
        <f t="shared" si="21"/>
        <v>4.2406246589408489</v>
      </c>
      <c r="U35" s="294">
        <f t="shared" si="21"/>
        <v>57.40254061283354</v>
      </c>
      <c r="V35" s="293">
        <f t="shared" si="21"/>
        <v>0</v>
      </c>
      <c r="W35" s="295">
        <f t="shared" si="21"/>
        <v>57.40254061283354</v>
      </c>
      <c r="X35" s="308">
        <f t="shared" si="21"/>
        <v>246.65999999999988</v>
      </c>
      <c r="Y35" s="307">
        <v>4.2143434079949235E-2</v>
      </c>
      <c r="Z35" s="306">
        <f t="shared" si="7"/>
        <v>5.8566285575285849E-3</v>
      </c>
      <c r="AA35" s="305">
        <f>SUM(AA21:AA23,AA31:AA32)</f>
        <v>0</v>
      </c>
      <c r="AB35" s="304">
        <v>0</v>
      </c>
      <c r="AC35" s="303">
        <f t="shared" si="8"/>
        <v>1</v>
      </c>
      <c r="AD35" s="302">
        <f>SUM(AD21:AD23,AD31:AD32)</f>
        <v>246.65999999999988</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11.559999999999945</v>
      </c>
      <c r="V36" s="83">
        <v>0</v>
      </c>
      <c r="W36" s="274">
        <f t="shared" ref="W36:W47" si="26">U36-V36</f>
        <v>11.559999999999945</v>
      </c>
      <c r="X36" s="85">
        <v>11.559999999999945</v>
      </c>
      <c r="Y36" s="286">
        <v>1.9750997241717795E-3</v>
      </c>
      <c r="Z36" s="285">
        <f t="shared" si="7"/>
        <v>0</v>
      </c>
      <c r="AA36" s="284">
        <v>0</v>
      </c>
      <c r="AB36" s="283">
        <v>0</v>
      </c>
      <c r="AC36" s="282">
        <f t="shared" si="8"/>
        <v>1</v>
      </c>
      <c r="AD36" s="281">
        <f t="shared" ref="AD36:AD47" si="27">X36-AA36</f>
        <v>11.559999999999945</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10.440000000000001</v>
      </c>
      <c r="V37" s="61">
        <v>0</v>
      </c>
      <c r="W37" s="252">
        <f t="shared" si="26"/>
        <v>10.440000000000001</v>
      </c>
      <c r="X37" s="63">
        <v>10.440000000000001</v>
      </c>
      <c r="Y37" s="264">
        <v>1.7837405813454564E-3</v>
      </c>
      <c r="Z37" s="263">
        <f t="shared" si="7"/>
        <v>0</v>
      </c>
      <c r="AA37" s="262">
        <v>0</v>
      </c>
      <c r="AB37" s="261">
        <v>0</v>
      </c>
      <c r="AC37" s="260">
        <f t="shared" si="8"/>
        <v>1</v>
      </c>
      <c r="AD37" s="259">
        <f t="shared" si="27"/>
        <v>10.440000000000001</v>
      </c>
    </row>
    <row r="38" spans="1:30" ht="15">
      <c r="A38" s="377"/>
      <c r="B38" s="271" t="s">
        <v>24</v>
      </c>
      <c r="C38" s="249">
        <f t="shared" si="0"/>
        <v>0.59670168731693218</v>
      </c>
      <c r="D38" s="231">
        <v>2.7652919999999996</v>
      </c>
      <c r="E38" s="248">
        <v>4.7246777391474508E-4</v>
      </c>
      <c r="F38" s="242">
        <v>0</v>
      </c>
      <c r="G38" s="247">
        <v>0</v>
      </c>
      <c r="H38" s="246">
        <f t="shared" si="1"/>
        <v>1</v>
      </c>
      <c r="I38" s="231">
        <v>4.6342955932203393</v>
      </c>
      <c r="J38" s="72">
        <v>0</v>
      </c>
      <c r="K38" s="245">
        <f t="shared" si="22"/>
        <v>4.6342955932203393</v>
      </c>
      <c r="L38" s="231">
        <v>0</v>
      </c>
      <c r="M38" s="72">
        <v>0</v>
      </c>
      <c r="N38" s="232">
        <f t="shared" si="23"/>
        <v>0</v>
      </c>
      <c r="O38" s="231">
        <v>2.7675000000000001</v>
      </c>
      <c r="P38" s="72">
        <v>0</v>
      </c>
      <c r="Q38" s="232">
        <f t="shared" si="24"/>
        <v>2.7675000000000001</v>
      </c>
      <c r="R38" s="231">
        <v>0.92249999999999999</v>
      </c>
      <c r="S38" s="72">
        <v>0</v>
      </c>
      <c r="T38" s="232">
        <f t="shared" si="25"/>
        <v>0.92249999999999999</v>
      </c>
      <c r="U38" s="231">
        <v>15.319999999999936</v>
      </c>
      <c r="V38" s="72">
        <v>0</v>
      </c>
      <c r="W38" s="232">
        <f t="shared" si="26"/>
        <v>15.319999999999936</v>
      </c>
      <c r="X38" s="74">
        <v>19.009999999999938</v>
      </c>
      <c r="Y38" s="244">
        <v>3.2479797367219359E-3</v>
      </c>
      <c r="Z38" s="243">
        <f t="shared" si="7"/>
        <v>0.14546512361914826</v>
      </c>
      <c r="AA38" s="242">
        <v>0</v>
      </c>
      <c r="AB38" s="241">
        <v>0</v>
      </c>
      <c r="AC38" s="240">
        <f t="shared" si="8"/>
        <v>1</v>
      </c>
      <c r="AD38" s="239">
        <f t="shared" si="27"/>
        <v>19.009999999999938</v>
      </c>
    </row>
    <row r="39" spans="1:30" ht="15">
      <c r="A39" s="377"/>
      <c r="B39" s="218" t="s">
        <v>23</v>
      </c>
      <c r="C39" s="229">
        <f t="shared" si="0"/>
        <v>0.59301933770006121</v>
      </c>
      <c r="D39" s="211">
        <v>153.64206000000001</v>
      </c>
      <c r="E39" s="228">
        <v>2.625072580684995E-2</v>
      </c>
      <c r="F39" s="222">
        <v>101.893992</v>
      </c>
      <c r="G39" s="227">
        <v>1.7409238365719278E-2</v>
      </c>
      <c r="H39" s="226">
        <f t="shared" si="1"/>
        <v>0.33680925652780241</v>
      </c>
      <c r="I39" s="211">
        <v>259.08440118644069</v>
      </c>
      <c r="J39" s="49">
        <v>171.83084135593219</v>
      </c>
      <c r="K39" s="225">
        <f t="shared" si="22"/>
        <v>87.253559830508493</v>
      </c>
      <c r="L39" s="211">
        <v>0</v>
      </c>
      <c r="M39" s="49">
        <v>0</v>
      </c>
      <c r="N39" s="212">
        <f t="shared" si="23"/>
        <v>0</v>
      </c>
      <c r="O39" s="211">
        <v>356.11750000000001</v>
      </c>
      <c r="P39" s="49">
        <v>296.47999999999996</v>
      </c>
      <c r="Q39" s="212">
        <f t="shared" si="24"/>
        <v>59.637500000000045</v>
      </c>
      <c r="R39" s="211">
        <v>0.60840000000000005</v>
      </c>
      <c r="S39" s="49">
        <v>63.719250000000002</v>
      </c>
      <c r="T39" s="212">
        <f t="shared" si="25"/>
        <v>-63.110849999999999</v>
      </c>
      <c r="U39" s="211">
        <v>226.85750000000004</v>
      </c>
      <c r="V39" s="49">
        <v>0</v>
      </c>
      <c r="W39" s="212">
        <f t="shared" si="26"/>
        <v>226.85750000000004</v>
      </c>
      <c r="X39" s="51">
        <v>583.5834000000001</v>
      </c>
      <c r="Y39" s="224">
        <v>9.9708945706854221E-2</v>
      </c>
      <c r="Z39" s="223">
        <f t="shared" si="7"/>
        <v>0.26327352697146628</v>
      </c>
      <c r="AA39" s="222">
        <v>360.19924999999995</v>
      </c>
      <c r="AB39" s="221">
        <v>6.1542339045891042E-2</v>
      </c>
      <c r="AC39" s="220">
        <f t="shared" si="8"/>
        <v>0.28288229917191671</v>
      </c>
      <c r="AD39" s="219">
        <f t="shared" si="27"/>
        <v>223.38415000000015</v>
      </c>
    </row>
    <row r="40" spans="1:30" ht="15">
      <c r="A40" s="377"/>
      <c r="B40" s="270" t="s">
        <v>22</v>
      </c>
      <c r="C40" s="269">
        <f t="shared" si="0"/>
        <v>0.64354639589898022</v>
      </c>
      <c r="D40" s="251">
        <v>797.62904700000001</v>
      </c>
      <c r="E40" s="268">
        <v>0.13628000957795042</v>
      </c>
      <c r="F40" s="262">
        <v>546.643326</v>
      </c>
      <c r="G40" s="267">
        <v>9.3397498484146066E-2</v>
      </c>
      <c r="H40" s="266">
        <f t="shared" si="1"/>
        <v>0.31466472032832077</v>
      </c>
      <c r="I40" s="251">
        <v>1239.4274167067306</v>
      </c>
      <c r="J40" s="61">
        <v>850.17413841346161</v>
      </c>
      <c r="K40" s="265">
        <f t="shared" si="22"/>
        <v>389.25327829326898</v>
      </c>
      <c r="L40" s="251">
        <v>205.58819918175038</v>
      </c>
      <c r="M40" s="61">
        <v>104.72519742606943</v>
      </c>
      <c r="N40" s="252">
        <f t="shared" si="23"/>
        <v>100.86300175568095</v>
      </c>
      <c r="O40" s="251">
        <v>724.75680081824953</v>
      </c>
      <c r="P40" s="61">
        <v>1364.2148025739307</v>
      </c>
      <c r="Q40" s="252">
        <f t="shared" si="24"/>
        <v>-639.45800175568115</v>
      </c>
      <c r="R40" s="251">
        <v>94.005600000000001</v>
      </c>
      <c r="S40" s="61">
        <v>313.58339999999993</v>
      </c>
      <c r="T40" s="252">
        <f t="shared" si="25"/>
        <v>-219.57779999999991</v>
      </c>
      <c r="U40" s="251">
        <v>2158.8474999999999</v>
      </c>
      <c r="V40" s="61">
        <v>0</v>
      </c>
      <c r="W40" s="252">
        <f t="shared" si="26"/>
        <v>2158.8474999999999</v>
      </c>
      <c r="X40" s="63">
        <v>3183.1980999999996</v>
      </c>
      <c r="Y40" s="264">
        <v>0.54386969630572324</v>
      </c>
      <c r="Z40" s="263">
        <f t="shared" si="7"/>
        <v>0.25057474336894087</v>
      </c>
      <c r="AA40" s="262">
        <v>1782.5234</v>
      </c>
      <c r="AB40" s="261">
        <v>0.30455549099570439</v>
      </c>
      <c r="AC40" s="260">
        <f t="shared" si="8"/>
        <v>0.30666824682357607</v>
      </c>
      <c r="AD40" s="259">
        <f t="shared" si="27"/>
        <v>1400.6746999999996</v>
      </c>
    </row>
    <row r="41" spans="1:30" ht="15">
      <c r="A41" s="377"/>
      <c r="B41" s="270" t="s">
        <v>21</v>
      </c>
      <c r="C41" s="269">
        <f t="shared" si="0"/>
        <v>0.69218655401293883</v>
      </c>
      <c r="D41" s="251">
        <v>884.03813199999991</v>
      </c>
      <c r="E41" s="268">
        <v>0.15104355282617155</v>
      </c>
      <c r="F41" s="262">
        <v>910.97662800000001</v>
      </c>
      <c r="G41" s="267">
        <v>0.1556461666792992</v>
      </c>
      <c r="H41" s="266">
        <f t="shared" si="1"/>
        <v>-3.0472097328037094E-2</v>
      </c>
      <c r="I41" s="251">
        <v>1277.1674440579711</v>
      </c>
      <c r="J41" s="61">
        <v>1314.5820511801244</v>
      </c>
      <c r="K41" s="265">
        <f t="shared" si="22"/>
        <v>-37.414607122153257</v>
      </c>
      <c r="L41" s="251">
        <v>135.78199999999993</v>
      </c>
      <c r="M41" s="61">
        <v>636.99329048953086</v>
      </c>
      <c r="N41" s="252">
        <f t="shared" si="23"/>
        <v>-501.21129048953094</v>
      </c>
      <c r="O41" s="251">
        <v>1163.8129999999999</v>
      </c>
      <c r="P41" s="61">
        <v>1633.686709510469</v>
      </c>
      <c r="Q41" s="252">
        <f t="shared" si="24"/>
        <v>-469.8737095104691</v>
      </c>
      <c r="R41" s="251">
        <v>245.98860000000002</v>
      </c>
      <c r="S41" s="61">
        <v>484.36</v>
      </c>
      <c r="T41" s="252">
        <f t="shared" si="25"/>
        <v>-238.37139999999999</v>
      </c>
      <c r="U41" s="251">
        <v>1283.4850000000001</v>
      </c>
      <c r="V41" s="61">
        <v>0</v>
      </c>
      <c r="W41" s="252">
        <f t="shared" si="26"/>
        <v>1283.4850000000001</v>
      </c>
      <c r="X41" s="63">
        <v>2829.0686000000001</v>
      </c>
      <c r="Y41" s="264">
        <v>0.4833644127615111</v>
      </c>
      <c r="Z41" s="263">
        <f t="shared" si="7"/>
        <v>0.31248380898222117</v>
      </c>
      <c r="AA41" s="262">
        <v>2755.04</v>
      </c>
      <c r="AB41" s="261">
        <v>0.4707161543645404</v>
      </c>
      <c r="AC41" s="260">
        <f t="shared" si="8"/>
        <v>0.33065822202218481</v>
      </c>
      <c r="AD41" s="259">
        <f t="shared" si="27"/>
        <v>74.028600000000097</v>
      </c>
    </row>
    <row r="42" spans="1:30" ht="15">
      <c r="A42" s="377"/>
      <c r="B42" s="270" t="s">
        <v>20</v>
      </c>
      <c r="C42" s="269">
        <f t="shared" si="0"/>
        <v>0.69243428116153749</v>
      </c>
      <c r="D42" s="251">
        <v>1120.560252</v>
      </c>
      <c r="E42" s="268">
        <v>0.19145486545355275</v>
      </c>
      <c r="F42" s="262">
        <v>1286.968167</v>
      </c>
      <c r="G42" s="267">
        <v>0.21988671901671905</v>
      </c>
      <c r="H42" s="266">
        <f t="shared" si="1"/>
        <v>-0.14850421001725841</v>
      </c>
      <c r="I42" s="251">
        <v>1618.2911252173913</v>
      </c>
      <c r="J42" s="61">
        <v>1857.1515593788822</v>
      </c>
      <c r="K42" s="265">
        <f t="shared" si="22"/>
        <v>-238.86043416149096</v>
      </c>
      <c r="L42" s="251">
        <v>293.1314199814957</v>
      </c>
      <c r="M42" s="61">
        <v>416.5542505483794</v>
      </c>
      <c r="N42" s="252">
        <f t="shared" si="23"/>
        <v>-123.4228305668837</v>
      </c>
      <c r="O42" s="251">
        <v>1166.4710800185042</v>
      </c>
      <c r="P42" s="61">
        <v>1587.8332494516205</v>
      </c>
      <c r="Q42" s="252">
        <f t="shared" si="24"/>
        <v>-421.36216943311638</v>
      </c>
      <c r="R42" s="251">
        <v>423.96899999999988</v>
      </c>
      <c r="S42" s="61">
        <v>676.36000000000013</v>
      </c>
      <c r="T42" s="252">
        <f t="shared" si="25"/>
        <v>-252.39100000000025</v>
      </c>
      <c r="U42" s="251">
        <v>1593.8674999999998</v>
      </c>
      <c r="V42" s="61">
        <v>1202.8024999999998</v>
      </c>
      <c r="W42" s="252">
        <f t="shared" si="26"/>
        <v>391.06500000000005</v>
      </c>
      <c r="X42" s="63">
        <v>3477.4389999999994</v>
      </c>
      <c r="Y42" s="264">
        <v>0.59414263059898087</v>
      </c>
      <c r="Z42" s="263">
        <f t="shared" si="7"/>
        <v>0.32223721307548464</v>
      </c>
      <c r="AA42" s="262">
        <v>3883.5499999999997</v>
      </c>
      <c r="AB42" s="261">
        <v>0.66352928497677377</v>
      </c>
      <c r="AC42" s="260">
        <f t="shared" si="8"/>
        <v>0.33138962212408751</v>
      </c>
      <c r="AD42" s="259">
        <f t="shared" si="27"/>
        <v>-406.11100000000033</v>
      </c>
    </row>
    <row r="43" spans="1:30" ht="15">
      <c r="A43" s="377"/>
      <c r="B43" s="270" t="s">
        <v>19</v>
      </c>
      <c r="C43" s="269">
        <f t="shared" si="0"/>
        <v>0.74332846807527786</v>
      </c>
      <c r="D43" s="251">
        <v>1203.723056</v>
      </c>
      <c r="E43" s="268">
        <v>0.20566376088969054</v>
      </c>
      <c r="F43" s="262">
        <v>929.05908899999997</v>
      </c>
      <c r="G43" s="267">
        <v>0.1587356704626805</v>
      </c>
      <c r="H43" s="266">
        <f t="shared" si="1"/>
        <v>0.2281787040888914</v>
      </c>
      <c r="I43" s="251">
        <v>1619.3689703783784</v>
      </c>
      <c r="J43" s="61">
        <v>1250.4498114054054</v>
      </c>
      <c r="K43" s="265">
        <f t="shared" si="22"/>
        <v>368.91915897297304</v>
      </c>
      <c r="L43" s="251">
        <v>352.1008306866521</v>
      </c>
      <c r="M43" s="61">
        <v>414.05279586149186</v>
      </c>
      <c r="N43" s="252">
        <f t="shared" si="23"/>
        <v>-61.951965174839756</v>
      </c>
      <c r="O43" s="251">
        <v>1669.3116693133484</v>
      </c>
      <c r="P43" s="61">
        <v>1713.587204138508</v>
      </c>
      <c r="Q43" s="252">
        <f t="shared" si="24"/>
        <v>-44.275534825159639</v>
      </c>
      <c r="R43" s="251">
        <v>557.30219999999997</v>
      </c>
      <c r="S43" s="61">
        <v>455.0052</v>
      </c>
      <c r="T43" s="252">
        <f t="shared" si="25"/>
        <v>102.29699999999997</v>
      </c>
      <c r="U43" s="251">
        <v>763.35749999999996</v>
      </c>
      <c r="V43" s="61">
        <v>31.190000000000055</v>
      </c>
      <c r="W43" s="252">
        <f t="shared" si="26"/>
        <v>732.1674999999999</v>
      </c>
      <c r="X43" s="63">
        <v>3342.0722000000005</v>
      </c>
      <c r="Y43" s="264">
        <v>0.57101434951403152</v>
      </c>
      <c r="Z43" s="263">
        <f t="shared" si="7"/>
        <v>0.36017266652707258</v>
      </c>
      <c r="AA43" s="262">
        <v>2613.8352</v>
      </c>
      <c r="AB43" s="261">
        <v>0.44659041374595992</v>
      </c>
      <c r="AC43" s="260">
        <f t="shared" si="8"/>
        <v>0.35543904565980289</v>
      </c>
      <c r="AD43" s="259">
        <f t="shared" si="27"/>
        <v>728.23700000000053</v>
      </c>
    </row>
    <row r="44" spans="1:30" ht="15">
      <c r="A44" s="377"/>
      <c r="B44" s="258" t="s">
        <v>18</v>
      </c>
      <c r="C44" s="269">
        <f t="shared" si="0"/>
        <v>0.74359571014459536</v>
      </c>
      <c r="D44" s="251">
        <v>781.19095600000003</v>
      </c>
      <c r="E44" s="268">
        <v>0.13347145689628859</v>
      </c>
      <c r="F44" s="262">
        <v>533.03977599999996</v>
      </c>
      <c r="G44" s="267">
        <v>9.1073245209527282E-2</v>
      </c>
      <c r="H44" s="266">
        <f t="shared" si="1"/>
        <v>0.3176575177862147</v>
      </c>
      <c r="I44" s="251">
        <v>1050.558718054054</v>
      </c>
      <c r="J44" s="61">
        <v>717.43318695495486</v>
      </c>
      <c r="K44" s="265">
        <f t="shared" si="22"/>
        <v>333.12553109909913</v>
      </c>
      <c r="L44" s="251">
        <v>0</v>
      </c>
      <c r="M44" s="61">
        <v>0</v>
      </c>
      <c r="N44" s="252">
        <f t="shared" si="23"/>
        <v>0</v>
      </c>
      <c r="O44" s="251">
        <v>476.60749999999996</v>
      </c>
      <c r="P44" s="61">
        <v>1130.9449999999999</v>
      </c>
      <c r="Q44" s="252">
        <f t="shared" si="24"/>
        <v>-654.33749999999998</v>
      </c>
      <c r="R44" s="251">
        <v>236.70159999999998</v>
      </c>
      <c r="S44" s="61">
        <v>261.22000000000003</v>
      </c>
      <c r="T44" s="252">
        <f t="shared" si="25"/>
        <v>-24.518400000000042</v>
      </c>
      <c r="U44" s="251">
        <v>1703.1624999999999</v>
      </c>
      <c r="V44" s="61">
        <v>107.33500000000004</v>
      </c>
      <c r="W44" s="252">
        <f t="shared" si="26"/>
        <v>1595.8274999999999</v>
      </c>
      <c r="X44" s="63">
        <v>2416.4715999999999</v>
      </c>
      <c r="Y44" s="264">
        <v>0.41286958396444295</v>
      </c>
      <c r="Z44" s="263">
        <f t="shared" si="7"/>
        <v>0.32327752413891397</v>
      </c>
      <c r="AA44" s="262">
        <v>1499.5</v>
      </c>
      <c r="AB44" s="261">
        <v>0.25619913811401229</v>
      </c>
      <c r="AC44" s="260">
        <f t="shared" si="8"/>
        <v>0.35547834344781593</v>
      </c>
      <c r="AD44" s="259">
        <f t="shared" si="27"/>
        <v>916.97159999999985</v>
      </c>
    </row>
    <row r="45" spans="1:30" ht="15">
      <c r="A45" s="377"/>
      <c r="B45" s="238" t="s">
        <v>17</v>
      </c>
      <c r="C45" s="249">
        <f t="shared" si="0"/>
        <v>0.69302435997540701</v>
      </c>
      <c r="D45" s="231">
        <v>125.594477</v>
      </c>
      <c r="E45" s="248">
        <v>2.1458617377179936E-2</v>
      </c>
      <c r="F45" s="242">
        <v>73.682517750000017</v>
      </c>
      <c r="G45" s="247">
        <v>1.2589128070437088E-2</v>
      </c>
      <c r="H45" s="246">
        <f t="shared" si="1"/>
        <v>0.41332995279720763</v>
      </c>
      <c r="I45" s="231">
        <v>181.2266411594203</v>
      </c>
      <c r="J45" s="72">
        <v>106.32566689440995</v>
      </c>
      <c r="K45" s="245">
        <f t="shared" si="22"/>
        <v>74.900974265010348</v>
      </c>
      <c r="L45" s="231">
        <v>260.72859747893165</v>
      </c>
      <c r="M45" s="72">
        <v>14.747499999999988</v>
      </c>
      <c r="N45" s="232">
        <f t="shared" si="23"/>
        <v>245.98109747893164</v>
      </c>
      <c r="O45" s="231">
        <v>632.70390252106836</v>
      </c>
      <c r="P45" s="72">
        <v>168.625</v>
      </c>
      <c r="Q45" s="232">
        <f t="shared" si="24"/>
        <v>464.07890252106836</v>
      </c>
      <c r="R45" s="231">
        <v>0</v>
      </c>
      <c r="S45" s="72">
        <v>38.842049999999986</v>
      </c>
      <c r="T45" s="232">
        <f t="shared" si="25"/>
        <v>-38.842049999999986</v>
      </c>
      <c r="U45" s="231">
        <v>0</v>
      </c>
      <c r="V45" s="72">
        <v>0</v>
      </c>
      <c r="W45" s="232">
        <f t="shared" si="26"/>
        <v>0</v>
      </c>
      <c r="X45" s="74">
        <v>893.4325</v>
      </c>
      <c r="Y45" s="244">
        <v>0.15264864051177435</v>
      </c>
      <c r="Z45" s="243">
        <f t="shared" si="7"/>
        <v>0.14057522756335816</v>
      </c>
      <c r="AA45" s="242">
        <v>222.21454999999997</v>
      </c>
      <c r="AB45" s="241">
        <v>3.7966773048611589E-2</v>
      </c>
      <c r="AC45" s="240">
        <f t="shared" si="8"/>
        <v>0.33158277777040263</v>
      </c>
      <c r="AD45" s="239">
        <f t="shared" si="27"/>
        <v>671.21794999999997</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5.7699999999999889</v>
      </c>
      <c r="M46" s="49">
        <v>0</v>
      </c>
      <c r="N46" s="212">
        <f t="shared" si="23"/>
        <v>5.7699999999999889</v>
      </c>
      <c r="O46" s="211">
        <v>128.11250000000001</v>
      </c>
      <c r="P46" s="49">
        <v>0</v>
      </c>
      <c r="Q46" s="212">
        <f t="shared" si="24"/>
        <v>128.11250000000001</v>
      </c>
      <c r="R46" s="211">
        <v>0</v>
      </c>
      <c r="S46" s="49">
        <v>0</v>
      </c>
      <c r="T46" s="212">
        <f t="shared" si="25"/>
        <v>0</v>
      </c>
      <c r="U46" s="211">
        <v>44.627499999999998</v>
      </c>
      <c r="V46" s="49">
        <v>0</v>
      </c>
      <c r="W46" s="212">
        <f t="shared" si="26"/>
        <v>44.627499999999998</v>
      </c>
      <c r="X46" s="51">
        <v>178.51</v>
      </c>
      <c r="Y46" s="224">
        <v>3.0499571951721972E-2</v>
      </c>
      <c r="Z46" s="223">
        <f t="shared" si="7"/>
        <v>0</v>
      </c>
      <c r="AA46" s="222">
        <v>0</v>
      </c>
      <c r="AB46" s="221">
        <v>0</v>
      </c>
      <c r="AC46" s="220">
        <f t="shared" si="8"/>
        <v>1</v>
      </c>
      <c r="AD46" s="219">
        <f t="shared" si="27"/>
        <v>178.51</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23.055</v>
      </c>
      <c r="P47" s="38">
        <v>0</v>
      </c>
      <c r="Q47" s="192">
        <f t="shared" si="24"/>
        <v>23.055</v>
      </c>
      <c r="R47" s="191">
        <v>0</v>
      </c>
      <c r="S47" s="38">
        <v>0</v>
      </c>
      <c r="T47" s="192">
        <f t="shared" si="25"/>
        <v>0</v>
      </c>
      <c r="U47" s="191">
        <v>7.6849999999999996</v>
      </c>
      <c r="V47" s="38">
        <v>0</v>
      </c>
      <c r="W47" s="192">
        <f t="shared" si="26"/>
        <v>7.6849999999999996</v>
      </c>
      <c r="X47" s="40">
        <v>30.74</v>
      </c>
      <c r="Y47" s="204">
        <v>5.2521250450727319E-3</v>
      </c>
      <c r="Z47" s="203">
        <f t="shared" si="7"/>
        <v>0</v>
      </c>
      <c r="AA47" s="202">
        <v>0</v>
      </c>
      <c r="AB47" s="201">
        <v>0</v>
      </c>
      <c r="AC47" s="200">
        <f t="shared" si="8"/>
        <v>1</v>
      </c>
      <c r="AD47" s="199">
        <f t="shared" si="27"/>
        <v>30.74</v>
      </c>
    </row>
    <row r="48" spans="1:30" ht="15">
      <c r="A48" s="377"/>
      <c r="B48" s="178" t="s">
        <v>14</v>
      </c>
      <c r="C48" s="189">
        <f t="shared" si="0"/>
        <v>0.69921541714175162</v>
      </c>
      <c r="D48" s="171">
        <f>SUM(D36:D47)</f>
        <v>5069.1432720000003</v>
      </c>
      <c r="E48" s="188">
        <v>0.86609545660159848</v>
      </c>
      <c r="F48" s="182">
        <f>SUM(F36:F47)</f>
        <v>4382.2634957500004</v>
      </c>
      <c r="G48" s="187">
        <v>0.74873766628852856</v>
      </c>
      <c r="H48" s="186">
        <f t="shared" si="1"/>
        <v>0.13550214294475751</v>
      </c>
      <c r="I48" s="171">
        <f t="shared" ref="I48:X48" si="28">SUM(I36:I47)</f>
        <v>7249.7590123536065</v>
      </c>
      <c r="J48" s="27">
        <f t="shared" si="28"/>
        <v>6267.9472555831699</v>
      </c>
      <c r="K48" s="185">
        <f t="shared" si="28"/>
        <v>981.8117567704362</v>
      </c>
      <c r="L48" s="171">
        <f t="shared" si="28"/>
        <v>1253.1010473288297</v>
      </c>
      <c r="M48" s="27">
        <f t="shared" si="28"/>
        <v>1587.0730343254716</v>
      </c>
      <c r="N48" s="172">
        <f t="shared" si="28"/>
        <v>-333.97198699664187</v>
      </c>
      <c r="O48" s="171">
        <f t="shared" si="28"/>
        <v>6343.7164526711704</v>
      </c>
      <c r="P48" s="27">
        <f t="shared" si="28"/>
        <v>7895.3719656745279</v>
      </c>
      <c r="Q48" s="172">
        <f t="shared" si="28"/>
        <v>-1551.6555130033576</v>
      </c>
      <c r="R48" s="171">
        <f t="shared" si="28"/>
        <v>1559.4978999999998</v>
      </c>
      <c r="S48" s="27">
        <f t="shared" si="28"/>
        <v>2293.0899000000004</v>
      </c>
      <c r="T48" s="172">
        <f t="shared" si="28"/>
        <v>-733.59200000000021</v>
      </c>
      <c r="U48" s="171">
        <f t="shared" si="28"/>
        <v>7819.2099999999991</v>
      </c>
      <c r="V48" s="27">
        <f t="shared" si="28"/>
        <v>1341.3274999999999</v>
      </c>
      <c r="W48" s="172">
        <f t="shared" si="28"/>
        <v>6477.8824999999997</v>
      </c>
      <c r="X48" s="29">
        <f t="shared" si="28"/>
        <v>16975.525399999999</v>
      </c>
      <c r="Y48" s="184">
        <v>2.9003767764023523</v>
      </c>
      <c r="Z48" s="183">
        <f t="shared" si="7"/>
        <v>0.29861480882353136</v>
      </c>
      <c r="AA48" s="182">
        <f>SUM(AA36:AA47)</f>
        <v>13116.8624</v>
      </c>
      <c r="AB48" s="181">
        <v>2.2410995942914935</v>
      </c>
      <c r="AC48" s="180">
        <f t="shared" si="8"/>
        <v>0.33409388328644818</v>
      </c>
      <c r="AD48" s="179">
        <f>SUM(AD36:AD47)</f>
        <v>3858.6629999999996</v>
      </c>
    </row>
    <row r="49" spans="1:30" ht="15">
      <c r="A49" s="377"/>
      <c r="B49" s="158" t="s">
        <v>87</v>
      </c>
      <c r="C49" s="169">
        <f t="shared" si="0"/>
        <v>0.69928098936375527</v>
      </c>
      <c r="D49" s="151">
        <f>SUM(D39:D45)</f>
        <v>5066.3779800000002</v>
      </c>
      <c r="E49" s="168">
        <v>0.86562298882768374</v>
      </c>
      <c r="F49" s="162">
        <f>SUM(F39:F45)</f>
        <v>4382.2634957500004</v>
      </c>
      <c r="G49" s="167">
        <v>0.74873766628852856</v>
      </c>
      <c r="H49" s="166">
        <f t="shared" si="1"/>
        <v>0.13503028928173255</v>
      </c>
      <c r="I49" s="151">
        <f t="shared" ref="I49:X49" si="29">SUM(I39:I45)</f>
        <v>7245.1247167603869</v>
      </c>
      <c r="J49" s="16">
        <f t="shared" si="29"/>
        <v>6267.9472555831699</v>
      </c>
      <c r="K49" s="165">
        <f t="shared" si="29"/>
        <v>977.17746117721572</v>
      </c>
      <c r="L49" s="151">
        <f t="shared" si="29"/>
        <v>1247.3310473288298</v>
      </c>
      <c r="M49" s="16">
        <f t="shared" si="29"/>
        <v>1587.0730343254716</v>
      </c>
      <c r="N49" s="152">
        <f t="shared" si="29"/>
        <v>-339.74198699664186</v>
      </c>
      <c r="O49" s="151">
        <f t="shared" si="29"/>
        <v>6189.78145267117</v>
      </c>
      <c r="P49" s="16">
        <f t="shared" si="29"/>
        <v>7895.3719656745279</v>
      </c>
      <c r="Q49" s="152">
        <f t="shared" si="29"/>
        <v>-1705.590513003358</v>
      </c>
      <c r="R49" s="151">
        <f t="shared" si="29"/>
        <v>1558.5753999999997</v>
      </c>
      <c r="S49" s="16">
        <f t="shared" si="29"/>
        <v>2293.0899000000004</v>
      </c>
      <c r="T49" s="152">
        <f t="shared" si="29"/>
        <v>-734.51450000000011</v>
      </c>
      <c r="U49" s="151">
        <f t="shared" si="29"/>
        <v>7729.5774999999994</v>
      </c>
      <c r="V49" s="16">
        <f t="shared" si="29"/>
        <v>1341.3274999999999</v>
      </c>
      <c r="W49" s="152">
        <f t="shared" si="29"/>
        <v>6388.25</v>
      </c>
      <c r="X49" s="18">
        <f t="shared" si="29"/>
        <v>16725.265399999997</v>
      </c>
      <c r="Y49" s="164">
        <v>2.8576182593633179</v>
      </c>
      <c r="Z49" s="163">
        <f t="shared" si="7"/>
        <v>0.3029176433875902</v>
      </c>
      <c r="AA49" s="162">
        <f>SUM(AA39:AA45)</f>
        <v>13116.8624</v>
      </c>
      <c r="AB49" s="161">
        <v>2.2410995942914935</v>
      </c>
      <c r="AC49" s="160">
        <f t="shared" si="8"/>
        <v>0.33409388328644818</v>
      </c>
      <c r="AD49" s="159">
        <f>SUM(AD39:AD45)</f>
        <v>3608.4030000000002</v>
      </c>
    </row>
    <row r="50" spans="1:30" ht="15.75" thickBot="1">
      <c r="A50" s="378"/>
      <c r="B50" s="138" t="s">
        <v>86</v>
      </c>
      <c r="C50" s="149">
        <f t="shared" si="0"/>
        <v>0.59670168731693218</v>
      </c>
      <c r="D50" s="131">
        <f>SUM(D36:D38,D46:D47)</f>
        <v>2.7652919999999996</v>
      </c>
      <c r="E50" s="148">
        <v>4.7246777391474508E-4</v>
      </c>
      <c r="F50" s="142">
        <f>SUM(F36:F38,F46:F47)</f>
        <v>0</v>
      </c>
      <c r="G50" s="147">
        <v>0</v>
      </c>
      <c r="H50" s="146">
        <f t="shared" si="1"/>
        <v>1</v>
      </c>
      <c r="I50" s="131">
        <f t="shared" ref="I50:X50" si="30">SUM(I36:I38,I46:I47)</f>
        <v>4.6342955932203393</v>
      </c>
      <c r="J50" s="5">
        <f t="shared" si="30"/>
        <v>0</v>
      </c>
      <c r="K50" s="145">
        <f t="shared" si="30"/>
        <v>4.6342955932203393</v>
      </c>
      <c r="L50" s="131">
        <f t="shared" si="30"/>
        <v>5.7699999999999889</v>
      </c>
      <c r="M50" s="5">
        <f t="shared" si="30"/>
        <v>0</v>
      </c>
      <c r="N50" s="132">
        <f t="shared" si="30"/>
        <v>5.7699999999999889</v>
      </c>
      <c r="O50" s="131">
        <f t="shared" si="30"/>
        <v>153.93500000000003</v>
      </c>
      <c r="P50" s="5">
        <f t="shared" si="30"/>
        <v>0</v>
      </c>
      <c r="Q50" s="132">
        <f t="shared" si="30"/>
        <v>153.93500000000003</v>
      </c>
      <c r="R50" s="131">
        <f t="shared" si="30"/>
        <v>0.92249999999999999</v>
      </c>
      <c r="S50" s="5">
        <f t="shared" si="30"/>
        <v>0</v>
      </c>
      <c r="T50" s="132">
        <f t="shared" si="30"/>
        <v>0.92249999999999999</v>
      </c>
      <c r="U50" s="131">
        <f t="shared" si="30"/>
        <v>89.632499999999879</v>
      </c>
      <c r="V50" s="5">
        <f t="shared" si="30"/>
        <v>0</v>
      </c>
      <c r="W50" s="132">
        <f t="shared" si="30"/>
        <v>89.632499999999879</v>
      </c>
      <c r="X50" s="7">
        <f t="shared" si="30"/>
        <v>250.25999999999988</v>
      </c>
      <c r="Y50" s="144">
        <v>4.2758517039033876E-2</v>
      </c>
      <c r="Z50" s="143">
        <f t="shared" si="7"/>
        <v>1.104967633660993E-2</v>
      </c>
      <c r="AA50" s="142">
        <f>SUM(AA36:AA38,AA46:AA47)</f>
        <v>0</v>
      </c>
      <c r="AB50" s="141">
        <v>0</v>
      </c>
      <c r="AC50" s="140">
        <f t="shared" si="8"/>
        <v>1</v>
      </c>
      <c r="AD50" s="139">
        <f>SUM(AD36:AD38,AD46:AD47)</f>
        <v>250.25999999999988</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92.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MoieseA!A1</f>
        <v>FIIP DIVERSION: Moiese A Canal</v>
      </c>
      <c r="C1" s="124"/>
      <c r="D1" s="124"/>
      <c r="E1" s="124"/>
      <c r="F1" s="124"/>
      <c r="G1" s="124"/>
      <c r="H1" s="124"/>
      <c r="I1" s="124"/>
      <c r="J1" s="124"/>
      <c r="K1" s="124"/>
      <c r="L1" s="124"/>
      <c r="M1" s="124"/>
      <c r="N1" s="124"/>
      <c r="O1" s="124"/>
    </row>
    <row r="2" spans="2:15" ht="23.25">
      <c r="B2" s="125" t="str">
        <f>MoieseA!A2</f>
        <v>5,853 Acres (98% Sprinkler / 2%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93.xml><?xml version="1.0" encoding="utf-8"?>
<worksheet xmlns="http://schemas.openxmlformats.org/spreadsheetml/2006/main" xmlns:r="http://schemas.openxmlformats.org/officeDocument/2006/relationships">
  <sheetPr>
    <pageSetUpPr fitToPage="1"/>
  </sheetPr>
  <dimension ref="A1:AN72"/>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9" width="12.7109375" bestFit="1" customWidth="1"/>
    <col min="30" max="30" width="8.85546875" bestFit="1" customWidth="1"/>
    <col min="31" max="32" width="12.7109375" bestFit="1" customWidth="1"/>
    <col min="33" max="33" width="8.85546875" bestFit="1" customWidth="1"/>
    <col min="34" max="34" width="6.42578125" bestFit="1" customWidth="1"/>
    <col min="35" max="35" width="9.140625" bestFit="1" customWidth="1"/>
    <col min="36" max="36" width="8.85546875" bestFit="1" customWidth="1"/>
    <col min="37" max="37" width="6.42578125" bestFit="1" customWidth="1"/>
    <col min="38" max="38" width="12.7109375" bestFit="1" customWidth="1"/>
    <col min="39" max="39" width="13.42578125" bestFit="1" customWidth="1"/>
    <col min="40" max="40" width="1.7109375" bestFit="1" customWidth="1"/>
  </cols>
  <sheetData>
    <row r="1" spans="1:40" ht="18.75">
      <c r="A1" s="345" t="s">
        <v>158</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row>
    <row r="2" spans="1:40" ht="16.5" thickBot="1">
      <c r="A2" s="344" t="s">
        <v>210</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row>
    <row r="3" spans="1:40"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114</v>
      </c>
      <c r="V3" s="336"/>
      <c r="W3" s="338"/>
      <c r="X3" s="337" t="s">
        <v>113</v>
      </c>
      <c r="Y3" s="336"/>
      <c r="Z3" s="338"/>
      <c r="AA3" s="337" t="s">
        <v>112</v>
      </c>
      <c r="AB3" s="336"/>
      <c r="AC3" s="338"/>
      <c r="AD3" s="337" t="s">
        <v>111</v>
      </c>
      <c r="AE3" s="336"/>
      <c r="AF3" s="338"/>
      <c r="AG3" s="388" t="s">
        <v>110</v>
      </c>
      <c r="AH3" s="389"/>
      <c r="AI3" s="401" t="s">
        <v>109</v>
      </c>
      <c r="AJ3" s="403" t="s">
        <v>108</v>
      </c>
      <c r="AK3" s="389"/>
      <c r="AL3" s="394" t="s">
        <v>107</v>
      </c>
      <c r="AM3" s="396" t="s">
        <v>93</v>
      </c>
    </row>
    <row r="4" spans="1:40"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30" t="s">
        <v>32</v>
      </c>
      <c r="AB4" s="329" t="s">
        <v>94</v>
      </c>
      <c r="AC4" s="331" t="s">
        <v>93</v>
      </c>
      <c r="AD4" s="330" t="s">
        <v>32</v>
      </c>
      <c r="AE4" s="329" t="s">
        <v>94</v>
      </c>
      <c r="AF4" s="331" t="s">
        <v>93</v>
      </c>
      <c r="AG4" s="390"/>
      <c r="AH4" s="391"/>
      <c r="AI4" s="402"/>
      <c r="AJ4" s="404"/>
      <c r="AK4" s="391"/>
      <c r="AL4" s="395"/>
      <c r="AM4" s="397"/>
      <c r="AN4" s="104" t="s">
        <v>95</v>
      </c>
    </row>
    <row r="5" spans="1:40"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16" t="s">
        <v>28</v>
      </c>
      <c r="AB5" s="315" t="s">
        <v>28</v>
      </c>
      <c r="AC5" s="317" t="s">
        <v>28</v>
      </c>
      <c r="AD5" s="316" t="s">
        <v>28</v>
      </c>
      <c r="AE5" s="315" t="s">
        <v>28</v>
      </c>
      <c r="AF5" s="317" t="s">
        <v>28</v>
      </c>
      <c r="AG5" s="325" t="s">
        <v>28</v>
      </c>
      <c r="AH5" s="324" t="s">
        <v>92</v>
      </c>
      <c r="AI5" s="324" t="s">
        <v>91</v>
      </c>
      <c r="AJ5" s="323" t="s">
        <v>28</v>
      </c>
      <c r="AK5" s="323" t="s">
        <v>92</v>
      </c>
      <c r="AL5" s="315" t="s">
        <v>91</v>
      </c>
      <c r="AM5" s="322" t="s">
        <v>28</v>
      </c>
    </row>
    <row r="6" spans="1:40"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172.29000000000002</v>
      </c>
      <c r="M6" s="83">
        <v>0</v>
      </c>
      <c r="N6" s="274">
        <f t="shared" ref="N6:N17" si="3">L6-M6</f>
        <v>172.29000000000002</v>
      </c>
      <c r="O6" s="273">
        <v>3.8750000000000004</v>
      </c>
      <c r="P6" s="83">
        <v>0</v>
      </c>
      <c r="Q6" s="274">
        <f t="shared" ref="Q6:Q17" si="4">O6-P6</f>
        <v>3.8750000000000004</v>
      </c>
      <c r="R6" s="273">
        <v>0</v>
      </c>
      <c r="S6" s="83">
        <v>0</v>
      </c>
      <c r="T6" s="274">
        <f t="shared" ref="T6:T17" si="5">R6-S6</f>
        <v>0</v>
      </c>
      <c r="U6" s="273">
        <v>0</v>
      </c>
      <c r="V6" s="83">
        <v>0</v>
      </c>
      <c r="W6" s="274">
        <f t="shared" ref="W6:W17" si="6">U6-V6</f>
        <v>0</v>
      </c>
      <c r="X6" s="273">
        <v>0</v>
      </c>
      <c r="Y6" s="83">
        <v>0</v>
      </c>
      <c r="Z6" s="274">
        <f t="shared" ref="Z6:Z17" si="7">X6-Y6</f>
        <v>0</v>
      </c>
      <c r="AA6" s="273">
        <v>0</v>
      </c>
      <c r="AB6" s="83">
        <v>0</v>
      </c>
      <c r="AC6" s="274">
        <f t="shared" ref="AC6:AC17" si="8">AA6-AB6</f>
        <v>0</v>
      </c>
      <c r="AD6" s="273">
        <v>0</v>
      </c>
      <c r="AE6" s="83">
        <v>0</v>
      </c>
      <c r="AF6" s="274">
        <f t="shared" ref="AF6:AF17" si="9">AD6-AE6</f>
        <v>0</v>
      </c>
      <c r="AG6" s="85">
        <v>176.16500000000002</v>
      </c>
      <c r="AH6" s="286">
        <v>1.5715216017050292E-2</v>
      </c>
      <c r="AI6" s="285">
        <f t="shared" ref="AI6:AI50" si="10">IFERROR(D6/AG6,1)</f>
        <v>0</v>
      </c>
      <c r="AJ6" s="284">
        <v>0</v>
      </c>
      <c r="AK6" s="283">
        <v>0</v>
      </c>
      <c r="AL6" s="282">
        <f t="shared" ref="AL6:AL50" si="11">IFERROR(F6/AJ6,1)</f>
        <v>1</v>
      </c>
      <c r="AM6" s="281">
        <f t="shared" ref="AM6:AM17" si="12">AG6-AJ6</f>
        <v>176.16500000000002</v>
      </c>
    </row>
    <row r="7" spans="1:40" ht="15">
      <c r="A7" s="377"/>
      <c r="B7" s="270" t="s">
        <v>25</v>
      </c>
      <c r="C7" s="269">
        <f t="shared" si="0"/>
        <v>1</v>
      </c>
      <c r="D7" s="251">
        <v>0</v>
      </c>
      <c r="E7" s="268">
        <v>0</v>
      </c>
      <c r="F7" s="262">
        <v>0</v>
      </c>
      <c r="G7" s="267">
        <v>0</v>
      </c>
      <c r="H7" s="266">
        <f t="shared" si="1"/>
        <v>1</v>
      </c>
      <c r="I7" s="251">
        <v>0</v>
      </c>
      <c r="J7" s="61">
        <v>0</v>
      </c>
      <c r="K7" s="265">
        <f t="shared" si="2"/>
        <v>0</v>
      </c>
      <c r="L7" s="251">
        <v>437.03749999999991</v>
      </c>
      <c r="M7" s="61">
        <v>0</v>
      </c>
      <c r="N7" s="252">
        <f t="shared" si="3"/>
        <v>437.03749999999991</v>
      </c>
      <c r="O7" s="251">
        <v>14.86</v>
      </c>
      <c r="P7" s="61">
        <v>0</v>
      </c>
      <c r="Q7" s="252">
        <f t="shared" si="4"/>
        <v>14.86</v>
      </c>
      <c r="R7" s="251">
        <v>406.59000000000003</v>
      </c>
      <c r="S7" s="61">
        <v>0</v>
      </c>
      <c r="T7" s="252">
        <f t="shared" si="5"/>
        <v>406.59000000000003</v>
      </c>
      <c r="U7" s="251">
        <v>0</v>
      </c>
      <c r="V7" s="61">
        <v>0</v>
      </c>
      <c r="W7" s="252">
        <f t="shared" si="6"/>
        <v>0</v>
      </c>
      <c r="X7" s="251">
        <v>374.91500000000002</v>
      </c>
      <c r="Y7" s="61">
        <v>0</v>
      </c>
      <c r="Z7" s="252">
        <f t="shared" si="7"/>
        <v>374.91500000000002</v>
      </c>
      <c r="AA7" s="251">
        <v>0</v>
      </c>
      <c r="AB7" s="61">
        <v>0</v>
      </c>
      <c r="AC7" s="252">
        <f t="shared" si="8"/>
        <v>0</v>
      </c>
      <c r="AD7" s="251">
        <v>0</v>
      </c>
      <c r="AE7" s="61">
        <v>0</v>
      </c>
      <c r="AF7" s="252">
        <f t="shared" si="9"/>
        <v>0</v>
      </c>
      <c r="AG7" s="63">
        <v>1233.4024999999999</v>
      </c>
      <c r="AH7" s="264">
        <v>0.11002859094297886</v>
      </c>
      <c r="AI7" s="263">
        <f t="shared" si="10"/>
        <v>0</v>
      </c>
      <c r="AJ7" s="262">
        <v>0</v>
      </c>
      <c r="AK7" s="261">
        <v>0</v>
      </c>
      <c r="AL7" s="260">
        <f t="shared" si="11"/>
        <v>1</v>
      </c>
      <c r="AM7" s="259">
        <f t="shared" si="12"/>
        <v>1233.4024999999999</v>
      </c>
    </row>
    <row r="8" spans="1:40" ht="15">
      <c r="A8" s="377"/>
      <c r="B8" s="271" t="s">
        <v>24</v>
      </c>
      <c r="C8" s="249">
        <f t="shared" si="0"/>
        <v>1</v>
      </c>
      <c r="D8" s="231">
        <v>0</v>
      </c>
      <c r="E8" s="248">
        <v>0</v>
      </c>
      <c r="F8" s="242">
        <v>0</v>
      </c>
      <c r="G8" s="247">
        <v>0</v>
      </c>
      <c r="H8" s="246">
        <f t="shared" si="1"/>
        <v>1</v>
      </c>
      <c r="I8" s="231">
        <v>0</v>
      </c>
      <c r="J8" s="72">
        <v>0</v>
      </c>
      <c r="K8" s="245">
        <f t="shared" si="2"/>
        <v>0</v>
      </c>
      <c r="L8" s="231">
        <v>402.80499999999989</v>
      </c>
      <c r="M8" s="72">
        <v>0</v>
      </c>
      <c r="N8" s="232">
        <f t="shared" si="3"/>
        <v>402.80499999999989</v>
      </c>
      <c r="O8" s="231">
        <v>173.10249999999991</v>
      </c>
      <c r="P8" s="72">
        <v>0</v>
      </c>
      <c r="Q8" s="232">
        <f t="shared" si="4"/>
        <v>173.10249999999991</v>
      </c>
      <c r="R8" s="231">
        <v>1013.1424999999999</v>
      </c>
      <c r="S8" s="72">
        <v>0</v>
      </c>
      <c r="T8" s="232">
        <f t="shared" si="5"/>
        <v>1013.1424999999999</v>
      </c>
      <c r="U8" s="231">
        <v>0</v>
      </c>
      <c r="V8" s="72">
        <v>0</v>
      </c>
      <c r="W8" s="232">
        <f t="shared" si="6"/>
        <v>0</v>
      </c>
      <c r="X8" s="231">
        <v>613.24249999999984</v>
      </c>
      <c r="Y8" s="72">
        <v>0</v>
      </c>
      <c r="Z8" s="232">
        <f t="shared" si="7"/>
        <v>613.24249999999984</v>
      </c>
      <c r="AA8" s="231">
        <v>0</v>
      </c>
      <c r="AB8" s="72">
        <v>0</v>
      </c>
      <c r="AC8" s="232">
        <f t="shared" si="8"/>
        <v>0</v>
      </c>
      <c r="AD8" s="231">
        <v>0</v>
      </c>
      <c r="AE8" s="72">
        <v>0</v>
      </c>
      <c r="AF8" s="232">
        <f t="shared" si="9"/>
        <v>0</v>
      </c>
      <c r="AG8" s="74">
        <v>2202.2924999999996</v>
      </c>
      <c r="AH8" s="244">
        <v>0.19646071790781211</v>
      </c>
      <c r="AI8" s="243">
        <f t="shared" si="10"/>
        <v>0</v>
      </c>
      <c r="AJ8" s="242">
        <v>0</v>
      </c>
      <c r="AK8" s="241">
        <v>0</v>
      </c>
      <c r="AL8" s="240">
        <f t="shared" si="11"/>
        <v>1</v>
      </c>
      <c r="AM8" s="239">
        <f t="shared" si="12"/>
        <v>2202.2924999999996</v>
      </c>
    </row>
    <row r="9" spans="1:40" ht="15">
      <c r="A9" s="377"/>
      <c r="B9" s="218" t="s">
        <v>23</v>
      </c>
      <c r="C9" s="229">
        <f t="shared" si="0"/>
        <v>0.65650737411004367</v>
      </c>
      <c r="D9" s="211">
        <v>107.00581099999999</v>
      </c>
      <c r="E9" s="228">
        <v>9.5457067802608691E-3</v>
      </c>
      <c r="F9" s="222">
        <v>135.1069095</v>
      </c>
      <c r="G9" s="227">
        <v>1.20525318153091E-2</v>
      </c>
      <c r="H9" s="226">
        <f t="shared" si="1"/>
        <v>-0.26261282669966407</v>
      </c>
      <c r="I9" s="211">
        <v>162.99254999999999</v>
      </c>
      <c r="J9" s="49">
        <v>214.62393153846153</v>
      </c>
      <c r="K9" s="225">
        <f t="shared" si="2"/>
        <v>-51.63138153846154</v>
      </c>
      <c r="L9" s="211">
        <v>2199.4774999999995</v>
      </c>
      <c r="M9" s="49">
        <v>811.1175000000004</v>
      </c>
      <c r="N9" s="212">
        <f t="shared" si="3"/>
        <v>1388.3599999999992</v>
      </c>
      <c r="O9" s="211">
        <v>252.97500000000002</v>
      </c>
      <c r="P9" s="49">
        <v>424.74237499999981</v>
      </c>
      <c r="Q9" s="212">
        <f t="shared" si="4"/>
        <v>-171.76737499999979</v>
      </c>
      <c r="R9" s="211">
        <v>2311.0574999999999</v>
      </c>
      <c r="S9" s="49">
        <v>7943.8451249999998</v>
      </c>
      <c r="T9" s="212">
        <f t="shared" si="5"/>
        <v>-5632.7876249999999</v>
      </c>
      <c r="U9" s="211">
        <v>0</v>
      </c>
      <c r="V9" s="49">
        <v>0</v>
      </c>
      <c r="W9" s="212">
        <f t="shared" si="6"/>
        <v>0</v>
      </c>
      <c r="X9" s="211">
        <v>112.01999999999984</v>
      </c>
      <c r="Y9" s="49">
        <v>235.49750000000009</v>
      </c>
      <c r="Z9" s="212">
        <f t="shared" si="7"/>
        <v>-123.47750000000025</v>
      </c>
      <c r="AA9" s="211">
        <v>0</v>
      </c>
      <c r="AB9" s="49">
        <v>-112.97762500000002</v>
      </c>
      <c r="AC9" s="212">
        <f t="shared" si="8"/>
        <v>112.97762500000002</v>
      </c>
      <c r="AD9" s="211">
        <v>0</v>
      </c>
      <c r="AE9" s="49">
        <v>-112.97762500000002</v>
      </c>
      <c r="AF9" s="212">
        <f t="shared" si="9"/>
        <v>112.97762500000002</v>
      </c>
      <c r="AG9" s="51">
        <v>4875.5299999999988</v>
      </c>
      <c r="AH9" s="224">
        <v>0.43493319982748663</v>
      </c>
      <c r="AI9" s="223">
        <f t="shared" si="10"/>
        <v>2.1947523858944572E-2</v>
      </c>
      <c r="AJ9" s="222">
        <v>9302.2248749999999</v>
      </c>
      <c r="AK9" s="221">
        <v>0.82982699903365942</v>
      </c>
      <c r="AL9" s="220">
        <f t="shared" si="11"/>
        <v>1.4524150008790235E-2</v>
      </c>
      <c r="AM9" s="219">
        <f t="shared" si="12"/>
        <v>-4426.694875000001</v>
      </c>
    </row>
    <row r="10" spans="1:40" ht="15">
      <c r="A10" s="377"/>
      <c r="B10" s="270" t="s">
        <v>22</v>
      </c>
      <c r="C10" s="269">
        <f t="shared" si="0"/>
        <v>0.67778732821909127</v>
      </c>
      <c r="D10" s="251">
        <v>338.24622524999995</v>
      </c>
      <c r="E10" s="268">
        <v>3.0174055554483579E-2</v>
      </c>
      <c r="F10" s="262">
        <v>412.23133525000003</v>
      </c>
      <c r="G10" s="267">
        <v>3.6774072486411041E-2</v>
      </c>
      <c r="H10" s="266">
        <f t="shared" si="1"/>
        <v>-0.21873151709325717</v>
      </c>
      <c r="I10" s="251">
        <v>499.04477579826278</v>
      </c>
      <c r="J10" s="61">
        <v>613.00474066802076</v>
      </c>
      <c r="K10" s="265">
        <f t="shared" si="2"/>
        <v>-113.95996486975798</v>
      </c>
      <c r="L10" s="251">
        <v>10082.510807980292</v>
      </c>
      <c r="M10" s="61">
        <v>4046.9074999999993</v>
      </c>
      <c r="N10" s="252">
        <f t="shared" si="3"/>
        <v>6035.6033079802928</v>
      </c>
      <c r="O10" s="251">
        <v>212.55950406423767</v>
      </c>
      <c r="P10" s="61">
        <v>199.63500000000005</v>
      </c>
      <c r="Q10" s="252">
        <f t="shared" si="4"/>
        <v>12.924504064237624</v>
      </c>
      <c r="R10" s="251">
        <v>844.94718795546896</v>
      </c>
      <c r="S10" s="61">
        <v>1833.8700000000001</v>
      </c>
      <c r="T10" s="252">
        <f t="shared" si="5"/>
        <v>-988.92281204453116</v>
      </c>
      <c r="U10" s="251">
        <v>0</v>
      </c>
      <c r="V10" s="61">
        <v>0</v>
      </c>
      <c r="W10" s="252">
        <f t="shared" si="6"/>
        <v>0</v>
      </c>
      <c r="X10" s="251">
        <v>324.38749999999999</v>
      </c>
      <c r="Y10" s="61">
        <v>343.71499999999986</v>
      </c>
      <c r="Z10" s="252">
        <f t="shared" si="7"/>
        <v>-19.327499999999873</v>
      </c>
      <c r="AA10" s="251">
        <v>-202.80468795546915</v>
      </c>
      <c r="AB10" s="61">
        <v>-255.21499999999992</v>
      </c>
      <c r="AC10" s="252">
        <f t="shared" si="8"/>
        <v>52.41031204453077</v>
      </c>
      <c r="AD10" s="251">
        <v>-202.80468795546915</v>
      </c>
      <c r="AE10" s="61">
        <v>-255.21499999999992</v>
      </c>
      <c r="AF10" s="252">
        <f t="shared" si="9"/>
        <v>52.41031204453077</v>
      </c>
      <c r="AG10" s="63">
        <v>11261.600312044531</v>
      </c>
      <c r="AH10" s="264">
        <v>1.0046177254361579</v>
      </c>
      <c r="AI10" s="263">
        <f t="shared" si="10"/>
        <v>3.0035360506289511E-2</v>
      </c>
      <c r="AJ10" s="262">
        <v>6168.9124999999995</v>
      </c>
      <c r="AK10" s="261">
        <v>0.55031244846961724</v>
      </c>
      <c r="AL10" s="260">
        <f t="shared" si="11"/>
        <v>6.6823988061104789E-2</v>
      </c>
      <c r="AM10" s="259">
        <f t="shared" si="12"/>
        <v>5092.6878120445317</v>
      </c>
    </row>
    <row r="11" spans="1:40" ht="15">
      <c r="A11" s="377"/>
      <c r="B11" s="270" t="s">
        <v>21</v>
      </c>
      <c r="C11" s="269">
        <f t="shared" si="0"/>
        <v>0.71616570000713475</v>
      </c>
      <c r="D11" s="251">
        <v>1215.59700825</v>
      </c>
      <c r="E11" s="268">
        <v>0.10844020988464687</v>
      </c>
      <c r="F11" s="262">
        <v>1252.52209075</v>
      </c>
      <c r="G11" s="267">
        <v>0.11173419926492986</v>
      </c>
      <c r="H11" s="266">
        <f t="shared" si="1"/>
        <v>-3.0376088662111854E-2</v>
      </c>
      <c r="I11" s="251">
        <v>1697.3683719255052</v>
      </c>
      <c r="J11" s="61">
        <v>1747.9412878378898</v>
      </c>
      <c r="K11" s="265">
        <f t="shared" si="2"/>
        <v>-50.572915912384588</v>
      </c>
      <c r="L11" s="251">
        <v>13202.515753823678</v>
      </c>
      <c r="M11" s="61">
        <v>13172.470000000001</v>
      </c>
      <c r="N11" s="252">
        <f t="shared" si="3"/>
        <v>30.045753823676932</v>
      </c>
      <c r="O11" s="251">
        <v>199.06738615344977</v>
      </c>
      <c r="P11" s="61">
        <v>630.47249999999985</v>
      </c>
      <c r="Q11" s="252">
        <f t="shared" si="4"/>
        <v>-431.40511384655008</v>
      </c>
      <c r="R11" s="251">
        <v>7647.3218600228756</v>
      </c>
      <c r="S11" s="61">
        <v>8485.4925000000003</v>
      </c>
      <c r="T11" s="252">
        <f t="shared" si="5"/>
        <v>-838.17063997712467</v>
      </c>
      <c r="U11" s="251">
        <v>4.2624999999998181</v>
      </c>
      <c r="V11" s="61">
        <v>4.2725000000000364</v>
      </c>
      <c r="W11" s="252">
        <f t="shared" si="6"/>
        <v>-1.0000000000218279E-2</v>
      </c>
      <c r="X11" s="251">
        <v>0</v>
      </c>
      <c r="Y11" s="61">
        <v>124.33249999999992</v>
      </c>
      <c r="Z11" s="252">
        <f t="shared" si="7"/>
        <v>-124.33249999999992</v>
      </c>
      <c r="AA11" s="251">
        <v>-537.40436002287538</v>
      </c>
      <c r="AB11" s="61">
        <v>-339.20749999999998</v>
      </c>
      <c r="AC11" s="252">
        <f t="shared" si="8"/>
        <v>-198.1968600228754</v>
      </c>
      <c r="AD11" s="251">
        <v>-537.40436002287538</v>
      </c>
      <c r="AE11" s="61">
        <v>-339.20749999999998</v>
      </c>
      <c r="AF11" s="252">
        <f t="shared" si="9"/>
        <v>-198.1968600228754</v>
      </c>
      <c r="AG11" s="63">
        <v>20515.763139977131</v>
      </c>
      <c r="AH11" s="264">
        <v>1.8301572361103431</v>
      </c>
      <c r="AI11" s="263">
        <f t="shared" si="10"/>
        <v>5.9251854291555987E-2</v>
      </c>
      <c r="AJ11" s="262">
        <v>22077.8325</v>
      </c>
      <c r="AK11" s="261">
        <v>1.9695053317707281</v>
      </c>
      <c r="AL11" s="260">
        <f t="shared" si="11"/>
        <v>5.6732113116176597E-2</v>
      </c>
      <c r="AM11" s="259">
        <f t="shared" si="12"/>
        <v>-1562.0693600228697</v>
      </c>
    </row>
    <row r="12" spans="1:40" ht="15">
      <c r="A12" s="377"/>
      <c r="B12" s="270" t="s">
        <v>20</v>
      </c>
      <c r="C12" s="269">
        <f t="shared" si="0"/>
        <v>0.7150302745116075</v>
      </c>
      <c r="D12" s="251">
        <v>2472.2414829999998</v>
      </c>
      <c r="E12" s="268">
        <v>0.22054215622659304</v>
      </c>
      <c r="F12" s="262">
        <v>2620.2988085000002</v>
      </c>
      <c r="G12" s="267">
        <v>0.23374996047158328</v>
      </c>
      <c r="H12" s="266">
        <f t="shared" si="1"/>
        <v>-5.9887889802875051E-2</v>
      </c>
      <c r="I12" s="251">
        <v>3457.5339969886359</v>
      </c>
      <c r="J12" s="61">
        <v>3650.7290486875822</v>
      </c>
      <c r="K12" s="265">
        <f t="shared" si="2"/>
        <v>-193.19505169894637</v>
      </c>
      <c r="L12" s="251">
        <v>11908.510520572527</v>
      </c>
      <c r="M12" s="61">
        <v>6204.4450000000006</v>
      </c>
      <c r="N12" s="252">
        <f t="shared" si="3"/>
        <v>5704.0655205725261</v>
      </c>
      <c r="O12" s="251">
        <v>316.22262500351172</v>
      </c>
      <c r="P12" s="61">
        <v>245.33749999999986</v>
      </c>
      <c r="Q12" s="252">
        <f t="shared" si="4"/>
        <v>70.88512500351186</v>
      </c>
      <c r="R12" s="251">
        <v>10167.654354423967</v>
      </c>
      <c r="S12" s="61">
        <v>5268.0849999999991</v>
      </c>
      <c r="T12" s="252">
        <f t="shared" si="5"/>
        <v>4899.5693544239675</v>
      </c>
      <c r="U12" s="251">
        <v>1.4099999999998545</v>
      </c>
      <c r="V12" s="61">
        <v>1.4075000000000273</v>
      </c>
      <c r="W12" s="252">
        <f t="shared" si="6"/>
        <v>2.499999999827196E-3</v>
      </c>
      <c r="X12" s="251">
        <v>675.05</v>
      </c>
      <c r="Y12" s="61">
        <v>0.18500000000045702</v>
      </c>
      <c r="Z12" s="252">
        <f t="shared" si="7"/>
        <v>674.86499999999955</v>
      </c>
      <c r="AA12" s="251">
        <v>-1427.171854423967</v>
      </c>
      <c r="AB12" s="61">
        <v>-530.07999999999993</v>
      </c>
      <c r="AC12" s="252">
        <f t="shared" si="8"/>
        <v>-897.09185442396711</v>
      </c>
      <c r="AD12" s="251">
        <v>-1427.171854423967</v>
      </c>
      <c r="AE12" s="61">
        <v>-530.07999999999993</v>
      </c>
      <c r="AF12" s="252">
        <f t="shared" si="9"/>
        <v>-897.09185442396711</v>
      </c>
      <c r="AG12" s="63">
        <v>21641.675645576037</v>
      </c>
      <c r="AH12" s="264">
        <v>1.9305969275461285</v>
      </c>
      <c r="AI12" s="263">
        <f t="shared" si="10"/>
        <v>0.11423521558532239</v>
      </c>
      <c r="AJ12" s="262">
        <v>11189.380000000001</v>
      </c>
      <c r="AK12" s="261">
        <v>0.99817514102477012</v>
      </c>
      <c r="AL12" s="260">
        <f t="shared" si="11"/>
        <v>0.23417730102114684</v>
      </c>
      <c r="AM12" s="259">
        <f t="shared" si="12"/>
        <v>10452.295645576036</v>
      </c>
    </row>
    <row r="13" spans="1:40" ht="15">
      <c r="A13" s="377"/>
      <c r="B13" s="270" t="s">
        <v>19</v>
      </c>
      <c r="C13" s="269">
        <f t="shared" si="0"/>
        <v>0.76315048050068035</v>
      </c>
      <c r="D13" s="251">
        <v>2347.9767032499999</v>
      </c>
      <c r="E13" s="268">
        <v>0.20945682226648504</v>
      </c>
      <c r="F13" s="262">
        <v>1877.3425075</v>
      </c>
      <c r="G13" s="267">
        <v>0.16747278420927772</v>
      </c>
      <c r="H13" s="266">
        <f t="shared" si="1"/>
        <v>0.20044244693678687</v>
      </c>
      <c r="I13" s="251">
        <v>3076.6890190641852</v>
      </c>
      <c r="J13" s="61">
        <v>2464.4158018496482</v>
      </c>
      <c r="K13" s="265">
        <f t="shared" si="2"/>
        <v>612.273217214537</v>
      </c>
      <c r="L13" s="251">
        <v>2974.9650000000001</v>
      </c>
      <c r="M13" s="61">
        <v>2507.4400000000005</v>
      </c>
      <c r="N13" s="252">
        <f t="shared" si="3"/>
        <v>467.52499999999964</v>
      </c>
      <c r="O13" s="251">
        <v>264.22500000000025</v>
      </c>
      <c r="P13" s="61">
        <v>331.43749999999994</v>
      </c>
      <c r="Q13" s="252">
        <f t="shared" si="4"/>
        <v>-67.212499999999693</v>
      </c>
      <c r="R13" s="251">
        <v>13080.577500000001</v>
      </c>
      <c r="S13" s="61">
        <v>5076.6725000000006</v>
      </c>
      <c r="T13" s="252">
        <f t="shared" si="5"/>
        <v>8003.9050000000007</v>
      </c>
      <c r="U13" s="251">
        <v>3277.3125</v>
      </c>
      <c r="V13" s="61">
        <v>2879.2275</v>
      </c>
      <c r="W13" s="252">
        <f t="shared" si="6"/>
        <v>398.08500000000004</v>
      </c>
      <c r="X13" s="251">
        <v>222.38750000000002</v>
      </c>
      <c r="Y13" s="61">
        <v>174.98000000000002</v>
      </c>
      <c r="Z13" s="252">
        <f t="shared" si="7"/>
        <v>47.407499999999999</v>
      </c>
      <c r="AA13" s="251">
        <v>-1686.1100000000006</v>
      </c>
      <c r="AB13" s="61">
        <v>-997.21</v>
      </c>
      <c r="AC13" s="252">
        <f t="shared" si="8"/>
        <v>-688.90000000000055</v>
      </c>
      <c r="AD13" s="251">
        <v>-1686.1100000000006</v>
      </c>
      <c r="AE13" s="61">
        <v>-997.21</v>
      </c>
      <c r="AF13" s="252">
        <f t="shared" si="9"/>
        <v>-688.90000000000055</v>
      </c>
      <c r="AG13" s="63">
        <v>18133.357500000002</v>
      </c>
      <c r="AH13" s="264">
        <v>1.6176290990088784</v>
      </c>
      <c r="AI13" s="263">
        <f t="shared" si="10"/>
        <v>0.12948383680462924</v>
      </c>
      <c r="AJ13" s="262">
        <v>9972.5475000000006</v>
      </c>
      <c r="AK13" s="261">
        <v>0.88962471622098083</v>
      </c>
      <c r="AL13" s="260">
        <f t="shared" si="11"/>
        <v>0.18825104693660269</v>
      </c>
      <c r="AM13" s="259">
        <f t="shared" si="12"/>
        <v>8160.8100000000013</v>
      </c>
    </row>
    <row r="14" spans="1:40" ht="15">
      <c r="A14" s="377"/>
      <c r="B14" s="258" t="s">
        <v>18</v>
      </c>
      <c r="C14" s="269">
        <f t="shared" si="0"/>
        <v>0.75974843191126928</v>
      </c>
      <c r="D14" s="251">
        <v>873.49145075000001</v>
      </c>
      <c r="E14" s="268">
        <v>7.792187345717308E-2</v>
      </c>
      <c r="F14" s="262">
        <v>969.29430774999992</v>
      </c>
      <c r="G14" s="267">
        <v>8.6468194156679182E-2</v>
      </c>
      <c r="H14" s="266">
        <f t="shared" si="1"/>
        <v>-0.10967807059558665</v>
      </c>
      <c r="I14" s="251">
        <v>1149.7114229674576</v>
      </c>
      <c r="J14" s="61">
        <v>1274.4561278350229</v>
      </c>
      <c r="K14" s="265">
        <f t="shared" si="2"/>
        <v>-124.74470486756536</v>
      </c>
      <c r="L14" s="251">
        <v>1778.2729879629671</v>
      </c>
      <c r="M14" s="61">
        <v>1283.0891261823433</v>
      </c>
      <c r="N14" s="252">
        <f t="shared" si="3"/>
        <v>495.18386178062383</v>
      </c>
      <c r="O14" s="251">
        <v>232.92428778127891</v>
      </c>
      <c r="P14" s="61">
        <v>405.10087381765629</v>
      </c>
      <c r="Q14" s="252">
        <f t="shared" si="4"/>
        <v>-172.17658603637739</v>
      </c>
      <c r="R14" s="251">
        <v>5650.3627242557541</v>
      </c>
      <c r="S14" s="61">
        <v>5545.2024999999994</v>
      </c>
      <c r="T14" s="252">
        <f t="shared" si="5"/>
        <v>105.16022425575466</v>
      </c>
      <c r="U14" s="251">
        <v>0</v>
      </c>
      <c r="V14" s="61">
        <v>0</v>
      </c>
      <c r="W14" s="252">
        <f t="shared" si="6"/>
        <v>0</v>
      </c>
      <c r="X14" s="251">
        <v>286.5</v>
      </c>
      <c r="Y14" s="61">
        <v>173.5299999999996</v>
      </c>
      <c r="Z14" s="252">
        <f t="shared" si="7"/>
        <v>112.9700000000004</v>
      </c>
      <c r="AA14" s="251">
        <v>-599.06522425575372</v>
      </c>
      <c r="AB14" s="61">
        <v>-690.63500000000022</v>
      </c>
      <c r="AC14" s="252">
        <f t="shared" si="8"/>
        <v>91.569775744246499</v>
      </c>
      <c r="AD14" s="251">
        <v>-599.06522425575372</v>
      </c>
      <c r="AE14" s="61">
        <v>-690.63500000000022</v>
      </c>
      <c r="AF14" s="252">
        <f t="shared" si="9"/>
        <v>91.569775744246499</v>
      </c>
      <c r="AG14" s="63">
        <v>7348.9947757442469</v>
      </c>
      <c r="AH14" s="264">
        <v>0.655584482780319</v>
      </c>
      <c r="AI14" s="263">
        <f t="shared" si="10"/>
        <v>0.11885862997657932</v>
      </c>
      <c r="AJ14" s="262">
        <v>6716.2874999999985</v>
      </c>
      <c r="AK14" s="261">
        <v>0.59914233161045549</v>
      </c>
      <c r="AL14" s="260">
        <f t="shared" si="11"/>
        <v>0.14431995469967598</v>
      </c>
      <c r="AM14" s="259">
        <f t="shared" si="12"/>
        <v>632.70727574424836</v>
      </c>
    </row>
    <row r="15" spans="1:40" ht="15">
      <c r="A15" s="377"/>
      <c r="B15" s="238" t="s">
        <v>17</v>
      </c>
      <c r="C15" s="249">
        <f t="shared" si="0"/>
        <v>0.72440896309207103</v>
      </c>
      <c r="D15" s="231">
        <v>50.878277250000004</v>
      </c>
      <c r="E15" s="248">
        <v>4.5387172114729115E-3</v>
      </c>
      <c r="F15" s="242">
        <v>55.921044250000001</v>
      </c>
      <c r="G15" s="247">
        <v>4.9885691817148185E-3</v>
      </c>
      <c r="H15" s="246">
        <f t="shared" si="1"/>
        <v>-9.9114342555692514E-2</v>
      </c>
      <c r="I15" s="231">
        <v>70.234190688131321</v>
      </c>
      <c r="J15" s="72">
        <v>77.993273712176119</v>
      </c>
      <c r="K15" s="245">
        <f t="shared" si="2"/>
        <v>-7.7590830240447985</v>
      </c>
      <c r="L15" s="231">
        <v>1193.2125289960909</v>
      </c>
      <c r="M15" s="72">
        <v>781.69249999999988</v>
      </c>
      <c r="N15" s="232">
        <f t="shared" si="3"/>
        <v>411.52002899609101</v>
      </c>
      <c r="O15" s="231">
        <v>235.81937808754648</v>
      </c>
      <c r="P15" s="72">
        <v>386.63</v>
      </c>
      <c r="Q15" s="232">
        <f t="shared" si="4"/>
        <v>-150.81062191245351</v>
      </c>
      <c r="R15" s="231">
        <v>1491.5680929163623</v>
      </c>
      <c r="S15" s="72">
        <v>4122.9549999999999</v>
      </c>
      <c r="T15" s="232">
        <f t="shared" si="5"/>
        <v>-2631.3869070836377</v>
      </c>
      <c r="U15" s="231">
        <v>0</v>
      </c>
      <c r="V15" s="72">
        <v>0</v>
      </c>
      <c r="W15" s="232">
        <f t="shared" si="6"/>
        <v>0</v>
      </c>
      <c r="X15" s="231">
        <v>302.31249999999989</v>
      </c>
      <c r="Y15" s="72">
        <v>0.79750000000007049</v>
      </c>
      <c r="Z15" s="232">
        <f t="shared" si="7"/>
        <v>301.51499999999982</v>
      </c>
      <c r="AA15" s="231">
        <v>-5.073092916362393</v>
      </c>
      <c r="AB15" s="72">
        <v>-35.077500000000363</v>
      </c>
      <c r="AC15" s="232">
        <f t="shared" si="8"/>
        <v>30.004407083637972</v>
      </c>
      <c r="AD15" s="231">
        <v>-5.073092916362393</v>
      </c>
      <c r="AE15" s="72">
        <v>-35.077500000000363</v>
      </c>
      <c r="AF15" s="232">
        <f t="shared" si="9"/>
        <v>30.004407083637972</v>
      </c>
      <c r="AG15" s="74">
        <v>3217.8394070836371</v>
      </c>
      <c r="AH15" s="244">
        <v>0.28705498476142471</v>
      </c>
      <c r="AI15" s="243">
        <f t="shared" si="10"/>
        <v>1.5811316480865506E-2</v>
      </c>
      <c r="AJ15" s="242">
        <v>5256.9974999999995</v>
      </c>
      <c r="AK15" s="241">
        <v>0.46896291134355639</v>
      </c>
      <c r="AL15" s="240">
        <f t="shared" si="11"/>
        <v>1.0637449275941258E-2</v>
      </c>
      <c r="AM15" s="239">
        <f t="shared" si="12"/>
        <v>-2039.1580929163624</v>
      </c>
    </row>
    <row r="16" spans="1:40" ht="15">
      <c r="A16" s="377"/>
      <c r="B16" s="218" t="s">
        <v>16</v>
      </c>
      <c r="C16" s="229">
        <f t="shared" si="0"/>
        <v>1</v>
      </c>
      <c r="D16" s="211">
        <v>0</v>
      </c>
      <c r="E16" s="228">
        <v>0</v>
      </c>
      <c r="F16" s="222">
        <v>0</v>
      </c>
      <c r="G16" s="227">
        <v>0</v>
      </c>
      <c r="H16" s="226">
        <f t="shared" si="1"/>
        <v>1</v>
      </c>
      <c r="I16" s="211">
        <v>0</v>
      </c>
      <c r="J16" s="49">
        <v>0</v>
      </c>
      <c r="K16" s="225">
        <f t="shared" si="2"/>
        <v>0</v>
      </c>
      <c r="L16" s="211">
        <v>1102.7525000000001</v>
      </c>
      <c r="M16" s="49">
        <v>0</v>
      </c>
      <c r="N16" s="212">
        <f t="shared" si="3"/>
        <v>1102.7525000000001</v>
      </c>
      <c r="O16" s="211">
        <v>201.73249999999996</v>
      </c>
      <c r="P16" s="49">
        <v>0</v>
      </c>
      <c r="Q16" s="212">
        <f t="shared" si="4"/>
        <v>201.73249999999996</v>
      </c>
      <c r="R16" s="211">
        <v>329.0575</v>
      </c>
      <c r="S16" s="49">
        <v>0</v>
      </c>
      <c r="T16" s="212">
        <f t="shared" si="5"/>
        <v>329.0575</v>
      </c>
      <c r="U16" s="211">
        <v>0</v>
      </c>
      <c r="V16" s="49">
        <v>0</v>
      </c>
      <c r="W16" s="212">
        <f t="shared" si="6"/>
        <v>0</v>
      </c>
      <c r="X16" s="211">
        <v>396.81249999999994</v>
      </c>
      <c r="Y16" s="49">
        <v>0</v>
      </c>
      <c r="Z16" s="212">
        <f t="shared" si="7"/>
        <v>396.81249999999994</v>
      </c>
      <c r="AA16" s="211">
        <v>0</v>
      </c>
      <c r="AB16" s="49">
        <v>0</v>
      </c>
      <c r="AC16" s="212">
        <f t="shared" si="8"/>
        <v>0</v>
      </c>
      <c r="AD16" s="211">
        <v>0</v>
      </c>
      <c r="AE16" s="49">
        <v>0</v>
      </c>
      <c r="AF16" s="212">
        <f t="shared" si="9"/>
        <v>0</v>
      </c>
      <c r="AG16" s="51">
        <v>2030.355</v>
      </c>
      <c r="AH16" s="224">
        <v>0.18112262603978171</v>
      </c>
      <c r="AI16" s="223">
        <f t="shared" si="10"/>
        <v>0</v>
      </c>
      <c r="AJ16" s="222">
        <v>0</v>
      </c>
      <c r="AK16" s="221">
        <v>0</v>
      </c>
      <c r="AL16" s="220">
        <f t="shared" si="11"/>
        <v>1</v>
      </c>
      <c r="AM16" s="219">
        <f t="shared" si="12"/>
        <v>2030.355</v>
      </c>
    </row>
    <row r="17" spans="1:39" ht="15.75" thickBot="1">
      <c r="A17" s="377"/>
      <c r="B17" s="198" t="s">
        <v>15</v>
      </c>
      <c r="C17" s="209">
        <f t="shared" si="0"/>
        <v>1</v>
      </c>
      <c r="D17" s="191">
        <v>0</v>
      </c>
      <c r="E17" s="208">
        <v>0</v>
      </c>
      <c r="F17" s="202">
        <v>0</v>
      </c>
      <c r="G17" s="207">
        <v>0</v>
      </c>
      <c r="H17" s="206">
        <f t="shared" si="1"/>
        <v>1</v>
      </c>
      <c r="I17" s="191">
        <v>0</v>
      </c>
      <c r="J17" s="38">
        <v>0</v>
      </c>
      <c r="K17" s="205">
        <f t="shared" si="2"/>
        <v>0</v>
      </c>
      <c r="L17" s="191">
        <v>159.88999999999999</v>
      </c>
      <c r="M17" s="38">
        <v>0</v>
      </c>
      <c r="N17" s="192">
        <f t="shared" si="3"/>
        <v>159.88999999999999</v>
      </c>
      <c r="O17" s="191">
        <v>9.0124999999999993</v>
      </c>
      <c r="P17" s="38">
        <v>0</v>
      </c>
      <c r="Q17" s="192">
        <f t="shared" si="4"/>
        <v>9.0124999999999993</v>
      </c>
      <c r="R17" s="191">
        <v>4.6524999999999999</v>
      </c>
      <c r="S17" s="38">
        <v>0</v>
      </c>
      <c r="T17" s="192">
        <f t="shared" si="5"/>
        <v>4.6524999999999999</v>
      </c>
      <c r="U17" s="191">
        <v>0</v>
      </c>
      <c r="V17" s="38">
        <v>0</v>
      </c>
      <c r="W17" s="192">
        <f t="shared" si="6"/>
        <v>0</v>
      </c>
      <c r="X17" s="191">
        <v>0</v>
      </c>
      <c r="Y17" s="38">
        <v>0</v>
      </c>
      <c r="Z17" s="192">
        <f t="shared" si="7"/>
        <v>0</v>
      </c>
      <c r="AA17" s="191">
        <v>0</v>
      </c>
      <c r="AB17" s="38">
        <v>0</v>
      </c>
      <c r="AC17" s="192">
        <f t="shared" si="8"/>
        <v>0</v>
      </c>
      <c r="AD17" s="191">
        <v>0</v>
      </c>
      <c r="AE17" s="38">
        <v>0</v>
      </c>
      <c r="AF17" s="192">
        <f t="shared" si="9"/>
        <v>0</v>
      </c>
      <c r="AG17" s="40">
        <v>173.55499999999998</v>
      </c>
      <c r="AH17" s="204">
        <v>1.5482384786076478E-2</v>
      </c>
      <c r="AI17" s="203">
        <f t="shared" si="10"/>
        <v>0</v>
      </c>
      <c r="AJ17" s="202">
        <v>0</v>
      </c>
      <c r="AK17" s="201">
        <v>0</v>
      </c>
      <c r="AL17" s="200">
        <f t="shared" si="11"/>
        <v>1</v>
      </c>
      <c r="AM17" s="199">
        <f t="shared" si="12"/>
        <v>173.55499999999998</v>
      </c>
    </row>
    <row r="18" spans="1:39" ht="15">
      <c r="A18" s="377"/>
      <c r="B18" s="178" t="s">
        <v>14</v>
      </c>
      <c r="C18" s="189">
        <f t="shared" si="0"/>
        <v>0.73222747161341395</v>
      </c>
      <c r="D18" s="171">
        <f>SUM(D6:D17)</f>
        <v>7405.4369587499987</v>
      </c>
      <c r="E18" s="188">
        <v>0.66061954138111523</v>
      </c>
      <c r="F18" s="182">
        <f>SUM(F6:F17)</f>
        <v>7322.7170035000008</v>
      </c>
      <c r="G18" s="187">
        <v>0.65324031158590501</v>
      </c>
      <c r="H18" s="186">
        <f t="shared" si="1"/>
        <v>1.1170165340785044E-2</v>
      </c>
      <c r="I18" s="171">
        <f t="shared" ref="I18:AG18" si="13">SUM(I6:I17)</f>
        <v>10113.574327432179</v>
      </c>
      <c r="J18" s="27">
        <f t="shared" si="13"/>
        <v>10043.164212128801</v>
      </c>
      <c r="K18" s="185">
        <f t="shared" si="13"/>
        <v>70.410115303376358</v>
      </c>
      <c r="L18" s="171">
        <f t="shared" si="13"/>
        <v>45614.240099335555</v>
      </c>
      <c r="M18" s="27">
        <f t="shared" si="13"/>
        <v>28807.161626182347</v>
      </c>
      <c r="N18" s="172">
        <f t="shared" si="13"/>
        <v>16807.078473153208</v>
      </c>
      <c r="O18" s="171">
        <f t="shared" si="13"/>
        <v>2116.3756810900245</v>
      </c>
      <c r="P18" s="27">
        <f t="shared" si="13"/>
        <v>2623.3557488176557</v>
      </c>
      <c r="Q18" s="172">
        <f t="shared" si="13"/>
        <v>-506.98006772763102</v>
      </c>
      <c r="R18" s="171">
        <f t="shared" si="13"/>
        <v>42946.93171957443</v>
      </c>
      <c r="S18" s="27">
        <f t="shared" si="13"/>
        <v>38276.122625000004</v>
      </c>
      <c r="T18" s="172">
        <f t="shared" si="13"/>
        <v>4670.8090945744289</v>
      </c>
      <c r="U18" s="171">
        <f t="shared" si="13"/>
        <v>3282.9849999999997</v>
      </c>
      <c r="V18" s="27">
        <f t="shared" si="13"/>
        <v>2884.9075000000003</v>
      </c>
      <c r="W18" s="172">
        <f t="shared" si="13"/>
        <v>398.07749999999965</v>
      </c>
      <c r="X18" s="171">
        <f t="shared" si="13"/>
        <v>3307.6274999999996</v>
      </c>
      <c r="Y18" s="27">
        <f t="shared" si="13"/>
        <v>1053.0374999999999</v>
      </c>
      <c r="Z18" s="172">
        <f t="shared" si="13"/>
        <v>2254.5899999999997</v>
      </c>
      <c r="AA18" s="171">
        <f t="shared" si="13"/>
        <v>-4457.629219574429</v>
      </c>
      <c r="AB18" s="27">
        <f t="shared" si="13"/>
        <v>-2960.4026250000006</v>
      </c>
      <c r="AC18" s="172">
        <f t="shared" si="13"/>
        <v>-1497.2265945744277</v>
      </c>
      <c r="AD18" s="171">
        <f t="shared" si="13"/>
        <v>-4457.629219574429</v>
      </c>
      <c r="AE18" s="27">
        <f t="shared" si="13"/>
        <v>-2960.4026250000006</v>
      </c>
      <c r="AF18" s="172">
        <f t="shared" si="13"/>
        <v>-1497.2265945744277</v>
      </c>
      <c r="AG18" s="29">
        <f t="shared" si="13"/>
        <v>92810.530780425557</v>
      </c>
      <c r="AH18" s="184">
        <v>8.2793831911644347</v>
      </c>
      <c r="AI18" s="183">
        <f t="shared" si="10"/>
        <v>7.9790912695780647E-2</v>
      </c>
      <c r="AJ18" s="182">
        <f>SUM(AJ6:AJ17)</f>
        <v>70684.182375000004</v>
      </c>
      <c r="AK18" s="181">
        <v>6.3055498794737677</v>
      </c>
      <c r="AL18" s="180">
        <f t="shared" si="11"/>
        <v>0.1035976757098338</v>
      </c>
      <c r="AM18" s="179">
        <f>SUM(AM6:AM17)</f>
        <v>22126.348405425582</v>
      </c>
    </row>
    <row r="19" spans="1:39" ht="15">
      <c r="A19" s="377"/>
      <c r="B19" s="158" t="s">
        <v>87</v>
      </c>
      <c r="C19" s="169">
        <f t="shared" si="0"/>
        <v>0.73222747161341395</v>
      </c>
      <c r="D19" s="151">
        <f>SUM(D9:D15)</f>
        <v>7405.4369587499987</v>
      </c>
      <c r="E19" s="168">
        <v>0.66061954138111523</v>
      </c>
      <c r="F19" s="162">
        <f>SUM(F9:F15)</f>
        <v>7322.7170035000008</v>
      </c>
      <c r="G19" s="167">
        <v>0.65324031158590501</v>
      </c>
      <c r="H19" s="166">
        <f t="shared" si="1"/>
        <v>1.1170165340785044E-2</v>
      </c>
      <c r="I19" s="151">
        <f t="shared" ref="I19:AG19" si="14">SUM(I9:I15)</f>
        <v>10113.574327432179</v>
      </c>
      <c r="J19" s="16">
        <f t="shared" si="14"/>
        <v>10043.164212128801</v>
      </c>
      <c r="K19" s="165">
        <f t="shared" si="14"/>
        <v>70.410115303376358</v>
      </c>
      <c r="L19" s="151">
        <f t="shared" si="14"/>
        <v>43339.465099335561</v>
      </c>
      <c r="M19" s="16">
        <f t="shared" si="14"/>
        <v>28807.161626182347</v>
      </c>
      <c r="N19" s="152">
        <f t="shared" si="14"/>
        <v>14532.30347315321</v>
      </c>
      <c r="O19" s="151">
        <f t="shared" si="14"/>
        <v>1713.7931810900247</v>
      </c>
      <c r="P19" s="16">
        <f t="shared" si="14"/>
        <v>2623.3557488176557</v>
      </c>
      <c r="Q19" s="152">
        <f t="shared" si="14"/>
        <v>-909.56256772763084</v>
      </c>
      <c r="R19" s="151">
        <f t="shared" si="14"/>
        <v>41193.489219574432</v>
      </c>
      <c r="S19" s="16">
        <f t="shared" si="14"/>
        <v>38276.122625000004</v>
      </c>
      <c r="T19" s="152">
        <f t="shared" si="14"/>
        <v>2917.3665945744292</v>
      </c>
      <c r="U19" s="151">
        <f t="shared" si="14"/>
        <v>3282.9849999999997</v>
      </c>
      <c r="V19" s="16">
        <f t="shared" si="14"/>
        <v>2884.9075000000003</v>
      </c>
      <c r="W19" s="152">
        <f t="shared" si="14"/>
        <v>398.07749999999965</v>
      </c>
      <c r="X19" s="151">
        <f t="shared" si="14"/>
        <v>1922.6574999999998</v>
      </c>
      <c r="Y19" s="16">
        <f t="shared" si="14"/>
        <v>1053.0374999999999</v>
      </c>
      <c r="Z19" s="152">
        <f t="shared" si="14"/>
        <v>869.61999999999966</v>
      </c>
      <c r="AA19" s="151">
        <f t="shared" si="14"/>
        <v>-4457.629219574429</v>
      </c>
      <c r="AB19" s="16">
        <f t="shared" si="14"/>
        <v>-2960.4026250000006</v>
      </c>
      <c r="AC19" s="152">
        <f t="shared" si="14"/>
        <v>-1497.2265945744277</v>
      </c>
      <c r="AD19" s="151">
        <f t="shared" si="14"/>
        <v>-4457.629219574429</v>
      </c>
      <c r="AE19" s="16">
        <f t="shared" si="14"/>
        <v>-2960.4026250000006</v>
      </c>
      <c r="AF19" s="152">
        <f t="shared" si="14"/>
        <v>-1497.2265945744277</v>
      </c>
      <c r="AG19" s="18">
        <f t="shared" si="14"/>
        <v>86994.760780425568</v>
      </c>
      <c r="AH19" s="164">
        <v>7.7605736554707363</v>
      </c>
      <c r="AI19" s="163">
        <f t="shared" si="10"/>
        <v>8.5125091353964316E-2</v>
      </c>
      <c r="AJ19" s="162">
        <f>SUM(AJ9:AJ15)</f>
        <v>70684.182375000004</v>
      </c>
      <c r="AK19" s="161">
        <v>6.3055498794737677</v>
      </c>
      <c r="AL19" s="160">
        <f t="shared" si="11"/>
        <v>0.1035976757098338</v>
      </c>
      <c r="AM19" s="159">
        <f>SUM(AM9:AM15)</f>
        <v>16310.578405425584</v>
      </c>
    </row>
    <row r="20" spans="1:39" ht="15.75" thickBot="1">
      <c r="A20" s="379"/>
      <c r="B20" s="301" t="s">
        <v>86</v>
      </c>
      <c r="C20" s="313">
        <f t="shared" si="0"/>
        <v>1</v>
      </c>
      <c r="D20" s="294">
        <f>SUM(D6:D8,D16:D17)</f>
        <v>0</v>
      </c>
      <c r="E20" s="312">
        <v>0</v>
      </c>
      <c r="F20" s="305">
        <f>SUM(F6:F8,F16:F17)</f>
        <v>0</v>
      </c>
      <c r="G20" s="311">
        <v>0</v>
      </c>
      <c r="H20" s="310">
        <f t="shared" si="1"/>
        <v>1</v>
      </c>
      <c r="I20" s="294">
        <f t="shared" ref="I20:AG20" si="15">SUM(I6:I8,I16:I17)</f>
        <v>0</v>
      </c>
      <c r="J20" s="293">
        <f t="shared" si="15"/>
        <v>0</v>
      </c>
      <c r="K20" s="309">
        <f t="shared" si="15"/>
        <v>0</v>
      </c>
      <c r="L20" s="294">
        <f t="shared" si="15"/>
        <v>2274.7749999999996</v>
      </c>
      <c r="M20" s="293">
        <f t="shared" si="15"/>
        <v>0</v>
      </c>
      <c r="N20" s="295">
        <f t="shared" si="15"/>
        <v>2274.7749999999996</v>
      </c>
      <c r="O20" s="294">
        <f t="shared" si="15"/>
        <v>402.58249999999987</v>
      </c>
      <c r="P20" s="293">
        <f t="shared" si="15"/>
        <v>0</v>
      </c>
      <c r="Q20" s="295">
        <f t="shared" si="15"/>
        <v>402.58249999999987</v>
      </c>
      <c r="R20" s="294">
        <f t="shared" si="15"/>
        <v>1753.4424999999999</v>
      </c>
      <c r="S20" s="293">
        <f t="shared" si="15"/>
        <v>0</v>
      </c>
      <c r="T20" s="295">
        <f t="shared" si="15"/>
        <v>1753.4424999999999</v>
      </c>
      <c r="U20" s="294">
        <f t="shared" si="15"/>
        <v>0</v>
      </c>
      <c r="V20" s="293">
        <f t="shared" si="15"/>
        <v>0</v>
      </c>
      <c r="W20" s="295">
        <f t="shared" si="15"/>
        <v>0</v>
      </c>
      <c r="X20" s="294">
        <f t="shared" si="15"/>
        <v>1384.9699999999998</v>
      </c>
      <c r="Y20" s="293">
        <f t="shared" si="15"/>
        <v>0</v>
      </c>
      <c r="Z20" s="295">
        <f t="shared" si="15"/>
        <v>1384.9699999999998</v>
      </c>
      <c r="AA20" s="294">
        <f t="shared" si="15"/>
        <v>0</v>
      </c>
      <c r="AB20" s="293">
        <f t="shared" si="15"/>
        <v>0</v>
      </c>
      <c r="AC20" s="295">
        <f t="shared" si="15"/>
        <v>0</v>
      </c>
      <c r="AD20" s="294">
        <f t="shared" si="15"/>
        <v>0</v>
      </c>
      <c r="AE20" s="293">
        <f t="shared" si="15"/>
        <v>0</v>
      </c>
      <c r="AF20" s="295">
        <f t="shared" si="15"/>
        <v>0</v>
      </c>
      <c r="AG20" s="308">
        <f t="shared" si="15"/>
        <v>5815.77</v>
      </c>
      <c r="AH20" s="307">
        <v>0.51880953569369948</v>
      </c>
      <c r="AI20" s="306">
        <f t="shared" si="10"/>
        <v>0</v>
      </c>
      <c r="AJ20" s="305">
        <f>SUM(AJ6:AJ8,AJ16:AJ17)</f>
        <v>0</v>
      </c>
      <c r="AK20" s="304">
        <v>0</v>
      </c>
      <c r="AL20" s="303">
        <f t="shared" si="11"/>
        <v>1</v>
      </c>
      <c r="AM20" s="302">
        <f>SUM(AM6:AM8,AM16:AM17)</f>
        <v>5815.77</v>
      </c>
    </row>
    <row r="21" spans="1:39" ht="15.75" thickTop="1">
      <c r="A21" s="376" t="s">
        <v>89</v>
      </c>
      <c r="B21" s="280" t="s">
        <v>26</v>
      </c>
      <c r="C21" s="291">
        <f t="shared" si="0"/>
        <v>1</v>
      </c>
      <c r="D21" s="273">
        <v>0</v>
      </c>
      <c r="E21" s="290">
        <v>0</v>
      </c>
      <c r="F21" s="284">
        <v>0</v>
      </c>
      <c r="G21" s="289">
        <v>0</v>
      </c>
      <c r="H21" s="288">
        <f t="shared" si="1"/>
        <v>1</v>
      </c>
      <c r="I21" s="273">
        <v>0</v>
      </c>
      <c r="J21" s="83">
        <v>0</v>
      </c>
      <c r="K21" s="287">
        <f t="shared" ref="K21:K32" si="16">I21-J21</f>
        <v>0</v>
      </c>
      <c r="L21" s="273">
        <v>70.863333333333344</v>
      </c>
      <c r="M21" s="83">
        <v>0</v>
      </c>
      <c r="N21" s="274">
        <f t="shared" ref="N21:N32" si="17">L21-M21</f>
        <v>70.863333333333344</v>
      </c>
      <c r="O21" s="273">
        <v>4.5799999999999974</v>
      </c>
      <c r="P21" s="83">
        <v>1.4733333333333336</v>
      </c>
      <c r="Q21" s="274">
        <f t="shared" ref="Q21:Q32" si="18">O21-P21</f>
        <v>3.1066666666666638</v>
      </c>
      <c r="R21" s="273">
        <v>0.10249999999999999</v>
      </c>
      <c r="S21" s="83">
        <v>0</v>
      </c>
      <c r="T21" s="274">
        <f t="shared" ref="T21:T32" si="19">R21-S21</f>
        <v>0.10249999999999999</v>
      </c>
      <c r="U21" s="273">
        <v>0</v>
      </c>
      <c r="V21" s="83">
        <v>0</v>
      </c>
      <c r="W21" s="274">
        <f t="shared" ref="W21:W32" si="20">U21-V21</f>
        <v>0</v>
      </c>
      <c r="X21" s="273">
        <v>6.9983333333333348</v>
      </c>
      <c r="Y21" s="83">
        <v>0</v>
      </c>
      <c r="Z21" s="274">
        <f t="shared" ref="Z21:Z32" si="21">X21-Y21</f>
        <v>6.9983333333333348</v>
      </c>
      <c r="AA21" s="273">
        <v>0</v>
      </c>
      <c r="AB21" s="83">
        <v>0</v>
      </c>
      <c r="AC21" s="274">
        <f t="shared" ref="AC21:AC32" si="22">AA21-AB21</f>
        <v>0</v>
      </c>
      <c r="AD21" s="273">
        <v>0</v>
      </c>
      <c r="AE21" s="83">
        <v>0</v>
      </c>
      <c r="AF21" s="274">
        <f t="shared" ref="AF21:AF32" si="23">AD21-AE21</f>
        <v>0</v>
      </c>
      <c r="AG21" s="85">
        <v>82.544166666666683</v>
      </c>
      <c r="AH21" s="286">
        <v>7.3635478677039649E-3</v>
      </c>
      <c r="AI21" s="285">
        <f t="shared" si="10"/>
        <v>0</v>
      </c>
      <c r="AJ21" s="284">
        <v>1.4733333333333336</v>
      </c>
      <c r="AK21" s="283">
        <v>1.3143218907361219E-4</v>
      </c>
      <c r="AL21" s="282">
        <f t="shared" si="11"/>
        <v>0</v>
      </c>
      <c r="AM21" s="281">
        <f t="shared" ref="AM21:AM32" si="24">AG21-AJ21</f>
        <v>81.070833333333354</v>
      </c>
    </row>
    <row r="22" spans="1:39" ht="15">
      <c r="A22" s="377"/>
      <c r="B22" s="270" t="s">
        <v>25</v>
      </c>
      <c r="C22" s="269">
        <f t="shared" si="0"/>
        <v>1</v>
      </c>
      <c r="D22" s="251">
        <v>0</v>
      </c>
      <c r="E22" s="268">
        <v>0</v>
      </c>
      <c r="F22" s="262">
        <v>0</v>
      </c>
      <c r="G22" s="267">
        <v>0</v>
      </c>
      <c r="H22" s="266">
        <f t="shared" si="1"/>
        <v>1</v>
      </c>
      <c r="I22" s="251">
        <v>0</v>
      </c>
      <c r="J22" s="61">
        <v>0</v>
      </c>
      <c r="K22" s="265">
        <f t="shared" si="16"/>
        <v>0</v>
      </c>
      <c r="L22" s="251">
        <v>216.88916666666668</v>
      </c>
      <c r="M22" s="61">
        <v>0</v>
      </c>
      <c r="N22" s="252">
        <f t="shared" si="17"/>
        <v>216.88916666666668</v>
      </c>
      <c r="O22" s="251">
        <v>13.380000000000011</v>
      </c>
      <c r="P22" s="61">
        <v>1.1099999999999999</v>
      </c>
      <c r="Q22" s="252">
        <f t="shared" si="18"/>
        <v>12.270000000000012</v>
      </c>
      <c r="R22" s="251">
        <v>488.94083333333339</v>
      </c>
      <c r="S22" s="61">
        <v>0</v>
      </c>
      <c r="T22" s="252">
        <f t="shared" si="19"/>
        <v>488.94083333333339</v>
      </c>
      <c r="U22" s="251">
        <v>0</v>
      </c>
      <c r="V22" s="61">
        <v>0</v>
      </c>
      <c r="W22" s="252">
        <f t="shared" si="20"/>
        <v>0</v>
      </c>
      <c r="X22" s="251">
        <v>228.06333333333328</v>
      </c>
      <c r="Y22" s="61">
        <v>0</v>
      </c>
      <c r="Z22" s="252">
        <f t="shared" si="21"/>
        <v>228.06333333333328</v>
      </c>
      <c r="AA22" s="251">
        <v>0</v>
      </c>
      <c r="AB22" s="61">
        <v>0</v>
      </c>
      <c r="AC22" s="252">
        <f t="shared" si="22"/>
        <v>0</v>
      </c>
      <c r="AD22" s="251">
        <v>0</v>
      </c>
      <c r="AE22" s="61">
        <v>0</v>
      </c>
      <c r="AF22" s="252">
        <f t="shared" si="23"/>
        <v>0</v>
      </c>
      <c r="AG22" s="63">
        <v>947.27333333333331</v>
      </c>
      <c r="AH22" s="264">
        <v>8.4503761022476767E-2</v>
      </c>
      <c r="AI22" s="263">
        <f t="shared" si="10"/>
        <v>0</v>
      </c>
      <c r="AJ22" s="262">
        <v>1.1099999999999999</v>
      </c>
      <c r="AK22" s="261">
        <v>9.9020178645956668E-5</v>
      </c>
      <c r="AL22" s="260">
        <f t="shared" si="11"/>
        <v>0</v>
      </c>
      <c r="AM22" s="259">
        <f t="shared" si="24"/>
        <v>946.1633333333333</v>
      </c>
    </row>
    <row r="23" spans="1:39" ht="15">
      <c r="A23" s="377"/>
      <c r="B23" s="271" t="s">
        <v>24</v>
      </c>
      <c r="C23" s="249">
        <f t="shared" si="0"/>
        <v>0.67586112541412879</v>
      </c>
      <c r="D23" s="231">
        <v>1.0231428333333332</v>
      </c>
      <c r="E23" s="248">
        <v>9.1271879443307214E-5</v>
      </c>
      <c r="F23" s="242">
        <v>0</v>
      </c>
      <c r="G23" s="247">
        <v>0</v>
      </c>
      <c r="H23" s="246">
        <f t="shared" si="1"/>
        <v>1</v>
      </c>
      <c r="I23" s="231">
        <v>1.5138358974358974</v>
      </c>
      <c r="J23" s="72">
        <v>0</v>
      </c>
      <c r="K23" s="245">
        <f t="shared" si="16"/>
        <v>1.5138358974358974</v>
      </c>
      <c r="L23" s="231">
        <v>225.87583333333319</v>
      </c>
      <c r="M23" s="72">
        <v>0</v>
      </c>
      <c r="N23" s="232">
        <f t="shared" si="17"/>
        <v>225.87583333333319</v>
      </c>
      <c r="O23" s="231">
        <v>154.53833333333336</v>
      </c>
      <c r="P23" s="72">
        <v>0.7733333333333331</v>
      </c>
      <c r="Q23" s="232">
        <f t="shared" si="18"/>
        <v>153.76500000000001</v>
      </c>
      <c r="R23" s="231">
        <v>474.92749999999995</v>
      </c>
      <c r="S23" s="72">
        <v>0</v>
      </c>
      <c r="T23" s="232">
        <f t="shared" si="19"/>
        <v>474.92749999999995</v>
      </c>
      <c r="U23" s="231">
        <v>0</v>
      </c>
      <c r="V23" s="72">
        <v>0</v>
      </c>
      <c r="W23" s="232">
        <f t="shared" si="20"/>
        <v>0</v>
      </c>
      <c r="X23" s="231">
        <v>567.43833333333316</v>
      </c>
      <c r="Y23" s="72">
        <v>0</v>
      </c>
      <c r="Z23" s="232">
        <f t="shared" si="21"/>
        <v>567.43833333333316</v>
      </c>
      <c r="AA23" s="231">
        <v>0</v>
      </c>
      <c r="AB23" s="72">
        <v>0</v>
      </c>
      <c r="AC23" s="232">
        <f t="shared" si="22"/>
        <v>0</v>
      </c>
      <c r="AD23" s="231">
        <v>0</v>
      </c>
      <c r="AE23" s="72">
        <v>0</v>
      </c>
      <c r="AF23" s="232">
        <f t="shared" si="23"/>
        <v>0</v>
      </c>
      <c r="AG23" s="74">
        <v>1422.7799999999997</v>
      </c>
      <c r="AH23" s="244">
        <v>0.12692245931222892</v>
      </c>
      <c r="AI23" s="243">
        <f t="shared" si="10"/>
        <v>7.1911527666493303E-4</v>
      </c>
      <c r="AJ23" s="242">
        <v>0.7733333333333331</v>
      </c>
      <c r="AK23" s="241">
        <v>6.8987031368954779E-5</v>
      </c>
      <c r="AL23" s="240">
        <f t="shared" si="11"/>
        <v>0</v>
      </c>
      <c r="AM23" s="239">
        <f t="shared" si="24"/>
        <v>1422.0066666666664</v>
      </c>
    </row>
    <row r="24" spans="1:39" ht="15">
      <c r="A24" s="377"/>
      <c r="B24" s="218" t="s">
        <v>23</v>
      </c>
      <c r="C24" s="229">
        <f t="shared" si="0"/>
        <v>0.66091290288886462</v>
      </c>
      <c r="D24" s="211">
        <v>122.11136183333333</v>
      </c>
      <c r="E24" s="228">
        <v>1.0893233215150703E-2</v>
      </c>
      <c r="F24" s="222">
        <v>238.39941008333335</v>
      </c>
      <c r="G24" s="227">
        <v>2.1266983941930048E-2</v>
      </c>
      <c r="H24" s="226">
        <f t="shared" si="1"/>
        <v>-0.95231145164623254</v>
      </c>
      <c r="I24" s="211">
        <v>184.76165512820512</v>
      </c>
      <c r="J24" s="49">
        <v>381.29610012820513</v>
      </c>
      <c r="K24" s="225">
        <f t="shared" si="16"/>
        <v>-196.53444500000001</v>
      </c>
      <c r="L24" s="211">
        <v>1654.135833333333</v>
      </c>
      <c r="M24" s="49">
        <v>561.9408333333331</v>
      </c>
      <c r="N24" s="212">
        <f t="shared" si="17"/>
        <v>1092.1949999999999</v>
      </c>
      <c r="O24" s="211">
        <v>186.22250000000005</v>
      </c>
      <c r="P24" s="49">
        <v>270.22166666666681</v>
      </c>
      <c r="Q24" s="212">
        <f t="shared" si="18"/>
        <v>-83.999166666666753</v>
      </c>
      <c r="R24" s="211">
        <v>894.20249999999987</v>
      </c>
      <c r="S24" s="49">
        <v>4126.2699999999995</v>
      </c>
      <c r="T24" s="212">
        <f t="shared" si="19"/>
        <v>-3232.0674999999997</v>
      </c>
      <c r="U24" s="211">
        <v>371.58333333333331</v>
      </c>
      <c r="V24" s="49">
        <v>354.65749999999997</v>
      </c>
      <c r="W24" s="212">
        <f t="shared" si="20"/>
        <v>16.925833333333344</v>
      </c>
      <c r="X24" s="211">
        <v>139.56083333333325</v>
      </c>
      <c r="Y24" s="49">
        <v>581.95583333333298</v>
      </c>
      <c r="Z24" s="212">
        <f t="shared" si="21"/>
        <v>-442.39499999999975</v>
      </c>
      <c r="AA24" s="211">
        <v>0</v>
      </c>
      <c r="AB24" s="49">
        <v>-216.83333333333334</v>
      </c>
      <c r="AC24" s="212">
        <f t="shared" si="22"/>
        <v>216.83333333333334</v>
      </c>
      <c r="AD24" s="211">
        <v>0</v>
      </c>
      <c r="AE24" s="49">
        <v>-216.83333333333334</v>
      </c>
      <c r="AF24" s="212">
        <f t="shared" si="23"/>
        <v>216.83333333333334</v>
      </c>
      <c r="AG24" s="51">
        <v>3245.7049999999999</v>
      </c>
      <c r="AH24" s="224">
        <v>0.28954080096852503</v>
      </c>
      <c r="AI24" s="223">
        <f t="shared" si="10"/>
        <v>3.7622446227655731E-2</v>
      </c>
      <c r="AJ24" s="222">
        <v>5678.2124999999987</v>
      </c>
      <c r="AK24" s="221">
        <v>0.50653839291865232</v>
      </c>
      <c r="AL24" s="220">
        <f t="shared" si="11"/>
        <v>4.1984939817474851E-2</v>
      </c>
      <c r="AM24" s="219">
        <f t="shared" si="24"/>
        <v>-2432.5074999999988</v>
      </c>
    </row>
    <row r="25" spans="1:39" ht="15">
      <c r="A25" s="377"/>
      <c r="B25" s="270" t="s">
        <v>22</v>
      </c>
      <c r="C25" s="269">
        <f t="shared" si="0"/>
        <v>0.68178362055767461</v>
      </c>
      <c r="D25" s="251">
        <v>364.50547750000004</v>
      </c>
      <c r="E25" s="268">
        <v>3.2516574338322397E-2</v>
      </c>
      <c r="F25" s="262">
        <v>503.6971928333333</v>
      </c>
      <c r="G25" s="267">
        <v>4.4933500916958156E-2</v>
      </c>
      <c r="H25" s="266">
        <f t="shared" si="1"/>
        <v>-0.38186453681847138</v>
      </c>
      <c r="I25" s="251">
        <v>534.63513424075461</v>
      </c>
      <c r="J25" s="61">
        <v>748.86615675427549</v>
      </c>
      <c r="K25" s="265">
        <f t="shared" si="16"/>
        <v>-214.23102251352088</v>
      </c>
      <c r="L25" s="251">
        <v>9999.5174583318003</v>
      </c>
      <c r="M25" s="61">
        <v>3917.9733333333329</v>
      </c>
      <c r="N25" s="252">
        <f t="shared" si="17"/>
        <v>6081.5441249984669</v>
      </c>
      <c r="O25" s="251">
        <v>221.4650416681985</v>
      </c>
      <c r="P25" s="61">
        <v>238.88000000000008</v>
      </c>
      <c r="Q25" s="252">
        <f t="shared" si="18"/>
        <v>-17.414958331801586</v>
      </c>
      <c r="R25" s="251">
        <v>1343.9458333333334</v>
      </c>
      <c r="S25" s="61">
        <v>2697.2449999999999</v>
      </c>
      <c r="T25" s="252">
        <f t="shared" si="19"/>
        <v>-1353.2991666666665</v>
      </c>
      <c r="U25" s="251">
        <v>1394.7441666666673</v>
      </c>
      <c r="V25" s="61">
        <v>1428.1083333333333</v>
      </c>
      <c r="W25" s="252">
        <f t="shared" si="20"/>
        <v>-33.364166666666051</v>
      </c>
      <c r="X25" s="251">
        <v>157.69499999999999</v>
      </c>
      <c r="Y25" s="61">
        <v>367.62583333333322</v>
      </c>
      <c r="Z25" s="252">
        <f t="shared" si="21"/>
        <v>-209.93083333333323</v>
      </c>
      <c r="AA25" s="251">
        <v>-194.41666666666666</v>
      </c>
      <c r="AB25" s="61">
        <v>-340.47666666666663</v>
      </c>
      <c r="AC25" s="252">
        <f t="shared" si="22"/>
        <v>146.05999999999997</v>
      </c>
      <c r="AD25" s="251">
        <v>-194.41666666666666</v>
      </c>
      <c r="AE25" s="61">
        <v>-340.47666666666663</v>
      </c>
      <c r="AF25" s="252">
        <f t="shared" si="23"/>
        <v>146.05999999999997</v>
      </c>
      <c r="AG25" s="63">
        <v>12922.950833333332</v>
      </c>
      <c r="AH25" s="264">
        <v>1.1528224330800863</v>
      </c>
      <c r="AI25" s="263">
        <f t="shared" si="10"/>
        <v>2.8206056201947174E-2</v>
      </c>
      <c r="AJ25" s="262">
        <v>8309.3558333333312</v>
      </c>
      <c r="AK25" s="261">
        <v>0.74125576490944922</v>
      </c>
      <c r="AL25" s="260">
        <f t="shared" si="11"/>
        <v>6.0618079540261202E-2</v>
      </c>
      <c r="AM25" s="259">
        <f t="shared" si="24"/>
        <v>4613.5950000000012</v>
      </c>
    </row>
    <row r="26" spans="1:39" ht="15">
      <c r="A26" s="377"/>
      <c r="B26" s="270" t="s">
        <v>21</v>
      </c>
      <c r="C26" s="269">
        <f t="shared" si="0"/>
        <v>0.71671667140869122</v>
      </c>
      <c r="D26" s="251">
        <v>1089.8937600833335</v>
      </c>
      <c r="E26" s="268">
        <v>9.7226553942864752E-2</v>
      </c>
      <c r="F26" s="262">
        <v>1211.3658559166665</v>
      </c>
      <c r="G26" s="267">
        <v>0.10806275987250498</v>
      </c>
      <c r="H26" s="266">
        <f t="shared" si="1"/>
        <v>-0.11145315285046245</v>
      </c>
      <c r="I26" s="251">
        <v>1520.6758870854376</v>
      </c>
      <c r="J26" s="61">
        <v>1688.2511681897233</v>
      </c>
      <c r="K26" s="265">
        <f t="shared" si="16"/>
        <v>-167.57528110428575</v>
      </c>
      <c r="L26" s="251">
        <v>11982.056569937484</v>
      </c>
      <c r="M26" s="61">
        <v>8196.5174999999981</v>
      </c>
      <c r="N26" s="252">
        <f t="shared" si="17"/>
        <v>3785.5390699374857</v>
      </c>
      <c r="O26" s="251">
        <v>209.41495498179162</v>
      </c>
      <c r="P26" s="61">
        <v>368.39666666666676</v>
      </c>
      <c r="Q26" s="252">
        <f t="shared" si="18"/>
        <v>-158.98171168487514</v>
      </c>
      <c r="R26" s="251">
        <v>4278.9818084140597</v>
      </c>
      <c r="S26" s="61">
        <v>5434.2425000000003</v>
      </c>
      <c r="T26" s="252">
        <f t="shared" si="19"/>
        <v>-1155.2606915859405</v>
      </c>
      <c r="U26" s="251">
        <v>3363.2299999999996</v>
      </c>
      <c r="V26" s="61">
        <v>3363.2308333333331</v>
      </c>
      <c r="W26" s="252">
        <f t="shared" si="20"/>
        <v>-8.3333333350310568E-4</v>
      </c>
      <c r="X26" s="251">
        <v>177.17166666666671</v>
      </c>
      <c r="Y26" s="61">
        <v>197.35166666666666</v>
      </c>
      <c r="Z26" s="252">
        <f t="shared" si="21"/>
        <v>-20.17999999999995</v>
      </c>
      <c r="AA26" s="251">
        <v>-500.81597508072599</v>
      </c>
      <c r="AB26" s="61">
        <v>-522.81583333333356</v>
      </c>
      <c r="AC26" s="252">
        <f t="shared" si="22"/>
        <v>21.999858252607567</v>
      </c>
      <c r="AD26" s="251">
        <v>-500.81597508072599</v>
      </c>
      <c r="AE26" s="61">
        <v>-522.81583333333356</v>
      </c>
      <c r="AF26" s="252">
        <f t="shared" si="23"/>
        <v>21.999858252607567</v>
      </c>
      <c r="AG26" s="63">
        <v>19510.039024919275</v>
      </c>
      <c r="AH26" s="264">
        <v>1.7404392346816202</v>
      </c>
      <c r="AI26" s="263">
        <f t="shared" si="10"/>
        <v>5.5863228089460114E-2</v>
      </c>
      <c r="AJ26" s="262">
        <v>17036.923333333329</v>
      </c>
      <c r="AK26" s="261">
        <v>1.5198190919316521</v>
      </c>
      <c r="AL26" s="260">
        <f t="shared" si="11"/>
        <v>7.1102383465363572E-2</v>
      </c>
      <c r="AM26" s="259">
        <f t="shared" si="24"/>
        <v>2473.1156915859465</v>
      </c>
    </row>
    <row r="27" spans="1:39" ht="15">
      <c r="A27" s="377"/>
      <c r="B27" s="270" t="s">
        <v>20</v>
      </c>
      <c r="C27" s="269">
        <f t="shared" si="0"/>
        <v>0.71311714581351437</v>
      </c>
      <c r="D27" s="251">
        <v>2557.5827126666668</v>
      </c>
      <c r="E27" s="268">
        <v>0.22815522272318642</v>
      </c>
      <c r="F27" s="262">
        <v>2659.6835445833331</v>
      </c>
      <c r="G27" s="267">
        <v>0.23726336912284046</v>
      </c>
      <c r="H27" s="266">
        <f t="shared" si="1"/>
        <v>-3.9920832828202343E-2</v>
      </c>
      <c r="I27" s="251">
        <v>3586.4832695180976</v>
      </c>
      <c r="J27" s="61">
        <v>3714.6241978943235</v>
      </c>
      <c r="K27" s="265">
        <f t="shared" si="16"/>
        <v>-128.14092837622593</v>
      </c>
      <c r="L27" s="251">
        <v>5750.9358996183555</v>
      </c>
      <c r="M27" s="61">
        <v>3787.9291666666663</v>
      </c>
      <c r="N27" s="252">
        <f t="shared" si="17"/>
        <v>1963.0067329516892</v>
      </c>
      <c r="O27" s="251">
        <v>271.8476250739206</v>
      </c>
      <c r="P27" s="61">
        <v>376.45416666666682</v>
      </c>
      <c r="Q27" s="252">
        <f t="shared" si="18"/>
        <v>-104.60654159274623</v>
      </c>
      <c r="R27" s="251">
        <v>9239.3448086410572</v>
      </c>
      <c r="S27" s="61">
        <v>8766.8649999999998</v>
      </c>
      <c r="T27" s="252">
        <f t="shared" si="19"/>
        <v>472.47980864105739</v>
      </c>
      <c r="U27" s="251">
        <v>7157.3275000000003</v>
      </c>
      <c r="V27" s="61">
        <v>7142.14</v>
      </c>
      <c r="W27" s="252">
        <f t="shared" si="20"/>
        <v>15.1875</v>
      </c>
      <c r="X27" s="251">
        <v>434.89749999999987</v>
      </c>
      <c r="Y27" s="61">
        <v>325.34666666666652</v>
      </c>
      <c r="Z27" s="252">
        <f t="shared" si="21"/>
        <v>109.55083333333334</v>
      </c>
      <c r="AA27" s="251">
        <v>-1549.9606419743902</v>
      </c>
      <c r="AB27" s="61">
        <v>-1214.5241666666661</v>
      </c>
      <c r="AC27" s="252">
        <f t="shared" si="22"/>
        <v>-335.43647530772409</v>
      </c>
      <c r="AD27" s="251">
        <v>-1549.9606419743902</v>
      </c>
      <c r="AE27" s="61">
        <v>-1214.5241666666661</v>
      </c>
      <c r="AF27" s="252">
        <f t="shared" si="23"/>
        <v>-335.43647530772409</v>
      </c>
      <c r="AG27" s="63">
        <v>21304.392691358942</v>
      </c>
      <c r="AH27" s="264">
        <v>1.9005088028653432</v>
      </c>
      <c r="AI27" s="263">
        <f t="shared" si="10"/>
        <v>0.12004954798378373</v>
      </c>
      <c r="AJ27" s="262">
        <v>19184.210833333334</v>
      </c>
      <c r="AK27" s="261">
        <v>1.7113729584669948</v>
      </c>
      <c r="AL27" s="260">
        <f t="shared" si="11"/>
        <v>0.13863919489260546</v>
      </c>
      <c r="AM27" s="259">
        <f t="shared" si="24"/>
        <v>2120.1818580256077</v>
      </c>
    </row>
    <row r="28" spans="1:39" ht="15">
      <c r="A28" s="377"/>
      <c r="B28" s="270" t="s">
        <v>19</v>
      </c>
      <c r="C28" s="269">
        <f t="shared" si="0"/>
        <v>0.76353279830443554</v>
      </c>
      <c r="D28" s="251">
        <v>2279.4220042500001</v>
      </c>
      <c r="E28" s="268">
        <v>0.20334123799169232</v>
      </c>
      <c r="F28" s="262">
        <v>1713.809398666667</v>
      </c>
      <c r="G28" s="267">
        <v>0.15288442596494861</v>
      </c>
      <c r="H28" s="266">
        <f t="shared" si="1"/>
        <v>0.24813860905472704</v>
      </c>
      <c r="I28" s="251">
        <v>2985.3622651336973</v>
      </c>
      <c r="J28" s="61">
        <v>2247.7639681377204</v>
      </c>
      <c r="K28" s="265">
        <f t="shared" si="16"/>
        <v>737.59829699597685</v>
      </c>
      <c r="L28" s="251">
        <v>1588.8908333333336</v>
      </c>
      <c r="M28" s="61">
        <v>1244.8005836816844</v>
      </c>
      <c r="N28" s="252">
        <f t="shared" si="17"/>
        <v>344.09024965164917</v>
      </c>
      <c r="O28" s="251">
        <v>270.63750000000022</v>
      </c>
      <c r="P28" s="61">
        <v>158.81941631831555</v>
      </c>
      <c r="Q28" s="252">
        <f t="shared" si="18"/>
        <v>111.81808368168467</v>
      </c>
      <c r="R28" s="251">
        <v>12232.753333333336</v>
      </c>
      <c r="S28" s="61">
        <v>2809.6100000000006</v>
      </c>
      <c r="T28" s="252">
        <f t="shared" si="19"/>
        <v>9423.1433333333352</v>
      </c>
      <c r="U28" s="251">
        <v>2630.2858333333334</v>
      </c>
      <c r="V28" s="61">
        <v>3118.9816666666666</v>
      </c>
      <c r="W28" s="252">
        <f t="shared" si="20"/>
        <v>-488.69583333333321</v>
      </c>
      <c r="X28" s="251">
        <v>100.18916666666667</v>
      </c>
      <c r="Y28" s="61">
        <v>71.150833333333452</v>
      </c>
      <c r="Z28" s="252">
        <f t="shared" si="21"/>
        <v>29.038333333333213</v>
      </c>
      <c r="AA28" s="251">
        <v>-2162.7325000000005</v>
      </c>
      <c r="AB28" s="61">
        <v>-1114.7633333333331</v>
      </c>
      <c r="AC28" s="252">
        <f t="shared" si="22"/>
        <v>-1047.9691666666674</v>
      </c>
      <c r="AD28" s="251">
        <v>-2162.7325000000005</v>
      </c>
      <c r="AE28" s="61">
        <v>-1114.7633333333331</v>
      </c>
      <c r="AF28" s="252">
        <f t="shared" si="23"/>
        <v>-1047.9691666666674</v>
      </c>
      <c r="AG28" s="63">
        <v>14660.024166666672</v>
      </c>
      <c r="AH28" s="264">
        <v>1.307782173498393</v>
      </c>
      <c r="AI28" s="263">
        <f t="shared" si="10"/>
        <v>0.15548555570821304</v>
      </c>
      <c r="AJ28" s="262">
        <v>6288.5991666666669</v>
      </c>
      <c r="AK28" s="261">
        <v>0.56098938100553841</v>
      </c>
      <c r="AL28" s="260">
        <f t="shared" si="11"/>
        <v>0.2725264169723014</v>
      </c>
      <c r="AM28" s="259">
        <f t="shared" si="24"/>
        <v>8371.4250000000047</v>
      </c>
    </row>
    <row r="29" spans="1:39" ht="15">
      <c r="A29" s="377"/>
      <c r="B29" s="258" t="s">
        <v>18</v>
      </c>
      <c r="C29" s="269">
        <f t="shared" si="0"/>
        <v>0.76130101285645368</v>
      </c>
      <c r="D29" s="251">
        <v>734.93494616666658</v>
      </c>
      <c r="E29" s="268">
        <v>6.5561612337799183E-2</v>
      </c>
      <c r="F29" s="262">
        <v>748.56330391666654</v>
      </c>
      <c r="G29" s="267">
        <v>6.6777362235708002E-2</v>
      </c>
      <c r="H29" s="266">
        <f t="shared" si="1"/>
        <v>-1.8543624603897066E-2</v>
      </c>
      <c r="I29" s="251">
        <v>965.36709364032004</v>
      </c>
      <c r="J29" s="61">
        <v>982.84922392225997</v>
      </c>
      <c r="K29" s="265">
        <f t="shared" si="16"/>
        <v>-17.482130281939931</v>
      </c>
      <c r="L29" s="251">
        <v>848.21142107141043</v>
      </c>
      <c r="M29" s="61">
        <v>586.32391718283986</v>
      </c>
      <c r="N29" s="252">
        <f t="shared" si="17"/>
        <v>261.88750388857056</v>
      </c>
      <c r="O29" s="251">
        <v>188.64693884905932</v>
      </c>
      <c r="P29" s="61">
        <v>200.82524948382672</v>
      </c>
      <c r="Q29" s="252">
        <f t="shared" si="18"/>
        <v>-12.178310634767399</v>
      </c>
      <c r="R29" s="251">
        <v>4034.5558067461966</v>
      </c>
      <c r="S29" s="61">
        <v>2676.2224999999994</v>
      </c>
      <c r="T29" s="252">
        <f t="shared" si="19"/>
        <v>1358.3333067461972</v>
      </c>
      <c r="U29" s="251">
        <v>4387.7058333333325</v>
      </c>
      <c r="V29" s="61">
        <v>3128.8208333333337</v>
      </c>
      <c r="W29" s="252">
        <f t="shared" si="20"/>
        <v>1258.8849999999989</v>
      </c>
      <c r="X29" s="251">
        <v>274.56166666666667</v>
      </c>
      <c r="Y29" s="61">
        <v>74.915000000000063</v>
      </c>
      <c r="Z29" s="252">
        <f t="shared" si="21"/>
        <v>199.64666666666659</v>
      </c>
      <c r="AA29" s="251">
        <v>-606.20247341286347</v>
      </c>
      <c r="AB29" s="61">
        <v>-530.0233333333332</v>
      </c>
      <c r="AC29" s="252">
        <f t="shared" si="22"/>
        <v>-76.179140079530271</v>
      </c>
      <c r="AD29" s="251">
        <v>-606.20247341286347</v>
      </c>
      <c r="AE29" s="61">
        <v>-530.0233333333332</v>
      </c>
      <c r="AF29" s="252">
        <f t="shared" si="23"/>
        <v>-76.179140079530271</v>
      </c>
      <c r="AG29" s="63">
        <v>9127.4791932538028</v>
      </c>
      <c r="AH29" s="264">
        <v>0.81423839703184753</v>
      </c>
      <c r="AI29" s="263">
        <f t="shared" si="10"/>
        <v>8.0518939633394418E-2</v>
      </c>
      <c r="AJ29" s="262">
        <v>6137.0841666666656</v>
      </c>
      <c r="AK29" s="261">
        <v>0.54747312662036518</v>
      </c>
      <c r="AL29" s="260">
        <f t="shared" si="11"/>
        <v>0.12197377184143229</v>
      </c>
      <c r="AM29" s="259">
        <f t="shared" si="24"/>
        <v>2990.3950265871372</v>
      </c>
    </row>
    <row r="30" spans="1:39" ht="15">
      <c r="A30" s="377"/>
      <c r="B30" s="238" t="s">
        <v>17</v>
      </c>
      <c r="C30" s="249">
        <f t="shared" si="0"/>
        <v>0.72510749815464837</v>
      </c>
      <c r="D30" s="231">
        <v>92.257792166666661</v>
      </c>
      <c r="E30" s="248">
        <v>8.2300748341344581E-3</v>
      </c>
      <c r="F30" s="242">
        <v>137.41176841666666</v>
      </c>
      <c r="G30" s="247">
        <v>1.2258142213220864E-2</v>
      </c>
      <c r="H30" s="246">
        <f t="shared" si="1"/>
        <v>-0.48943265592599366</v>
      </c>
      <c r="I30" s="231">
        <v>127.2332618287037</v>
      </c>
      <c r="J30" s="72">
        <v>191.39822584969261</v>
      </c>
      <c r="K30" s="245">
        <f t="shared" si="16"/>
        <v>-64.164964020988904</v>
      </c>
      <c r="L30" s="231">
        <v>625.95803846406022</v>
      </c>
      <c r="M30" s="72">
        <v>630.54000000000008</v>
      </c>
      <c r="N30" s="232">
        <f t="shared" si="17"/>
        <v>-4.581961535939854</v>
      </c>
      <c r="O30" s="231">
        <v>197.22950325907661</v>
      </c>
      <c r="P30" s="72">
        <v>225.94416666666669</v>
      </c>
      <c r="Q30" s="232">
        <f t="shared" si="18"/>
        <v>-28.714663407590081</v>
      </c>
      <c r="R30" s="231">
        <v>1137.3662488862753</v>
      </c>
      <c r="S30" s="72">
        <v>1781.2399999999998</v>
      </c>
      <c r="T30" s="232">
        <f t="shared" si="19"/>
        <v>-643.87375111372444</v>
      </c>
      <c r="U30" s="231">
        <v>1237.0733333333335</v>
      </c>
      <c r="V30" s="72">
        <v>484.08583333333337</v>
      </c>
      <c r="W30" s="232">
        <f t="shared" si="20"/>
        <v>752.98750000000018</v>
      </c>
      <c r="X30" s="231">
        <v>311.07370939058768</v>
      </c>
      <c r="Y30" s="72">
        <v>197.29999999999995</v>
      </c>
      <c r="Z30" s="232">
        <f t="shared" si="21"/>
        <v>113.77370939058773</v>
      </c>
      <c r="AA30" s="231">
        <v>-31.469582219608679</v>
      </c>
      <c r="AB30" s="72">
        <v>-94.193333333333399</v>
      </c>
      <c r="AC30" s="232">
        <f t="shared" si="22"/>
        <v>62.723751113724717</v>
      </c>
      <c r="AD30" s="231">
        <v>-31.469582219608679</v>
      </c>
      <c r="AE30" s="72">
        <v>-94.193333333333399</v>
      </c>
      <c r="AF30" s="232">
        <f t="shared" si="23"/>
        <v>62.723751113724717</v>
      </c>
      <c r="AG30" s="74">
        <v>3477.2312511137252</v>
      </c>
      <c r="AH30" s="244">
        <v>0.31019464849709216</v>
      </c>
      <c r="AI30" s="243">
        <f t="shared" si="10"/>
        <v>2.6531969116841837E-2</v>
      </c>
      <c r="AJ30" s="242">
        <v>3224.9166666666661</v>
      </c>
      <c r="AK30" s="241">
        <v>0.28768632833482555</v>
      </c>
      <c r="AL30" s="240">
        <f t="shared" si="11"/>
        <v>4.260940130235924E-2</v>
      </c>
      <c r="AM30" s="239">
        <f t="shared" si="24"/>
        <v>252.31458444705913</v>
      </c>
    </row>
    <row r="31" spans="1:39" ht="15">
      <c r="A31" s="377"/>
      <c r="B31" s="218" t="s">
        <v>16</v>
      </c>
      <c r="C31" s="229">
        <f t="shared" si="0"/>
        <v>1</v>
      </c>
      <c r="D31" s="211">
        <v>0</v>
      </c>
      <c r="E31" s="228">
        <v>0</v>
      </c>
      <c r="F31" s="222">
        <v>0</v>
      </c>
      <c r="G31" s="227">
        <v>0</v>
      </c>
      <c r="H31" s="226">
        <f t="shared" si="1"/>
        <v>1</v>
      </c>
      <c r="I31" s="211">
        <v>0</v>
      </c>
      <c r="J31" s="49">
        <v>0</v>
      </c>
      <c r="K31" s="225">
        <f t="shared" si="16"/>
        <v>0</v>
      </c>
      <c r="L31" s="211">
        <v>638.46416666666664</v>
      </c>
      <c r="M31" s="49">
        <v>0</v>
      </c>
      <c r="N31" s="212">
        <f t="shared" si="17"/>
        <v>638.46416666666664</v>
      </c>
      <c r="O31" s="211">
        <v>177.20666666666671</v>
      </c>
      <c r="P31" s="49">
        <v>1.2233333333333334</v>
      </c>
      <c r="Q31" s="212">
        <f t="shared" si="18"/>
        <v>175.98333333333338</v>
      </c>
      <c r="R31" s="211">
        <v>297.46666666666664</v>
      </c>
      <c r="S31" s="49">
        <v>0</v>
      </c>
      <c r="T31" s="212">
        <f t="shared" si="19"/>
        <v>297.46666666666664</v>
      </c>
      <c r="U31" s="211">
        <v>0</v>
      </c>
      <c r="V31" s="49">
        <v>0</v>
      </c>
      <c r="W31" s="212">
        <f t="shared" si="20"/>
        <v>0</v>
      </c>
      <c r="X31" s="211">
        <v>205.8416666666667</v>
      </c>
      <c r="Y31" s="49">
        <v>0</v>
      </c>
      <c r="Z31" s="212">
        <f t="shared" si="21"/>
        <v>205.8416666666667</v>
      </c>
      <c r="AA31" s="211">
        <v>0</v>
      </c>
      <c r="AB31" s="49">
        <v>0</v>
      </c>
      <c r="AC31" s="212">
        <f t="shared" si="22"/>
        <v>0</v>
      </c>
      <c r="AD31" s="211">
        <v>0</v>
      </c>
      <c r="AE31" s="49">
        <v>0</v>
      </c>
      <c r="AF31" s="212">
        <f t="shared" si="23"/>
        <v>0</v>
      </c>
      <c r="AG31" s="51">
        <v>1318.9791666666667</v>
      </c>
      <c r="AH31" s="224">
        <v>0.11766266015471658</v>
      </c>
      <c r="AI31" s="223">
        <f t="shared" si="10"/>
        <v>0</v>
      </c>
      <c r="AJ31" s="222">
        <v>1.2233333333333334</v>
      </c>
      <c r="AK31" s="221">
        <v>1.0913034703623454E-4</v>
      </c>
      <c r="AL31" s="220">
        <f t="shared" si="11"/>
        <v>0</v>
      </c>
      <c r="AM31" s="219">
        <f t="shared" si="24"/>
        <v>1317.7558333333334</v>
      </c>
    </row>
    <row r="32" spans="1:39" ht="15.75" thickBot="1">
      <c r="A32" s="377"/>
      <c r="B32" s="198" t="s">
        <v>15</v>
      </c>
      <c r="C32" s="209">
        <f t="shared" si="0"/>
        <v>1</v>
      </c>
      <c r="D32" s="191">
        <v>0</v>
      </c>
      <c r="E32" s="208">
        <v>0</v>
      </c>
      <c r="F32" s="202">
        <v>0</v>
      </c>
      <c r="G32" s="207">
        <v>0</v>
      </c>
      <c r="H32" s="206">
        <f t="shared" si="1"/>
        <v>1</v>
      </c>
      <c r="I32" s="191">
        <v>0</v>
      </c>
      <c r="J32" s="38">
        <v>0</v>
      </c>
      <c r="K32" s="205">
        <f t="shared" si="16"/>
        <v>0</v>
      </c>
      <c r="L32" s="191">
        <v>102.51666666666664</v>
      </c>
      <c r="M32" s="38">
        <v>0</v>
      </c>
      <c r="N32" s="192">
        <f t="shared" si="17"/>
        <v>102.51666666666664</v>
      </c>
      <c r="O32" s="191">
        <v>4.8899999999999997</v>
      </c>
      <c r="P32" s="38">
        <v>0.97916666666666685</v>
      </c>
      <c r="Q32" s="192">
        <f t="shared" si="18"/>
        <v>3.9108333333333327</v>
      </c>
      <c r="R32" s="191">
        <v>0.65583333333333327</v>
      </c>
      <c r="S32" s="38">
        <v>0</v>
      </c>
      <c r="T32" s="192">
        <f t="shared" si="19"/>
        <v>0.65583333333333327</v>
      </c>
      <c r="U32" s="191">
        <v>0</v>
      </c>
      <c r="V32" s="38">
        <v>0</v>
      </c>
      <c r="W32" s="192">
        <f t="shared" si="20"/>
        <v>0</v>
      </c>
      <c r="X32" s="191">
        <v>16.666666666666668</v>
      </c>
      <c r="Y32" s="38">
        <v>0</v>
      </c>
      <c r="Z32" s="192">
        <f t="shared" si="21"/>
        <v>16.666666666666668</v>
      </c>
      <c r="AA32" s="191">
        <v>0</v>
      </c>
      <c r="AB32" s="38">
        <v>0</v>
      </c>
      <c r="AC32" s="192">
        <f t="shared" si="22"/>
        <v>0</v>
      </c>
      <c r="AD32" s="191">
        <v>0</v>
      </c>
      <c r="AE32" s="38">
        <v>0</v>
      </c>
      <c r="AF32" s="192">
        <f t="shared" si="23"/>
        <v>0</v>
      </c>
      <c r="AG32" s="40">
        <v>124.72916666666664</v>
      </c>
      <c r="AH32" s="204">
        <v>1.1126760694765333E-2</v>
      </c>
      <c r="AI32" s="203">
        <f t="shared" si="10"/>
        <v>0</v>
      </c>
      <c r="AJ32" s="202">
        <v>0.97916666666666685</v>
      </c>
      <c r="AK32" s="201">
        <v>8.7348881313062396E-5</v>
      </c>
      <c r="AL32" s="200">
        <f t="shared" si="11"/>
        <v>0</v>
      </c>
      <c r="AM32" s="199">
        <f t="shared" si="24"/>
        <v>123.74999999999997</v>
      </c>
    </row>
    <row r="33" spans="1:39" ht="15">
      <c r="A33" s="377"/>
      <c r="B33" s="178" t="s">
        <v>14</v>
      </c>
      <c r="C33" s="189">
        <f t="shared" si="0"/>
        <v>0.7310425509704962</v>
      </c>
      <c r="D33" s="171">
        <f>SUM(D21:D32)</f>
        <v>7241.7311975000011</v>
      </c>
      <c r="E33" s="188">
        <v>0.64601578126259362</v>
      </c>
      <c r="F33" s="182">
        <f>SUM(F21:F32)</f>
        <v>7212.9304744166675</v>
      </c>
      <c r="G33" s="187">
        <v>0.64344654426811121</v>
      </c>
      <c r="H33" s="186">
        <f t="shared" si="1"/>
        <v>3.9770494510036865E-3</v>
      </c>
      <c r="I33" s="171">
        <f t="shared" ref="I33:AG33" si="25">SUM(I21:I32)</f>
        <v>9906.0324024726524</v>
      </c>
      <c r="J33" s="27">
        <f t="shared" si="25"/>
        <v>9955.0490408761998</v>
      </c>
      <c r="K33" s="185">
        <f t="shared" si="25"/>
        <v>-49.01663840354864</v>
      </c>
      <c r="L33" s="171">
        <f t="shared" si="25"/>
        <v>33704.315220756442</v>
      </c>
      <c r="M33" s="27">
        <f t="shared" si="25"/>
        <v>18926.025334197853</v>
      </c>
      <c r="N33" s="172">
        <f t="shared" si="25"/>
        <v>14778.28988655859</v>
      </c>
      <c r="O33" s="171">
        <f t="shared" si="25"/>
        <v>1900.0590638320473</v>
      </c>
      <c r="P33" s="27">
        <f t="shared" si="25"/>
        <v>1845.100499135476</v>
      </c>
      <c r="Q33" s="172">
        <f t="shared" si="25"/>
        <v>54.958564696570875</v>
      </c>
      <c r="R33" s="171">
        <f t="shared" si="25"/>
        <v>34423.243672687589</v>
      </c>
      <c r="S33" s="27">
        <f t="shared" si="25"/>
        <v>28291.695</v>
      </c>
      <c r="T33" s="172">
        <f t="shared" si="25"/>
        <v>6131.5486726875915</v>
      </c>
      <c r="U33" s="171">
        <f t="shared" si="25"/>
        <v>20541.95</v>
      </c>
      <c r="V33" s="27">
        <f t="shared" si="25"/>
        <v>19020.025000000001</v>
      </c>
      <c r="W33" s="172">
        <f t="shared" si="25"/>
        <v>1521.9249999999997</v>
      </c>
      <c r="X33" s="171">
        <f t="shared" si="25"/>
        <v>2620.1578760572534</v>
      </c>
      <c r="Y33" s="27">
        <f t="shared" si="25"/>
        <v>1815.6458333333328</v>
      </c>
      <c r="Z33" s="172">
        <f t="shared" si="25"/>
        <v>804.51204272392101</v>
      </c>
      <c r="AA33" s="171">
        <f t="shared" si="25"/>
        <v>-5045.5978393542555</v>
      </c>
      <c r="AB33" s="27">
        <f t="shared" si="25"/>
        <v>-4033.6299999999997</v>
      </c>
      <c r="AC33" s="172">
        <f t="shared" si="25"/>
        <v>-1011.9678393542562</v>
      </c>
      <c r="AD33" s="171">
        <f t="shared" si="25"/>
        <v>-5045.5978393542555</v>
      </c>
      <c r="AE33" s="27">
        <f t="shared" si="25"/>
        <v>-4033.6299999999997</v>
      </c>
      <c r="AF33" s="172">
        <f t="shared" si="25"/>
        <v>-1011.9678393542562</v>
      </c>
      <c r="AG33" s="29">
        <f t="shared" si="25"/>
        <v>88144.127993979098</v>
      </c>
      <c r="AH33" s="184">
        <v>7.8631056796748009</v>
      </c>
      <c r="AI33" s="183">
        <f t="shared" si="10"/>
        <v>8.2157840372471161E-2</v>
      </c>
      <c r="AJ33" s="182">
        <f>SUM(AJ21:AJ32)</f>
        <v>65864.861666666664</v>
      </c>
      <c r="AK33" s="181">
        <v>5.8756309628149159</v>
      </c>
      <c r="AL33" s="180">
        <f t="shared" si="11"/>
        <v>0.10951105478548415</v>
      </c>
      <c r="AM33" s="179">
        <f>SUM(AM21:AM32)</f>
        <v>22279.266327312427</v>
      </c>
    </row>
    <row r="34" spans="1:39" ht="15">
      <c r="A34" s="377"/>
      <c r="B34" s="158" t="s">
        <v>87</v>
      </c>
      <c r="C34" s="169">
        <f t="shared" si="0"/>
        <v>0.73105098506270549</v>
      </c>
      <c r="D34" s="151">
        <f>SUM(D24:D30)</f>
        <v>7240.7080546666675</v>
      </c>
      <c r="E34" s="168">
        <v>0.64592450938315027</v>
      </c>
      <c r="F34" s="162">
        <f>SUM(F24:F30)</f>
        <v>7212.9304744166675</v>
      </c>
      <c r="G34" s="167">
        <v>0.64344654426811121</v>
      </c>
      <c r="H34" s="166">
        <f t="shared" si="1"/>
        <v>3.8363071733153579E-3</v>
      </c>
      <c r="I34" s="151">
        <f t="shared" ref="I34:AG34" si="26">SUM(I24:I30)</f>
        <v>9904.518566575216</v>
      </c>
      <c r="J34" s="16">
        <f t="shared" si="26"/>
        <v>9955.0490408761998</v>
      </c>
      <c r="K34" s="165">
        <f t="shared" si="26"/>
        <v>-50.530474300984551</v>
      </c>
      <c r="L34" s="151">
        <f t="shared" si="26"/>
        <v>32449.70605408978</v>
      </c>
      <c r="M34" s="16">
        <f t="shared" si="26"/>
        <v>18926.025334197853</v>
      </c>
      <c r="N34" s="152">
        <f t="shared" si="26"/>
        <v>13523.680719891923</v>
      </c>
      <c r="O34" s="151">
        <f t="shared" si="26"/>
        <v>1545.464063832047</v>
      </c>
      <c r="P34" s="16">
        <f t="shared" si="26"/>
        <v>1839.5413324688093</v>
      </c>
      <c r="Q34" s="152">
        <f t="shared" si="26"/>
        <v>-294.07726863676254</v>
      </c>
      <c r="R34" s="151">
        <f t="shared" si="26"/>
        <v>33161.150339354259</v>
      </c>
      <c r="S34" s="16">
        <f t="shared" si="26"/>
        <v>28291.695</v>
      </c>
      <c r="T34" s="152">
        <f t="shared" si="26"/>
        <v>4869.4553393542592</v>
      </c>
      <c r="U34" s="151">
        <f t="shared" si="26"/>
        <v>20541.95</v>
      </c>
      <c r="V34" s="16">
        <f t="shared" si="26"/>
        <v>19020.025000000001</v>
      </c>
      <c r="W34" s="152">
        <f t="shared" si="26"/>
        <v>1521.9249999999997</v>
      </c>
      <c r="X34" s="151">
        <f t="shared" si="26"/>
        <v>1595.1495427239208</v>
      </c>
      <c r="Y34" s="16">
        <f t="shared" si="26"/>
        <v>1815.6458333333328</v>
      </c>
      <c r="Z34" s="152">
        <f t="shared" si="26"/>
        <v>-220.49629060941209</v>
      </c>
      <c r="AA34" s="151">
        <f t="shared" si="26"/>
        <v>-5045.5978393542555</v>
      </c>
      <c r="AB34" s="16">
        <f t="shared" si="26"/>
        <v>-4033.6299999999997</v>
      </c>
      <c r="AC34" s="152">
        <f t="shared" si="26"/>
        <v>-1011.9678393542562</v>
      </c>
      <c r="AD34" s="151">
        <f t="shared" si="26"/>
        <v>-5045.5978393542555</v>
      </c>
      <c r="AE34" s="16">
        <f t="shared" si="26"/>
        <v>-4033.6299999999997</v>
      </c>
      <c r="AF34" s="152">
        <f t="shared" si="26"/>
        <v>-1011.9678393542562</v>
      </c>
      <c r="AG34" s="18">
        <f t="shared" si="26"/>
        <v>84247.822160645752</v>
      </c>
      <c r="AH34" s="164">
        <v>7.515526490622908</v>
      </c>
      <c r="AI34" s="163">
        <f t="shared" si="10"/>
        <v>8.5945343974113811E-2</v>
      </c>
      <c r="AJ34" s="162">
        <f>SUM(AJ24:AJ30)</f>
        <v>65859.302499999991</v>
      </c>
      <c r="AK34" s="161">
        <v>5.8751350441874779</v>
      </c>
      <c r="AL34" s="160">
        <f t="shared" si="11"/>
        <v>0.10952029858525557</v>
      </c>
      <c r="AM34" s="159">
        <f>SUM(AM24:AM30)</f>
        <v>18388.519660645758</v>
      </c>
    </row>
    <row r="35" spans="1:39" ht="15.75" thickBot="1">
      <c r="A35" s="379"/>
      <c r="B35" s="301" t="s">
        <v>86</v>
      </c>
      <c r="C35" s="313">
        <f t="shared" si="0"/>
        <v>0.67586112541412879</v>
      </c>
      <c r="D35" s="294">
        <f>SUM(D21:D23,D31:D32)</f>
        <v>1.0231428333333332</v>
      </c>
      <c r="E35" s="312">
        <v>9.1271879443307214E-5</v>
      </c>
      <c r="F35" s="305">
        <f>SUM(F21:F23,F31:F32)</f>
        <v>0</v>
      </c>
      <c r="G35" s="311">
        <v>0</v>
      </c>
      <c r="H35" s="310">
        <f t="shared" si="1"/>
        <v>1</v>
      </c>
      <c r="I35" s="294">
        <f t="shared" ref="I35:AG35" si="27">SUM(I21:I23,I31:I32)</f>
        <v>1.5138358974358974</v>
      </c>
      <c r="J35" s="293">
        <f t="shared" si="27"/>
        <v>0</v>
      </c>
      <c r="K35" s="309">
        <f t="shared" si="27"/>
        <v>1.5138358974358974</v>
      </c>
      <c r="L35" s="294">
        <f t="shared" si="27"/>
        <v>1254.6091666666664</v>
      </c>
      <c r="M35" s="293">
        <f t="shared" si="27"/>
        <v>0</v>
      </c>
      <c r="N35" s="295">
        <f t="shared" si="27"/>
        <v>1254.6091666666664</v>
      </c>
      <c r="O35" s="294">
        <f t="shared" si="27"/>
        <v>354.59500000000003</v>
      </c>
      <c r="P35" s="293">
        <f t="shared" si="27"/>
        <v>5.559166666666667</v>
      </c>
      <c r="Q35" s="295">
        <f t="shared" si="27"/>
        <v>349.03583333333341</v>
      </c>
      <c r="R35" s="294">
        <f t="shared" si="27"/>
        <v>1262.0933333333332</v>
      </c>
      <c r="S35" s="293">
        <f t="shared" si="27"/>
        <v>0</v>
      </c>
      <c r="T35" s="295">
        <f t="shared" si="27"/>
        <v>1262.0933333333332</v>
      </c>
      <c r="U35" s="294">
        <f t="shared" si="27"/>
        <v>0</v>
      </c>
      <c r="V35" s="293">
        <f t="shared" si="27"/>
        <v>0</v>
      </c>
      <c r="W35" s="295">
        <f t="shared" si="27"/>
        <v>0</v>
      </c>
      <c r="X35" s="294">
        <f t="shared" si="27"/>
        <v>1025.0083333333332</v>
      </c>
      <c r="Y35" s="293">
        <f t="shared" si="27"/>
        <v>0</v>
      </c>
      <c r="Z35" s="295">
        <f t="shared" si="27"/>
        <v>1025.0083333333332</v>
      </c>
      <c r="AA35" s="294">
        <f t="shared" si="27"/>
        <v>0</v>
      </c>
      <c r="AB35" s="293">
        <f t="shared" si="27"/>
        <v>0</v>
      </c>
      <c r="AC35" s="295">
        <f t="shared" si="27"/>
        <v>0</v>
      </c>
      <c r="AD35" s="294">
        <f t="shared" si="27"/>
        <v>0</v>
      </c>
      <c r="AE35" s="293">
        <f t="shared" si="27"/>
        <v>0</v>
      </c>
      <c r="AF35" s="295">
        <f t="shared" si="27"/>
        <v>0</v>
      </c>
      <c r="AG35" s="308">
        <f t="shared" si="27"/>
        <v>3896.3058333333333</v>
      </c>
      <c r="AH35" s="307">
        <v>0.34757918905189156</v>
      </c>
      <c r="AI35" s="306">
        <f t="shared" si="10"/>
        <v>2.6259305021187804E-4</v>
      </c>
      <c r="AJ35" s="305">
        <f>SUM(AJ21:AJ23,AJ31:AJ32)</f>
        <v>5.559166666666667</v>
      </c>
      <c r="AK35" s="304">
        <v>4.9591862743782059E-4</v>
      </c>
      <c r="AL35" s="303">
        <f t="shared" si="11"/>
        <v>0</v>
      </c>
      <c r="AM35" s="302">
        <f>SUM(AM21:AM23,AM31:AM32)</f>
        <v>3890.7466666666669</v>
      </c>
    </row>
    <row r="36" spans="1:39" ht="15.75" thickTop="1">
      <c r="A36" s="376" t="s">
        <v>88</v>
      </c>
      <c r="B36" s="280" t="s">
        <v>26</v>
      </c>
      <c r="C36" s="291">
        <f t="shared" si="0"/>
        <v>1</v>
      </c>
      <c r="D36" s="273">
        <v>0</v>
      </c>
      <c r="E36" s="290">
        <v>0</v>
      </c>
      <c r="F36" s="284">
        <v>0</v>
      </c>
      <c r="G36" s="289">
        <v>0</v>
      </c>
      <c r="H36" s="288">
        <f t="shared" si="1"/>
        <v>1</v>
      </c>
      <c r="I36" s="273">
        <v>0</v>
      </c>
      <c r="J36" s="83">
        <v>0</v>
      </c>
      <c r="K36" s="287">
        <f t="shared" ref="K36:K47" si="28">I36-J36</f>
        <v>0</v>
      </c>
      <c r="L36" s="273">
        <v>42.357500000000002</v>
      </c>
      <c r="M36" s="83">
        <v>0</v>
      </c>
      <c r="N36" s="274">
        <f t="shared" ref="N36:N47" si="29">L36-M36</f>
        <v>42.357500000000002</v>
      </c>
      <c r="O36" s="273">
        <v>2.6875</v>
      </c>
      <c r="P36" s="83">
        <v>0</v>
      </c>
      <c r="Q36" s="274">
        <f t="shared" ref="Q36:Q47" si="30">O36-P36</f>
        <v>2.6875</v>
      </c>
      <c r="R36" s="273">
        <v>0</v>
      </c>
      <c r="S36" s="83">
        <v>0</v>
      </c>
      <c r="T36" s="274">
        <f t="shared" ref="T36:T47" si="31">R36-S36</f>
        <v>0</v>
      </c>
      <c r="U36" s="273">
        <v>0</v>
      </c>
      <c r="V36" s="83">
        <v>0</v>
      </c>
      <c r="W36" s="274">
        <f t="shared" ref="W36:W47" si="32">U36-V36</f>
        <v>0</v>
      </c>
      <c r="X36" s="273">
        <v>50</v>
      </c>
      <c r="Y36" s="83">
        <v>0</v>
      </c>
      <c r="Z36" s="274">
        <f t="shared" ref="Z36:Z47" si="33">X36-Y36</f>
        <v>50</v>
      </c>
      <c r="AA36" s="273">
        <v>0</v>
      </c>
      <c r="AB36" s="83">
        <v>0</v>
      </c>
      <c r="AC36" s="274">
        <f t="shared" ref="AC36:AC47" si="34">AA36-AB36</f>
        <v>0</v>
      </c>
      <c r="AD36" s="273">
        <v>0</v>
      </c>
      <c r="AE36" s="83">
        <v>0</v>
      </c>
      <c r="AF36" s="274">
        <f t="shared" ref="AF36:AF47" si="35">AD36-AE36</f>
        <v>0</v>
      </c>
      <c r="AG36" s="85">
        <v>95.045000000000002</v>
      </c>
      <c r="AH36" s="286">
        <v>8.4787143095424455E-3</v>
      </c>
      <c r="AI36" s="285">
        <f t="shared" si="10"/>
        <v>0</v>
      </c>
      <c r="AJ36" s="284">
        <v>0</v>
      </c>
      <c r="AK36" s="283">
        <v>0</v>
      </c>
      <c r="AL36" s="282">
        <f t="shared" si="11"/>
        <v>1</v>
      </c>
      <c r="AM36" s="281">
        <f t="shared" ref="AM36:AM47" si="36">AG36-AJ36</f>
        <v>95.045000000000002</v>
      </c>
    </row>
    <row r="37" spans="1:39" ht="15">
      <c r="A37" s="377"/>
      <c r="B37" s="270" t="s">
        <v>25</v>
      </c>
      <c r="C37" s="269">
        <f t="shared" si="0"/>
        <v>1</v>
      </c>
      <c r="D37" s="251">
        <v>0</v>
      </c>
      <c r="E37" s="268">
        <v>0</v>
      </c>
      <c r="F37" s="262">
        <v>0</v>
      </c>
      <c r="G37" s="267">
        <v>0</v>
      </c>
      <c r="H37" s="266">
        <f t="shared" si="1"/>
        <v>1</v>
      </c>
      <c r="I37" s="251">
        <v>0</v>
      </c>
      <c r="J37" s="61">
        <v>0</v>
      </c>
      <c r="K37" s="265">
        <f t="shared" si="28"/>
        <v>0</v>
      </c>
      <c r="L37" s="251">
        <v>69.797499999999985</v>
      </c>
      <c r="M37" s="61">
        <v>0</v>
      </c>
      <c r="N37" s="252">
        <f t="shared" si="29"/>
        <v>69.797499999999985</v>
      </c>
      <c r="O37" s="251">
        <v>18.007499999999993</v>
      </c>
      <c r="P37" s="61">
        <v>0</v>
      </c>
      <c r="Q37" s="252">
        <f t="shared" si="30"/>
        <v>18.007499999999993</v>
      </c>
      <c r="R37" s="251">
        <v>576.08749999999998</v>
      </c>
      <c r="S37" s="61">
        <v>0</v>
      </c>
      <c r="T37" s="252">
        <f t="shared" si="31"/>
        <v>576.08749999999998</v>
      </c>
      <c r="U37" s="251">
        <v>0</v>
      </c>
      <c r="V37" s="61">
        <v>0</v>
      </c>
      <c r="W37" s="252">
        <f t="shared" si="32"/>
        <v>0</v>
      </c>
      <c r="X37" s="251">
        <v>406.72500000000002</v>
      </c>
      <c r="Y37" s="61">
        <v>0</v>
      </c>
      <c r="Z37" s="252">
        <f t="shared" si="33"/>
        <v>406.72500000000002</v>
      </c>
      <c r="AA37" s="251">
        <v>0</v>
      </c>
      <c r="AB37" s="61">
        <v>0</v>
      </c>
      <c r="AC37" s="252">
        <f t="shared" si="34"/>
        <v>0</v>
      </c>
      <c r="AD37" s="251">
        <v>0</v>
      </c>
      <c r="AE37" s="61">
        <v>0</v>
      </c>
      <c r="AF37" s="252">
        <f t="shared" si="35"/>
        <v>0</v>
      </c>
      <c r="AG37" s="63">
        <v>1070.6174999999998</v>
      </c>
      <c r="AH37" s="264">
        <v>9.5506969512300047E-2</v>
      </c>
      <c r="AI37" s="263">
        <f t="shared" si="10"/>
        <v>0</v>
      </c>
      <c r="AJ37" s="262">
        <v>0</v>
      </c>
      <c r="AK37" s="261">
        <v>0</v>
      </c>
      <c r="AL37" s="260">
        <f t="shared" si="11"/>
        <v>1</v>
      </c>
      <c r="AM37" s="259">
        <f t="shared" si="36"/>
        <v>1070.6174999999998</v>
      </c>
    </row>
    <row r="38" spans="1:39" ht="15">
      <c r="A38" s="377"/>
      <c r="B38" s="271" t="s">
        <v>24</v>
      </c>
      <c r="C38" s="249">
        <f t="shared" si="0"/>
        <v>0.65323998990076826</v>
      </c>
      <c r="D38" s="231">
        <v>4.2739972499999999</v>
      </c>
      <c r="E38" s="248">
        <v>3.8127204632037521E-4</v>
      </c>
      <c r="F38" s="242">
        <v>0</v>
      </c>
      <c r="G38" s="247">
        <v>0</v>
      </c>
      <c r="H38" s="246">
        <f t="shared" si="1"/>
        <v>1</v>
      </c>
      <c r="I38" s="231">
        <v>6.5427673076923076</v>
      </c>
      <c r="J38" s="72">
        <v>0</v>
      </c>
      <c r="K38" s="245">
        <f t="shared" si="28"/>
        <v>6.5427673076923076</v>
      </c>
      <c r="L38" s="231">
        <v>35.652499999999996</v>
      </c>
      <c r="M38" s="72">
        <v>0</v>
      </c>
      <c r="N38" s="232">
        <f t="shared" si="29"/>
        <v>35.652499999999996</v>
      </c>
      <c r="O38" s="231">
        <v>139.57499999999993</v>
      </c>
      <c r="P38" s="72">
        <v>0</v>
      </c>
      <c r="Q38" s="232">
        <f t="shared" si="30"/>
        <v>139.57499999999993</v>
      </c>
      <c r="R38" s="231">
        <v>632.34749999999997</v>
      </c>
      <c r="S38" s="72">
        <v>0</v>
      </c>
      <c r="T38" s="232">
        <f t="shared" si="31"/>
        <v>632.34749999999997</v>
      </c>
      <c r="U38" s="231">
        <v>0</v>
      </c>
      <c r="V38" s="72">
        <v>0</v>
      </c>
      <c r="W38" s="232">
        <f t="shared" si="32"/>
        <v>0</v>
      </c>
      <c r="X38" s="231">
        <v>310.28250000000003</v>
      </c>
      <c r="Y38" s="72">
        <v>0</v>
      </c>
      <c r="Z38" s="232">
        <f t="shared" si="33"/>
        <v>310.28250000000003</v>
      </c>
      <c r="AA38" s="231">
        <v>0</v>
      </c>
      <c r="AB38" s="72">
        <v>0</v>
      </c>
      <c r="AC38" s="232">
        <f t="shared" si="34"/>
        <v>0</v>
      </c>
      <c r="AD38" s="231">
        <v>0</v>
      </c>
      <c r="AE38" s="72">
        <v>0</v>
      </c>
      <c r="AF38" s="232">
        <f t="shared" si="35"/>
        <v>0</v>
      </c>
      <c r="AG38" s="74">
        <v>1117.8575000000001</v>
      </c>
      <c r="AH38" s="244">
        <v>9.9721125585557832E-2</v>
      </c>
      <c r="AI38" s="243">
        <f t="shared" si="10"/>
        <v>3.8233828998776673E-3</v>
      </c>
      <c r="AJ38" s="242">
        <v>0</v>
      </c>
      <c r="AK38" s="241">
        <v>0</v>
      </c>
      <c r="AL38" s="240">
        <f t="shared" si="11"/>
        <v>1</v>
      </c>
      <c r="AM38" s="239">
        <f t="shared" si="36"/>
        <v>1117.8575000000001</v>
      </c>
    </row>
    <row r="39" spans="1:39" ht="15">
      <c r="A39" s="377"/>
      <c r="B39" s="218" t="s">
        <v>23</v>
      </c>
      <c r="C39" s="229">
        <f t="shared" si="0"/>
        <v>0.66199094562230387</v>
      </c>
      <c r="D39" s="211">
        <v>123.51845899999999</v>
      </c>
      <c r="E39" s="228">
        <v>1.1018756650175515E-2</v>
      </c>
      <c r="F39" s="222">
        <v>177.92992050000001</v>
      </c>
      <c r="G39" s="227">
        <v>1.5872659922856639E-2</v>
      </c>
      <c r="H39" s="226">
        <f t="shared" si="1"/>
        <v>-0.44051279412415612</v>
      </c>
      <c r="I39" s="211">
        <v>186.58632692307688</v>
      </c>
      <c r="J39" s="49">
        <v>281.2494930769231</v>
      </c>
      <c r="K39" s="225">
        <f t="shared" si="28"/>
        <v>-94.66316615384622</v>
      </c>
      <c r="L39" s="211">
        <v>2571.2424999999994</v>
      </c>
      <c r="M39" s="49">
        <v>547.77999999999986</v>
      </c>
      <c r="N39" s="212">
        <f t="shared" si="29"/>
        <v>2023.4624999999996</v>
      </c>
      <c r="O39" s="211">
        <v>210.78999999999996</v>
      </c>
      <c r="P39" s="49">
        <v>139.19</v>
      </c>
      <c r="Q39" s="212">
        <f t="shared" si="30"/>
        <v>71.599999999999966</v>
      </c>
      <c r="R39" s="211">
        <v>1060.6500000000001</v>
      </c>
      <c r="S39" s="49">
        <v>593.89249999999993</v>
      </c>
      <c r="T39" s="212">
        <f t="shared" si="31"/>
        <v>466.75750000000016</v>
      </c>
      <c r="U39" s="211">
        <v>392.7349999999999</v>
      </c>
      <c r="V39" s="49">
        <v>392.75</v>
      </c>
      <c r="W39" s="212">
        <f t="shared" si="32"/>
        <v>-1.5000000000100044E-2</v>
      </c>
      <c r="X39" s="211">
        <v>0</v>
      </c>
      <c r="Y39" s="49">
        <v>314.87250000000017</v>
      </c>
      <c r="Z39" s="212">
        <f t="shared" si="33"/>
        <v>-314.87250000000017</v>
      </c>
      <c r="AA39" s="211">
        <v>0</v>
      </c>
      <c r="AB39" s="49">
        <v>-233.64</v>
      </c>
      <c r="AC39" s="212">
        <f t="shared" si="34"/>
        <v>233.64</v>
      </c>
      <c r="AD39" s="211">
        <v>0</v>
      </c>
      <c r="AE39" s="49">
        <v>-233.64</v>
      </c>
      <c r="AF39" s="212">
        <f t="shared" si="35"/>
        <v>233.64</v>
      </c>
      <c r="AG39" s="51">
        <v>4235.4174999999996</v>
      </c>
      <c r="AH39" s="224">
        <v>0.37783044835747792</v>
      </c>
      <c r="AI39" s="223">
        <f t="shared" si="10"/>
        <v>2.9163231015596456E-2</v>
      </c>
      <c r="AJ39" s="222">
        <v>1754.8449999999998</v>
      </c>
      <c r="AK39" s="221">
        <v>0.15654510396032775</v>
      </c>
      <c r="AL39" s="220">
        <f t="shared" si="11"/>
        <v>0.10139352506916567</v>
      </c>
      <c r="AM39" s="219">
        <f t="shared" si="36"/>
        <v>2480.5724999999998</v>
      </c>
    </row>
    <row r="40" spans="1:39" ht="15">
      <c r="A40" s="377"/>
      <c r="B40" s="270" t="s">
        <v>22</v>
      </c>
      <c r="C40" s="269">
        <f t="shared" si="0"/>
        <v>0.68628629878373393</v>
      </c>
      <c r="D40" s="251">
        <v>489.38812650000006</v>
      </c>
      <c r="E40" s="268">
        <v>4.3657026788107935E-2</v>
      </c>
      <c r="F40" s="262">
        <v>579.32452575000002</v>
      </c>
      <c r="G40" s="267">
        <v>5.1680016246620837E-2</v>
      </c>
      <c r="H40" s="266">
        <f t="shared" si="1"/>
        <v>-0.18377315341343892</v>
      </c>
      <c r="I40" s="251">
        <v>713.09616317171822</v>
      </c>
      <c r="J40" s="61">
        <v>863.29467506034484</v>
      </c>
      <c r="K40" s="265">
        <f t="shared" si="28"/>
        <v>-150.19851188862663</v>
      </c>
      <c r="L40" s="251">
        <v>8436.2599999999984</v>
      </c>
      <c r="M40" s="61">
        <v>1742.2374999999986</v>
      </c>
      <c r="N40" s="252">
        <f t="shared" si="29"/>
        <v>6694.0225</v>
      </c>
      <c r="O40" s="251">
        <v>194.94499999999999</v>
      </c>
      <c r="P40" s="61">
        <v>336.9325</v>
      </c>
      <c r="Q40" s="252">
        <f t="shared" si="30"/>
        <v>-141.98750000000001</v>
      </c>
      <c r="R40" s="251">
        <v>477.94999999999993</v>
      </c>
      <c r="S40" s="61">
        <v>5541.9974999999995</v>
      </c>
      <c r="T40" s="252">
        <f t="shared" si="31"/>
        <v>-5064.0474999999997</v>
      </c>
      <c r="U40" s="251">
        <v>4958.9750000000004</v>
      </c>
      <c r="V40" s="61">
        <v>4959</v>
      </c>
      <c r="W40" s="252">
        <f t="shared" si="32"/>
        <v>-2.4999999999636202E-2</v>
      </c>
      <c r="X40" s="251">
        <v>200</v>
      </c>
      <c r="Y40" s="61">
        <v>64.842499999999262</v>
      </c>
      <c r="Z40" s="252">
        <f t="shared" si="33"/>
        <v>135.15750000000074</v>
      </c>
      <c r="AA40" s="251">
        <v>-205.55749999999998</v>
      </c>
      <c r="AB40" s="61">
        <v>-298.0625</v>
      </c>
      <c r="AC40" s="252">
        <f t="shared" si="34"/>
        <v>92.505000000000024</v>
      </c>
      <c r="AD40" s="251">
        <v>-205.55749999999998</v>
      </c>
      <c r="AE40" s="61">
        <v>-298.0625</v>
      </c>
      <c r="AF40" s="252">
        <f t="shared" si="35"/>
        <v>92.505000000000024</v>
      </c>
      <c r="AG40" s="63">
        <v>14062.572499999998</v>
      </c>
      <c r="AH40" s="264">
        <v>1.2544850826948084</v>
      </c>
      <c r="AI40" s="263">
        <f t="shared" si="10"/>
        <v>3.4800754022779268E-2</v>
      </c>
      <c r="AJ40" s="262">
        <v>12346.947499999997</v>
      </c>
      <c r="AK40" s="261">
        <v>1.1014386911551781</v>
      </c>
      <c r="AL40" s="260">
        <f t="shared" si="11"/>
        <v>4.6920465625208185E-2</v>
      </c>
      <c r="AM40" s="259">
        <f t="shared" si="36"/>
        <v>1715.6250000000018</v>
      </c>
    </row>
    <row r="41" spans="1:39" ht="15">
      <c r="A41" s="377"/>
      <c r="B41" s="270" t="s">
        <v>21</v>
      </c>
      <c r="C41" s="269">
        <f t="shared" si="0"/>
        <v>0.71654940120020993</v>
      </c>
      <c r="D41" s="251">
        <v>1562.0932092500002</v>
      </c>
      <c r="E41" s="268">
        <v>0.13935022406341269</v>
      </c>
      <c r="F41" s="262">
        <v>1284.0836924999999</v>
      </c>
      <c r="G41" s="267">
        <v>0.11454972669163034</v>
      </c>
      <c r="H41" s="266">
        <f t="shared" si="1"/>
        <v>0.17797242514323433</v>
      </c>
      <c r="I41" s="251">
        <v>2180.0216518686871</v>
      </c>
      <c r="J41" s="61">
        <v>1789.2351993763721</v>
      </c>
      <c r="K41" s="265">
        <f t="shared" si="28"/>
        <v>390.78645249231499</v>
      </c>
      <c r="L41" s="251">
        <v>6047.72</v>
      </c>
      <c r="M41" s="61">
        <v>2311.2399999999998</v>
      </c>
      <c r="N41" s="252">
        <f t="shared" si="29"/>
        <v>3736.4800000000005</v>
      </c>
      <c r="O41" s="251">
        <v>163.41500000000008</v>
      </c>
      <c r="P41" s="61">
        <v>148.63250000000011</v>
      </c>
      <c r="Q41" s="252">
        <f t="shared" si="30"/>
        <v>14.78249999999997</v>
      </c>
      <c r="R41" s="251">
        <v>1733.2625000000003</v>
      </c>
      <c r="S41" s="61">
        <v>1721.7599999999998</v>
      </c>
      <c r="T41" s="252">
        <f t="shared" si="31"/>
        <v>11.502500000000509</v>
      </c>
      <c r="U41" s="251">
        <v>5669</v>
      </c>
      <c r="V41" s="61">
        <v>4526.5224999999991</v>
      </c>
      <c r="W41" s="252">
        <f t="shared" si="32"/>
        <v>1142.4775000000009</v>
      </c>
      <c r="X41" s="251">
        <v>49.999999999999993</v>
      </c>
      <c r="Y41" s="61">
        <v>611.37750000000028</v>
      </c>
      <c r="Z41" s="252">
        <f t="shared" si="33"/>
        <v>-561.37750000000028</v>
      </c>
      <c r="AA41" s="251">
        <v>-602.94000000000005</v>
      </c>
      <c r="AB41" s="61">
        <v>-581.08999999999992</v>
      </c>
      <c r="AC41" s="252">
        <f t="shared" si="34"/>
        <v>-21.850000000000136</v>
      </c>
      <c r="AD41" s="251">
        <v>-602.94000000000005</v>
      </c>
      <c r="AE41" s="61">
        <v>-581.08999999999992</v>
      </c>
      <c r="AF41" s="252">
        <f t="shared" si="35"/>
        <v>-21.850000000000136</v>
      </c>
      <c r="AG41" s="63">
        <v>13060.4575</v>
      </c>
      <c r="AH41" s="264">
        <v>1.1650890409218893</v>
      </c>
      <c r="AI41" s="263">
        <f t="shared" si="10"/>
        <v>0.11960478484386938</v>
      </c>
      <c r="AJ41" s="262">
        <v>8738.4424999999992</v>
      </c>
      <c r="AK41" s="261">
        <v>0.779533457150829</v>
      </c>
      <c r="AL41" s="260">
        <f t="shared" si="11"/>
        <v>0.14694651735706907</v>
      </c>
      <c r="AM41" s="259">
        <f t="shared" si="36"/>
        <v>4322.0150000000012</v>
      </c>
    </row>
    <row r="42" spans="1:39" ht="15">
      <c r="A42" s="377"/>
      <c r="B42" s="270" t="s">
        <v>20</v>
      </c>
      <c r="C42" s="269">
        <f t="shared" si="0"/>
        <v>0.71419556239348991</v>
      </c>
      <c r="D42" s="251">
        <v>2524.1419334999996</v>
      </c>
      <c r="E42" s="268">
        <v>0.22517205882353183</v>
      </c>
      <c r="F42" s="262">
        <v>2009.2868370000001</v>
      </c>
      <c r="G42" s="267">
        <v>0.17924319058622454</v>
      </c>
      <c r="H42" s="266">
        <f t="shared" si="1"/>
        <v>0.20397232408642585</v>
      </c>
      <c r="I42" s="251">
        <v>3534.2447732954547</v>
      </c>
      <c r="J42" s="61">
        <v>2808.5825223875718</v>
      </c>
      <c r="K42" s="265">
        <f t="shared" si="28"/>
        <v>725.66225090788294</v>
      </c>
      <c r="L42" s="251">
        <v>1897.7825000000014</v>
      </c>
      <c r="M42" s="61">
        <v>1449.4150000000004</v>
      </c>
      <c r="N42" s="252">
        <f t="shared" si="29"/>
        <v>448.36750000000097</v>
      </c>
      <c r="O42" s="251">
        <v>240.57487501666378</v>
      </c>
      <c r="P42" s="61">
        <v>196.06500000000011</v>
      </c>
      <c r="Q42" s="252">
        <f t="shared" si="30"/>
        <v>44.509875016663671</v>
      </c>
      <c r="R42" s="251">
        <v>8883.5376249833371</v>
      </c>
      <c r="S42" s="61">
        <v>4939.1400000000003</v>
      </c>
      <c r="T42" s="252">
        <f t="shared" si="31"/>
        <v>3944.3976249833368</v>
      </c>
      <c r="U42" s="251">
        <v>8145.4525000000003</v>
      </c>
      <c r="V42" s="61">
        <v>5435.4274999999998</v>
      </c>
      <c r="W42" s="252">
        <f t="shared" si="32"/>
        <v>2710.0250000000005</v>
      </c>
      <c r="X42" s="251">
        <v>0</v>
      </c>
      <c r="Y42" s="61">
        <v>165.06500000000005</v>
      </c>
      <c r="Z42" s="252">
        <f t="shared" si="33"/>
        <v>-165.06500000000005</v>
      </c>
      <c r="AA42" s="251">
        <v>-2231.6176249833361</v>
      </c>
      <c r="AB42" s="61">
        <v>-1475.1849999999999</v>
      </c>
      <c r="AC42" s="252">
        <f t="shared" si="34"/>
        <v>-756.43262498333615</v>
      </c>
      <c r="AD42" s="251">
        <v>-2231.6176249833361</v>
      </c>
      <c r="AE42" s="61">
        <v>-1475.1849999999999</v>
      </c>
      <c r="AF42" s="252">
        <f t="shared" si="35"/>
        <v>-756.43262498333615</v>
      </c>
      <c r="AG42" s="63">
        <v>16935.729875016666</v>
      </c>
      <c r="AH42" s="264">
        <v>1.5107918905134337</v>
      </c>
      <c r="AI42" s="263">
        <f t="shared" si="10"/>
        <v>0.14904240632838481</v>
      </c>
      <c r="AJ42" s="262">
        <v>10709.927500000002</v>
      </c>
      <c r="AK42" s="261">
        <v>0.95540444534706692</v>
      </c>
      <c r="AL42" s="260">
        <f t="shared" si="11"/>
        <v>0.18760975151325718</v>
      </c>
      <c r="AM42" s="259">
        <f t="shared" si="36"/>
        <v>6225.8023750166649</v>
      </c>
    </row>
    <row r="43" spans="1:39" ht="15">
      <c r="A43" s="377"/>
      <c r="B43" s="270" t="s">
        <v>19</v>
      </c>
      <c r="C43" s="269">
        <f t="shared" si="0"/>
        <v>0.76346584233327619</v>
      </c>
      <c r="D43" s="251">
        <v>2492.4705864999996</v>
      </c>
      <c r="E43" s="268">
        <v>0.22234674131065493</v>
      </c>
      <c r="F43" s="262">
        <v>1617.7250607500002</v>
      </c>
      <c r="G43" s="267">
        <v>0.14431299505901454</v>
      </c>
      <c r="H43" s="266">
        <f t="shared" si="1"/>
        <v>0.35095520504349975</v>
      </c>
      <c r="I43" s="251">
        <v>3264.6785858586718</v>
      </c>
      <c r="J43" s="61">
        <v>2120.1406737027073</v>
      </c>
      <c r="K43" s="265">
        <f t="shared" si="28"/>
        <v>1144.5379121559645</v>
      </c>
      <c r="L43" s="251">
        <v>425.58999999999889</v>
      </c>
      <c r="M43" s="61">
        <v>462.6125000000003</v>
      </c>
      <c r="N43" s="252">
        <f t="shared" si="29"/>
        <v>-37.022500000001401</v>
      </c>
      <c r="O43" s="251">
        <v>244.74999999999994</v>
      </c>
      <c r="P43" s="61">
        <v>170.845</v>
      </c>
      <c r="Q43" s="252">
        <f t="shared" si="30"/>
        <v>73.904999999999944</v>
      </c>
      <c r="R43" s="251">
        <v>6931.6699999999992</v>
      </c>
      <c r="S43" s="61">
        <v>3727.145</v>
      </c>
      <c r="T43" s="252">
        <f t="shared" si="31"/>
        <v>3204.5249999999992</v>
      </c>
      <c r="U43" s="251">
        <v>4793.2574999999997</v>
      </c>
      <c r="V43" s="61">
        <v>3141.9449999999997</v>
      </c>
      <c r="W43" s="252">
        <f t="shared" si="32"/>
        <v>1651.3125</v>
      </c>
      <c r="X43" s="251">
        <v>0</v>
      </c>
      <c r="Y43" s="61">
        <v>2.1549999999999727</v>
      </c>
      <c r="Z43" s="252">
        <f t="shared" si="33"/>
        <v>-2.1549999999999727</v>
      </c>
      <c r="AA43" s="251">
        <v>-2514.1099999999997</v>
      </c>
      <c r="AB43" s="61">
        <v>-1071.4425000000001</v>
      </c>
      <c r="AC43" s="252">
        <f t="shared" si="34"/>
        <v>-1442.6674999999996</v>
      </c>
      <c r="AD43" s="251">
        <v>-2514.1099999999997</v>
      </c>
      <c r="AE43" s="61">
        <v>-1071.4425000000001</v>
      </c>
      <c r="AF43" s="252">
        <f t="shared" si="35"/>
        <v>-1442.6674999999996</v>
      </c>
      <c r="AG43" s="63">
        <v>9881.1574999999975</v>
      </c>
      <c r="AH43" s="264">
        <v>0.88147205523796768</v>
      </c>
      <c r="AI43" s="263">
        <f t="shared" si="10"/>
        <v>0.25224479890134333</v>
      </c>
      <c r="AJ43" s="262">
        <v>6433.2599999999993</v>
      </c>
      <c r="AK43" s="261">
        <v>0.57389419322151991</v>
      </c>
      <c r="AL43" s="260">
        <f t="shared" si="11"/>
        <v>0.25146272041702034</v>
      </c>
      <c r="AM43" s="259">
        <f t="shared" si="36"/>
        <v>3447.8974999999982</v>
      </c>
    </row>
    <row r="44" spans="1:39" ht="15">
      <c r="A44" s="377"/>
      <c r="B44" s="258" t="s">
        <v>18</v>
      </c>
      <c r="C44" s="269">
        <f t="shared" si="0"/>
        <v>0.75902259159594077</v>
      </c>
      <c r="D44" s="251">
        <v>688.36976725</v>
      </c>
      <c r="E44" s="268">
        <v>6.1407655277384163E-2</v>
      </c>
      <c r="F44" s="262">
        <v>825.66829399999995</v>
      </c>
      <c r="G44" s="267">
        <v>7.3655695472236285E-2</v>
      </c>
      <c r="H44" s="266">
        <f t="shared" si="1"/>
        <v>-0.19945461477557352</v>
      </c>
      <c r="I44" s="251">
        <v>906.91604554564799</v>
      </c>
      <c r="J44" s="61">
        <v>1086.1032935097778</v>
      </c>
      <c r="K44" s="265">
        <f t="shared" si="28"/>
        <v>-179.18724796412982</v>
      </c>
      <c r="L44" s="251">
        <v>195.65749999999997</v>
      </c>
      <c r="M44" s="61">
        <v>311.89650145260623</v>
      </c>
      <c r="N44" s="252">
        <f t="shared" si="29"/>
        <v>-116.23900145260626</v>
      </c>
      <c r="O44" s="251">
        <v>153.89750000000001</v>
      </c>
      <c r="P44" s="61">
        <v>179.05099854739379</v>
      </c>
      <c r="Q44" s="252">
        <f t="shared" si="30"/>
        <v>-25.153498547393781</v>
      </c>
      <c r="R44" s="251">
        <v>1337.2975000000001</v>
      </c>
      <c r="S44" s="61">
        <v>2936.5074999999997</v>
      </c>
      <c r="T44" s="252">
        <f t="shared" si="31"/>
        <v>-1599.2099999999996</v>
      </c>
      <c r="U44" s="251">
        <v>6280.85</v>
      </c>
      <c r="V44" s="61">
        <v>4383.8624999999993</v>
      </c>
      <c r="W44" s="252">
        <f t="shared" si="32"/>
        <v>1896.9875000000011</v>
      </c>
      <c r="X44" s="251">
        <v>199.22749999999999</v>
      </c>
      <c r="Y44" s="61">
        <v>163.67249999999996</v>
      </c>
      <c r="Z44" s="252">
        <f t="shared" si="33"/>
        <v>35.555000000000035</v>
      </c>
      <c r="AA44" s="251">
        <v>-571.96499999999992</v>
      </c>
      <c r="AB44" s="61">
        <v>-602.05000000000007</v>
      </c>
      <c r="AC44" s="252">
        <f t="shared" si="34"/>
        <v>30.08500000000015</v>
      </c>
      <c r="AD44" s="251">
        <v>-571.96499999999992</v>
      </c>
      <c r="AE44" s="61">
        <v>-602.05000000000007</v>
      </c>
      <c r="AF44" s="252">
        <f t="shared" si="35"/>
        <v>30.08500000000015</v>
      </c>
      <c r="AG44" s="63">
        <v>7594.9650000000001</v>
      </c>
      <c r="AH44" s="264">
        <v>0.67752683913908196</v>
      </c>
      <c r="AI44" s="263">
        <f t="shared" si="10"/>
        <v>9.0635015072485517E-2</v>
      </c>
      <c r="AJ44" s="262">
        <v>7372.9399999999987</v>
      </c>
      <c r="AK44" s="261">
        <v>0.6577205729242519</v>
      </c>
      <c r="AL44" s="260">
        <f t="shared" si="11"/>
        <v>0.11198630315722087</v>
      </c>
      <c r="AM44" s="259">
        <f t="shared" si="36"/>
        <v>222.02500000000146</v>
      </c>
    </row>
    <row r="45" spans="1:39" ht="15">
      <c r="A45" s="377"/>
      <c r="B45" s="238" t="s">
        <v>17</v>
      </c>
      <c r="C45" s="249">
        <f t="shared" si="0"/>
        <v>0.72797889343103472</v>
      </c>
      <c r="D45" s="231">
        <v>93.084814500000007</v>
      </c>
      <c r="E45" s="248">
        <v>8.3038513199248168E-3</v>
      </c>
      <c r="F45" s="242">
        <v>215.18525425000001</v>
      </c>
      <c r="G45" s="247">
        <v>1.9196110196225774E-2</v>
      </c>
      <c r="H45" s="246">
        <f t="shared" si="1"/>
        <v>-1.3117116943924296</v>
      </c>
      <c r="I45" s="231">
        <v>127.86746338383837</v>
      </c>
      <c r="J45" s="72">
        <v>299.08175057065222</v>
      </c>
      <c r="K45" s="245">
        <f t="shared" si="28"/>
        <v>-171.21428718681386</v>
      </c>
      <c r="L45" s="231">
        <v>116.31250000000001</v>
      </c>
      <c r="M45" s="72">
        <v>137.40500000000023</v>
      </c>
      <c r="N45" s="232">
        <f t="shared" si="29"/>
        <v>-21.092500000000214</v>
      </c>
      <c r="O45" s="231">
        <v>141.6825</v>
      </c>
      <c r="P45" s="72">
        <v>130.35999999999964</v>
      </c>
      <c r="Q45" s="232">
        <f t="shared" si="30"/>
        <v>11.32250000000036</v>
      </c>
      <c r="R45" s="231">
        <v>18.065000000000012</v>
      </c>
      <c r="S45" s="72">
        <v>1592.3175000000001</v>
      </c>
      <c r="T45" s="232">
        <f t="shared" si="31"/>
        <v>-1574.2525000000001</v>
      </c>
      <c r="U45" s="231">
        <v>5715.5575000000008</v>
      </c>
      <c r="V45" s="72">
        <v>3714.7999999999993</v>
      </c>
      <c r="W45" s="232">
        <f t="shared" si="32"/>
        <v>2000.7575000000015</v>
      </c>
      <c r="X45" s="231">
        <v>28.612499999999997</v>
      </c>
      <c r="Y45" s="72">
        <v>24.954999999999941</v>
      </c>
      <c r="Z45" s="232">
        <f t="shared" si="33"/>
        <v>3.6575000000000557</v>
      </c>
      <c r="AA45" s="231">
        <v>-18.065000000000012</v>
      </c>
      <c r="AB45" s="72">
        <v>-192.08999999999995</v>
      </c>
      <c r="AC45" s="232">
        <f t="shared" si="34"/>
        <v>174.02499999999992</v>
      </c>
      <c r="AD45" s="231">
        <v>-18.065000000000012</v>
      </c>
      <c r="AE45" s="72">
        <v>-192.08999999999995</v>
      </c>
      <c r="AF45" s="232">
        <f t="shared" si="35"/>
        <v>174.02499999999992</v>
      </c>
      <c r="AG45" s="74">
        <v>6002.1650000000018</v>
      </c>
      <c r="AH45" s="244">
        <v>0.53543734308732549</v>
      </c>
      <c r="AI45" s="243">
        <f t="shared" si="10"/>
        <v>1.5508539751906183E-2</v>
      </c>
      <c r="AJ45" s="242">
        <v>5407.7474999999995</v>
      </c>
      <c r="AK45" s="241">
        <v>0.48241092209209507</v>
      </c>
      <c r="AL45" s="240">
        <f t="shared" si="11"/>
        <v>3.9792030646771143E-2</v>
      </c>
      <c r="AM45" s="239">
        <f t="shared" si="36"/>
        <v>594.41750000000229</v>
      </c>
    </row>
    <row r="46" spans="1:39" ht="15">
      <c r="A46" s="377"/>
      <c r="B46" s="218" t="s">
        <v>16</v>
      </c>
      <c r="C46" s="229">
        <f t="shared" si="0"/>
        <v>1</v>
      </c>
      <c r="D46" s="211">
        <v>0</v>
      </c>
      <c r="E46" s="228">
        <v>0</v>
      </c>
      <c r="F46" s="222">
        <v>0</v>
      </c>
      <c r="G46" s="227">
        <v>0</v>
      </c>
      <c r="H46" s="226">
        <f t="shared" si="1"/>
        <v>1</v>
      </c>
      <c r="I46" s="211">
        <v>0</v>
      </c>
      <c r="J46" s="49">
        <v>0</v>
      </c>
      <c r="K46" s="225">
        <f t="shared" si="28"/>
        <v>0</v>
      </c>
      <c r="L46" s="211">
        <v>92.872500000000031</v>
      </c>
      <c r="M46" s="49">
        <v>0</v>
      </c>
      <c r="N46" s="212">
        <f t="shared" si="29"/>
        <v>92.872500000000031</v>
      </c>
      <c r="O46" s="211">
        <v>142.78</v>
      </c>
      <c r="P46" s="49">
        <v>2.9675000000000002</v>
      </c>
      <c r="Q46" s="212">
        <f t="shared" si="30"/>
        <v>139.8125</v>
      </c>
      <c r="R46" s="211">
        <v>42.365000000000002</v>
      </c>
      <c r="S46" s="49">
        <v>0</v>
      </c>
      <c r="T46" s="212">
        <f t="shared" si="31"/>
        <v>42.365000000000002</v>
      </c>
      <c r="U46" s="211">
        <v>0</v>
      </c>
      <c r="V46" s="49">
        <v>0</v>
      </c>
      <c r="W46" s="212">
        <f t="shared" si="32"/>
        <v>0</v>
      </c>
      <c r="X46" s="211">
        <v>0</v>
      </c>
      <c r="Y46" s="49">
        <v>0</v>
      </c>
      <c r="Z46" s="212">
        <f t="shared" si="33"/>
        <v>0</v>
      </c>
      <c r="AA46" s="211">
        <v>0</v>
      </c>
      <c r="AB46" s="49">
        <v>0</v>
      </c>
      <c r="AC46" s="212">
        <f t="shared" si="34"/>
        <v>0</v>
      </c>
      <c r="AD46" s="211">
        <v>0</v>
      </c>
      <c r="AE46" s="49">
        <v>0</v>
      </c>
      <c r="AF46" s="212">
        <f t="shared" si="35"/>
        <v>0</v>
      </c>
      <c r="AG46" s="51">
        <v>278.01750000000004</v>
      </c>
      <c r="AH46" s="224">
        <v>2.4801209485540713E-2</v>
      </c>
      <c r="AI46" s="223">
        <f t="shared" si="10"/>
        <v>0</v>
      </c>
      <c r="AJ46" s="222">
        <v>2.9675000000000002</v>
      </c>
      <c r="AK46" s="221">
        <v>2.6472286498367247E-4</v>
      </c>
      <c r="AL46" s="220">
        <f t="shared" si="11"/>
        <v>0</v>
      </c>
      <c r="AM46" s="219">
        <f t="shared" si="36"/>
        <v>275.05000000000007</v>
      </c>
    </row>
    <row r="47" spans="1:39" ht="15.75" thickBot="1">
      <c r="A47" s="377"/>
      <c r="B47" s="198" t="s">
        <v>15</v>
      </c>
      <c r="C47" s="209">
        <f t="shared" si="0"/>
        <v>1</v>
      </c>
      <c r="D47" s="191">
        <v>0</v>
      </c>
      <c r="E47" s="208">
        <v>0</v>
      </c>
      <c r="F47" s="202">
        <v>0</v>
      </c>
      <c r="G47" s="207">
        <v>0</v>
      </c>
      <c r="H47" s="206">
        <f t="shared" si="1"/>
        <v>1</v>
      </c>
      <c r="I47" s="191">
        <v>0</v>
      </c>
      <c r="J47" s="38">
        <v>0</v>
      </c>
      <c r="K47" s="205">
        <f t="shared" si="28"/>
        <v>0</v>
      </c>
      <c r="L47" s="191">
        <v>68.710000000000008</v>
      </c>
      <c r="M47" s="38">
        <v>0</v>
      </c>
      <c r="N47" s="192">
        <f t="shared" si="29"/>
        <v>68.710000000000008</v>
      </c>
      <c r="O47" s="191">
        <v>5.26</v>
      </c>
      <c r="P47" s="38">
        <v>2.6900000000000004</v>
      </c>
      <c r="Q47" s="192">
        <f t="shared" si="30"/>
        <v>2.5699999999999994</v>
      </c>
      <c r="R47" s="191">
        <v>0</v>
      </c>
      <c r="S47" s="38">
        <v>0</v>
      </c>
      <c r="T47" s="192">
        <f t="shared" si="31"/>
        <v>0</v>
      </c>
      <c r="U47" s="191">
        <v>0</v>
      </c>
      <c r="V47" s="38">
        <v>0</v>
      </c>
      <c r="W47" s="192">
        <f t="shared" si="32"/>
        <v>0</v>
      </c>
      <c r="X47" s="191">
        <v>0</v>
      </c>
      <c r="Y47" s="38">
        <v>0</v>
      </c>
      <c r="Z47" s="192">
        <f t="shared" si="33"/>
        <v>0</v>
      </c>
      <c r="AA47" s="191">
        <v>0</v>
      </c>
      <c r="AB47" s="38">
        <v>0</v>
      </c>
      <c r="AC47" s="192">
        <f t="shared" si="34"/>
        <v>0</v>
      </c>
      <c r="AD47" s="191">
        <v>0</v>
      </c>
      <c r="AE47" s="38">
        <v>0</v>
      </c>
      <c r="AF47" s="192">
        <f t="shared" si="35"/>
        <v>0</v>
      </c>
      <c r="AG47" s="40">
        <v>73.970000000000013</v>
      </c>
      <c r="AH47" s="204">
        <v>6.5986690249550716E-3</v>
      </c>
      <c r="AI47" s="203">
        <f t="shared" si="10"/>
        <v>0</v>
      </c>
      <c r="AJ47" s="202">
        <v>2.6900000000000004</v>
      </c>
      <c r="AK47" s="201">
        <v>2.3996782032218331E-4</v>
      </c>
      <c r="AL47" s="200">
        <f t="shared" si="11"/>
        <v>0</v>
      </c>
      <c r="AM47" s="199">
        <f t="shared" si="36"/>
        <v>71.280000000000015</v>
      </c>
    </row>
    <row r="48" spans="1:39" ht="15">
      <c r="A48" s="377"/>
      <c r="B48" s="178" t="s">
        <v>14</v>
      </c>
      <c r="C48" s="189">
        <f t="shared" si="0"/>
        <v>0.73052881508463707</v>
      </c>
      <c r="D48" s="171">
        <f>SUM(D36:D47)</f>
        <v>7977.3408937499989</v>
      </c>
      <c r="E48" s="188">
        <v>0.71163758627951224</v>
      </c>
      <c r="F48" s="182">
        <f>SUM(F36:F47)</f>
        <v>6709.2035847500001</v>
      </c>
      <c r="G48" s="187">
        <v>0.59851039417480889</v>
      </c>
      <c r="H48" s="186">
        <f t="shared" si="1"/>
        <v>0.1589674210855832</v>
      </c>
      <c r="I48" s="171">
        <f t="shared" ref="I48:AG48" si="37">SUM(I36:I47)</f>
        <v>10919.953777354787</v>
      </c>
      <c r="J48" s="27">
        <f t="shared" si="37"/>
        <v>9247.6876076843491</v>
      </c>
      <c r="K48" s="185">
        <f t="shared" si="37"/>
        <v>1672.2661696704383</v>
      </c>
      <c r="L48" s="171">
        <f t="shared" si="37"/>
        <v>19999.955000000002</v>
      </c>
      <c r="M48" s="27">
        <f t="shared" si="37"/>
        <v>6962.5865014526062</v>
      </c>
      <c r="N48" s="172">
        <f t="shared" si="37"/>
        <v>13037.36849854739</v>
      </c>
      <c r="O48" s="171">
        <f t="shared" si="37"/>
        <v>1658.3648750166635</v>
      </c>
      <c r="P48" s="27">
        <f t="shared" si="37"/>
        <v>1306.7334985473938</v>
      </c>
      <c r="Q48" s="172">
        <f t="shared" si="37"/>
        <v>351.63137646927004</v>
      </c>
      <c r="R48" s="171">
        <f t="shared" si="37"/>
        <v>21693.232624983339</v>
      </c>
      <c r="S48" s="27">
        <f t="shared" si="37"/>
        <v>21052.760000000002</v>
      </c>
      <c r="T48" s="172">
        <f t="shared" si="37"/>
        <v>640.47262498333725</v>
      </c>
      <c r="U48" s="171">
        <f t="shared" si="37"/>
        <v>35955.827499999999</v>
      </c>
      <c r="V48" s="27">
        <f t="shared" si="37"/>
        <v>26554.307499999995</v>
      </c>
      <c r="W48" s="172">
        <f t="shared" si="37"/>
        <v>9401.5200000000041</v>
      </c>
      <c r="X48" s="171">
        <f t="shared" si="37"/>
        <v>1244.8475000000001</v>
      </c>
      <c r="Y48" s="27">
        <f t="shared" si="37"/>
        <v>1346.9399999999996</v>
      </c>
      <c r="Z48" s="172">
        <f t="shared" si="37"/>
        <v>-102.09249999999963</v>
      </c>
      <c r="AA48" s="171">
        <f t="shared" si="37"/>
        <v>-6144.255124983335</v>
      </c>
      <c r="AB48" s="27">
        <f t="shared" si="37"/>
        <v>-4453.5600000000004</v>
      </c>
      <c r="AC48" s="172">
        <f t="shared" si="37"/>
        <v>-1690.6951249833357</v>
      </c>
      <c r="AD48" s="171">
        <f t="shared" si="37"/>
        <v>-6144.255124983335</v>
      </c>
      <c r="AE48" s="27">
        <f t="shared" si="37"/>
        <v>-4453.5600000000004</v>
      </c>
      <c r="AF48" s="172">
        <f t="shared" si="37"/>
        <v>-1690.6951249833357</v>
      </c>
      <c r="AG48" s="29">
        <f t="shared" si="37"/>
        <v>74407.972375016674</v>
      </c>
      <c r="AH48" s="184">
        <v>6.6377393878698809</v>
      </c>
      <c r="AI48" s="183">
        <f t="shared" si="10"/>
        <v>0.10721083560164962</v>
      </c>
      <c r="AJ48" s="182">
        <f>SUM(AJ36:AJ47)</f>
        <v>52769.767499999987</v>
      </c>
      <c r="AK48" s="181">
        <v>4.7074520765365744</v>
      </c>
      <c r="AL48" s="180">
        <f t="shared" si="11"/>
        <v>0.12714104879749569</v>
      </c>
      <c r="AM48" s="179">
        <f>SUM(AM36:AM47)</f>
        <v>21638.204875016669</v>
      </c>
    </row>
    <row r="49" spans="1:39" ht="15">
      <c r="A49" s="377"/>
      <c r="B49" s="158" t="s">
        <v>87</v>
      </c>
      <c r="C49" s="169">
        <f t="shared" si="0"/>
        <v>0.73057515099173331</v>
      </c>
      <c r="D49" s="151">
        <f>SUM(D39:D45)</f>
        <v>7973.0668964999995</v>
      </c>
      <c r="E49" s="168">
        <v>0.71125631423319191</v>
      </c>
      <c r="F49" s="162">
        <f>SUM(F39:F45)</f>
        <v>6709.2035847500001</v>
      </c>
      <c r="G49" s="167">
        <v>0.59851039417480889</v>
      </c>
      <c r="H49" s="166">
        <f t="shared" si="1"/>
        <v>0.15851658190712128</v>
      </c>
      <c r="I49" s="151">
        <f t="shared" ref="I49:AG49" si="38">SUM(I39:I45)</f>
        <v>10913.411010047093</v>
      </c>
      <c r="J49" s="16">
        <f t="shared" si="38"/>
        <v>9247.6876076843491</v>
      </c>
      <c r="K49" s="165">
        <f t="shared" si="38"/>
        <v>1665.7234023627459</v>
      </c>
      <c r="L49" s="151">
        <f t="shared" si="38"/>
        <v>19690.565000000002</v>
      </c>
      <c r="M49" s="16">
        <f t="shared" si="38"/>
        <v>6962.5865014526062</v>
      </c>
      <c r="N49" s="152">
        <f t="shared" si="38"/>
        <v>12727.978498547393</v>
      </c>
      <c r="O49" s="151">
        <f t="shared" si="38"/>
        <v>1350.054875016664</v>
      </c>
      <c r="P49" s="16">
        <f t="shared" si="38"/>
        <v>1301.0759985473937</v>
      </c>
      <c r="Q49" s="152">
        <f t="shared" si="38"/>
        <v>48.978876469270119</v>
      </c>
      <c r="R49" s="151">
        <f t="shared" si="38"/>
        <v>20442.432624983336</v>
      </c>
      <c r="S49" s="16">
        <f t="shared" si="38"/>
        <v>21052.760000000002</v>
      </c>
      <c r="T49" s="152">
        <f t="shared" si="38"/>
        <v>-610.32737501666224</v>
      </c>
      <c r="U49" s="151">
        <f t="shared" si="38"/>
        <v>35955.827499999999</v>
      </c>
      <c r="V49" s="16">
        <f t="shared" si="38"/>
        <v>26554.307499999995</v>
      </c>
      <c r="W49" s="152">
        <f t="shared" si="38"/>
        <v>9401.5200000000041</v>
      </c>
      <c r="X49" s="151">
        <f t="shared" si="38"/>
        <v>477.84</v>
      </c>
      <c r="Y49" s="16">
        <f t="shared" si="38"/>
        <v>1346.9399999999996</v>
      </c>
      <c r="Z49" s="152">
        <f t="shared" si="38"/>
        <v>-869.09999999999968</v>
      </c>
      <c r="AA49" s="151">
        <f t="shared" si="38"/>
        <v>-6144.255124983335</v>
      </c>
      <c r="AB49" s="16">
        <f t="shared" si="38"/>
        <v>-4453.5600000000004</v>
      </c>
      <c r="AC49" s="152">
        <f t="shared" si="38"/>
        <v>-1690.6951249833357</v>
      </c>
      <c r="AD49" s="151">
        <f t="shared" si="38"/>
        <v>-6144.255124983335</v>
      </c>
      <c r="AE49" s="16">
        <f t="shared" si="38"/>
        <v>-4453.5600000000004</v>
      </c>
      <c r="AF49" s="152">
        <f t="shared" si="38"/>
        <v>-1690.6951249833357</v>
      </c>
      <c r="AG49" s="18">
        <f t="shared" si="38"/>
        <v>71772.464875016667</v>
      </c>
      <c r="AH49" s="164">
        <v>6.402632699951984</v>
      </c>
      <c r="AI49" s="163">
        <f t="shared" si="10"/>
        <v>0.11108810196757435</v>
      </c>
      <c r="AJ49" s="162">
        <f>SUM(AJ39:AJ45)</f>
        <v>52764.109999999986</v>
      </c>
      <c r="AK49" s="161">
        <v>4.7069473858512678</v>
      </c>
      <c r="AL49" s="160">
        <f t="shared" si="11"/>
        <v>0.12715468117911971</v>
      </c>
      <c r="AM49" s="159">
        <f>SUM(AM39:AM45)</f>
        <v>19008.35487501667</v>
      </c>
    </row>
    <row r="50" spans="1:39" ht="15.75" thickBot="1">
      <c r="A50" s="378"/>
      <c r="B50" s="138" t="s">
        <v>86</v>
      </c>
      <c r="C50" s="149">
        <f t="shared" si="0"/>
        <v>0.65323998990076826</v>
      </c>
      <c r="D50" s="131">
        <f>SUM(D36:D38,D46:D47)</f>
        <v>4.2739972499999999</v>
      </c>
      <c r="E50" s="148">
        <v>3.8127204632037521E-4</v>
      </c>
      <c r="F50" s="142">
        <f>SUM(F36:F38,F46:F47)</f>
        <v>0</v>
      </c>
      <c r="G50" s="147">
        <v>0</v>
      </c>
      <c r="H50" s="146">
        <f t="shared" si="1"/>
        <v>1</v>
      </c>
      <c r="I50" s="131">
        <f t="shared" ref="I50:AG50" si="39">SUM(I36:I38,I46:I47)</f>
        <v>6.5427673076923076</v>
      </c>
      <c r="J50" s="5">
        <f t="shared" si="39"/>
        <v>0</v>
      </c>
      <c r="K50" s="145">
        <f t="shared" si="39"/>
        <v>6.5427673076923076</v>
      </c>
      <c r="L50" s="131">
        <f t="shared" si="39"/>
        <v>309.39</v>
      </c>
      <c r="M50" s="5">
        <f t="shared" si="39"/>
        <v>0</v>
      </c>
      <c r="N50" s="132">
        <f t="shared" si="39"/>
        <v>309.39</v>
      </c>
      <c r="O50" s="131">
        <f t="shared" si="39"/>
        <v>308.30999999999995</v>
      </c>
      <c r="P50" s="5">
        <f t="shared" si="39"/>
        <v>5.6575000000000006</v>
      </c>
      <c r="Q50" s="132">
        <f t="shared" si="39"/>
        <v>302.65249999999992</v>
      </c>
      <c r="R50" s="131">
        <f t="shared" si="39"/>
        <v>1250.8</v>
      </c>
      <c r="S50" s="5">
        <f t="shared" si="39"/>
        <v>0</v>
      </c>
      <c r="T50" s="132">
        <f t="shared" si="39"/>
        <v>1250.8</v>
      </c>
      <c r="U50" s="131">
        <f t="shared" si="39"/>
        <v>0</v>
      </c>
      <c r="V50" s="5">
        <f t="shared" si="39"/>
        <v>0</v>
      </c>
      <c r="W50" s="132">
        <f t="shared" si="39"/>
        <v>0</v>
      </c>
      <c r="X50" s="131">
        <f t="shared" si="39"/>
        <v>767.00750000000005</v>
      </c>
      <c r="Y50" s="5">
        <f t="shared" si="39"/>
        <v>0</v>
      </c>
      <c r="Z50" s="132">
        <f t="shared" si="39"/>
        <v>767.00750000000005</v>
      </c>
      <c r="AA50" s="131">
        <f t="shared" si="39"/>
        <v>0</v>
      </c>
      <c r="AB50" s="5">
        <f t="shared" si="39"/>
        <v>0</v>
      </c>
      <c r="AC50" s="132">
        <f t="shared" si="39"/>
        <v>0</v>
      </c>
      <c r="AD50" s="131">
        <f t="shared" si="39"/>
        <v>0</v>
      </c>
      <c r="AE50" s="5">
        <f t="shared" si="39"/>
        <v>0</v>
      </c>
      <c r="AF50" s="132">
        <f t="shared" si="39"/>
        <v>0</v>
      </c>
      <c r="AG50" s="7">
        <f t="shared" si="39"/>
        <v>2635.5074999999997</v>
      </c>
      <c r="AH50" s="144">
        <v>0.2351066879178961</v>
      </c>
      <c r="AI50" s="143">
        <f t="shared" si="10"/>
        <v>1.6216980031360185E-3</v>
      </c>
      <c r="AJ50" s="142">
        <f>SUM(AJ36:AJ38,AJ46:AJ47)</f>
        <v>5.6575000000000006</v>
      </c>
      <c r="AK50" s="141">
        <v>5.0469068530585581E-4</v>
      </c>
      <c r="AL50" s="140">
        <f t="shared" si="11"/>
        <v>0</v>
      </c>
      <c r="AM50" s="139">
        <f>SUM(AM36:AM38,AM46:AM47)</f>
        <v>2629.8500000000004</v>
      </c>
    </row>
    <row r="51" spans="1:39"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c r="AH52" s="349"/>
      <c r="AI52" s="349"/>
      <c r="AJ52" s="349"/>
      <c r="AK52" s="349"/>
      <c r="AL52" s="349"/>
      <c r="AM52" s="349"/>
    </row>
    <row r="53" spans="1:39">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c r="AH53" s="349"/>
      <c r="AI53" s="349"/>
      <c r="AJ53" s="349"/>
      <c r="AK53" s="349"/>
      <c r="AL53" s="349"/>
      <c r="AM53" s="349"/>
    </row>
    <row r="54" spans="1:39">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c r="AH55" s="347"/>
      <c r="AI55" s="347"/>
      <c r="AJ55" s="347"/>
      <c r="AK55" s="347"/>
      <c r="AL55" s="347"/>
      <c r="AM55" s="347"/>
    </row>
    <row r="56" spans="1:39">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c r="AH56" s="356"/>
      <c r="AI56" s="356"/>
      <c r="AJ56" s="356"/>
      <c r="AK56" s="356"/>
      <c r="AL56" s="356"/>
      <c r="AM56" s="356"/>
    </row>
    <row r="57" spans="1:39">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c r="AH57" s="356"/>
      <c r="AI57" s="356"/>
      <c r="AJ57" s="356"/>
      <c r="AK57" s="356"/>
      <c r="AL57" s="356"/>
      <c r="AM57" s="356"/>
    </row>
    <row r="58" spans="1:39">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c r="AH58" s="356"/>
      <c r="AI58" s="356"/>
      <c r="AJ58" s="356"/>
      <c r="AK58" s="356"/>
      <c r="AL58" s="356"/>
      <c r="AM58" s="356"/>
    </row>
    <row r="59" spans="1:39">
      <c r="A59" s="356" t="s">
        <v>80</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c r="AH59" s="356"/>
      <c r="AI59" s="356"/>
      <c r="AJ59" s="356"/>
      <c r="AK59" s="356"/>
      <c r="AL59" s="356"/>
      <c r="AM59" s="356"/>
    </row>
    <row r="60" spans="1:39">
      <c r="A60" s="356" t="s">
        <v>157</v>
      </c>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row>
    <row r="61" spans="1:39">
      <c r="A61" s="356" t="s">
        <v>123</v>
      </c>
      <c r="B61" s="356"/>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row>
    <row r="62" spans="1:39">
      <c r="A62" s="356"/>
      <c r="B62" s="356"/>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row>
    <row r="63" spans="1:39">
      <c r="A63" s="347" t="s">
        <v>6</v>
      </c>
      <c r="B63" s="347"/>
      <c r="C63" s="347"/>
      <c r="D63" s="347"/>
      <c r="E63" s="347"/>
      <c r="F63" s="347"/>
      <c r="G63" s="347"/>
      <c r="H63" s="347"/>
      <c r="I63" s="347"/>
      <c r="J63" s="347"/>
      <c r="K63" s="347"/>
      <c r="L63" s="347"/>
      <c r="M63" s="347"/>
      <c r="N63" s="347"/>
      <c r="O63" s="347"/>
      <c r="P63" s="347"/>
      <c r="Q63" s="347"/>
      <c r="R63" s="347"/>
      <c r="S63" s="347"/>
      <c r="T63" s="347"/>
      <c r="U63" s="347"/>
      <c r="V63" s="347"/>
      <c r="W63" s="347"/>
      <c r="X63" s="347"/>
      <c r="Y63" s="347"/>
      <c r="Z63" s="347"/>
      <c r="AA63" s="347"/>
      <c r="AB63" s="347"/>
      <c r="AC63" s="347"/>
      <c r="AD63" s="347"/>
      <c r="AE63" s="347"/>
      <c r="AF63" s="347"/>
      <c r="AG63" s="347"/>
      <c r="AH63" s="347"/>
      <c r="AI63" s="347"/>
      <c r="AJ63" s="347"/>
      <c r="AK63" s="347"/>
      <c r="AL63" s="347"/>
      <c r="AM63" s="347"/>
    </row>
    <row r="64" spans="1:39" ht="12.75" customHeight="1">
      <c r="A64" s="370" t="s">
        <v>76</v>
      </c>
      <c r="B64" s="357"/>
      <c r="C64" s="357"/>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row>
    <row r="65" spans="1:39">
      <c r="A65" s="356"/>
      <c r="B65" s="356"/>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row>
    <row r="66" spans="1:39">
      <c r="A66" s="364" t="s">
        <v>2</v>
      </c>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5"/>
      <c r="AF66" s="365"/>
      <c r="AG66" s="365"/>
      <c r="AH66" s="365"/>
      <c r="AI66" s="365"/>
      <c r="AJ66" s="365"/>
      <c r="AK66" s="365"/>
      <c r="AL66" s="365"/>
      <c r="AM66" s="366"/>
    </row>
    <row r="67" spans="1:39">
      <c r="A67" s="367" t="s">
        <v>1</v>
      </c>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9"/>
    </row>
    <row r="68" spans="1:39">
      <c r="A68" s="408"/>
      <c r="B68" s="409"/>
      <c r="C68" s="409"/>
      <c r="D68" s="409"/>
      <c r="E68" s="409"/>
      <c r="F68" s="409"/>
      <c r="G68" s="409"/>
      <c r="H68" s="409"/>
      <c r="I68" s="409"/>
      <c r="J68" s="409"/>
      <c r="K68" s="409"/>
      <c r="L68" s="409"/>
      <c r="M68" s="409"/>
      <c r="N68" s="409"/>
      <c r="O68" s="409"/>
      <c r="P68" s="409"/>
      <c r="Q68" s="409"/>
      <c r="R68" s="409"/>
      <c r="S68" s="409"/>
      <c r="T68" s="409"/>
      <c r="U68" s="409"/>
      <c r="V68" s="409"/>
      <c r="W68" s="409"/>
      <c r="X68" s="409"/>
      <c r="Y68" s="409"/>
      <c r="Z68" s="409"/>
      <c r="AA68" s="409"/>
      <c r="AB68" s="409"/>
      <c r="AC68" s="409"/>
      <c r="AD68" s="409"/>
      <c r="AE68" s="409"/>
      <c r="AF68" s="409"/>
      <c r="AG68" s="409"/>
      <c r="AH68" s="409"/>
      <c r="AI68" s="409"/>
      <c r="AJ68" s="409"/>
      <c r="AK68" s="409"/>
      <c r="AL68" s="409"/>
      <c r="AM68" s="410"/>
    </row>
    <row r="69" spans="1:39">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09"/>
      <c r="AH69" s="409"/>
      <c r="AI69" s="409"/>
      <c r="AJ69" s="409"/>
      <c r="AK69" s="409"/>
      <c r="AL69" s="409"/>
      <c r="AM69" s="410"/>
    </row>
    <row r="70" spans="1:39">
      <c r="A70" s="367" t="s">
        <v>0</v>
      </c>
      <c r="B70" s="368"/>
      <c r="C70" s="368"/>
      <c r="D70" s="368"/>
      <c r="E70" s="368"/>
      <c r="F70" s="368"/>
      <c r="G70" s="368"/>
      <c r="H70" s="368"/>
      <c r="I70" s="368"/>
      <c r="J70" s="368"/>
      <c r="K70" s="368"/>
      <c r="L70" s="368"/>
      <c r="M70" s="368"/>
      <c r="N70" s="368"/>
      <c r="O70" s="368"/>
      <c r="P70" s="368"/>
      <c r="Q70" s="368"/>
      <c r="R70" s="368"/>
      <c r="S70" s="368"/>
      <c r="T70" s="368"/>
      <c r="U70" s="368"/>
      <c r="V70" s="368"/>
      <c r="W70" s="368"/>
      <c r="X70" s="368"/>
      <c r="Y70" s="368"/>
      <c r="Z70" s="368"/>
      <c r="AA70" s="368"/>
      <c r="AB70" s="368"/>
      <c r="AC70" s="368"/>
      <c r="AD70" s="368"/>
      <c r="AE70" s="368"/>
      <c r="AF70" s="368"/>
      <c r="AG70" s="368"/>
      <c r="AH70" s="368"/>
      <c r="AI70" s="368"/>
      <c r="AJ70" s="368"/>
      <c r="AK70" s="368"/>
      <c r="AL70" s="368"/>
      <c r="AM70" s="369"/>
    </row>
    <row r="71" spans="1:39">
      <c r="A71" s="408"/>
      <c r="B71" s="409"/>
      <c r="C71" s="409"/>
      <c r="D71" s="409"/>
      <c r="E71" s="409"/>
      <c r="F71" s="409"/>
      <c r="G71" s="409"/>
      <c r="H71" s="409"/>
      <c r="I71" s="409"/>
      <c r="J71" s="409"/>
      <c r="K71" s="409"/>
      <c r="L71" s="409"/>
      <c r="M71" s="409"/>
      <c r="N71" s="409"/>
      <c r="O71" s="409"/>
      <c r="P71" s="409"/>
      <c r="Q71" s="409"/>
      <c r="R71" s="409"/>
      <c r="S71" s="409"/>
      <c r="T71" s="409"/>
      <c r="U71" s="409"/>
      <c r="V71" s="409"/>
      <c r="W71" s="409"/>
      <c r="X71" s="409"/>
      <c r="Y71" s="409"/>
      <c r="Z71" s="409"/>
      <c r="AA71" s="409"/>
      <c r="AB71" s="409"/>
      <c r="AC71" s="409"/>
      <c r="AD71" s="409"/>
      <c r="AE71" s="409"/>
      <c r="AF71" s="409"/>
      <c r="AG71" s="409"/>
      <c r="AH71" s="409"/>
      <c r="AI71" s="409"/>
      <c r="AJ71" s="409"/>
      <c r="AK71" s="409"/>
      <c r="AL71" s="409"/>
      <c r="AM71" s="410"/>
    </row>
    <row r="72" spans="1:39">
      <c r="A72" s="405"/>
      <c r="B72" s="406"/>
      <c r="C72" s="406"/>
      <c r="D72" s="406"/>
      <c r="E72" s="406"/>
      <c r="F72" s="406"/>
      <c r="G72" s="406"/>
      <c r="H72" s="406"/>
      <c r="I72" s="406"/>
      <c r="J72" s="406"/>
      <c r="K72" s="406"/>
      <c r="L72" s="406"/>
      <c r="M72" s="406"/>
      <c r="N72" s="406"/>
      <c r="O72" s="406"/>
      <c r="P72" s="406"/>
      <c r="Q72" s="406"/>
      <c r="R72" s="406"/>
      <c r="S72" s="406"/>
      <c r="T72" s="406"/>
      <c r="U72" s="406"/>
      <c r="V72" s="406"/>
      <c r="W72" s="406"/>
      <c r="X72" s="406"/>
      <c r="Y72" s="406"/>
      <c r="Z72" s="406"/>
      <c r="AA72" s="406"/>
      <c r="AB72" s="406"/>
      <c r="AC72" s="406"/>
      <c r="AD72" s="406"/>
      <c r="AE72" s="406"/>
      <c r="AF72" s="406"/>
      <c r="AG72" s="406"/>
      <c r="AH72" s="406"/>
      <c r="AI72" s="406"/>
      <c r="AJ72" s="406"/>
      <c r="AK72" s="406"/>
      <c r="AL72" s="406"/>
      <c r="AM72" s="407"/>
    </row>
  </sheetData>
  <mergeCells count="33">
    <mergeCell ref="A72:AM72"/>
    <mergeCell ref="A66:AM66"/>
    <mergeCell ref="A67:AM67"/>
    <mergeCell ref="A68:AM68"/>
    <mergeCell ref="A69:AM69"/>
    <mergeCell ref="A70:AM70"/>
    <mergeCell ref="A71:AM71"/>
    <mergeCell ref="A65:AM65"/>
    <mergeCell ref="A36:A50"/>
    <mergeCell ref="B52:AM52"/>
    <mergeCell ref="B53:AM53"/>
    <mergeCell ref="A55:AM55"/>
    <mergeCell ref="A56:AM56"/>
    <mergeCell ref="A57:AM57"/>
    <mergeCell ref="A58:AM58"/>
    <mergeCell ref="A62:AM62"/>
    <mergeCell ref="A63:AM63"/>
    <mergeCell ref="A64:AM64"/>
    <mergeCell ref="A59:AM59"/>
    <mergeCell ref="A60:AM60"/>
    <mergeCell ref="A61:AM61"/>
    <mergeCell ref="AL3:AL4"/>
    <mergeCell ref="AM3:AM4"/>
    <mergeCell ref="D4:E4"/>
    <mergeCell ref="F4:G4"/>
    <mergeCell ref="A6:A20"/>
    <mergeCell ref="AI3:AI4"/>
    <mergeCell ref="AJ3:AK4"/>
    <mergeCell ref="A21:A35"/>
    <mergeCell ref="A3:A5"/>
    <mergeCell ref="B3:B5"/>
    <mergeCell ref="C3:C4"/>
    <mergeCell ref="AG3:AH4"/>
  </mergeCells>
  <pageMargins left="0.7" right="0.3" top="0.7" bottom="0.7" header="0.3" footer="0.3"/>
  <pageSetup paperSize="3" scale="51" orientation="landscape" r:id="rId1"/>
  <headerFooter>
    <oddFooter>&amp;L&amp;Z&amp;F
Tab: &amp;A&amp;R&amp;D &amp;T
Page &amp;P of &amp;N</oddFooter>
  </headerFooter>
</worksheet>
</file>

<file path=xl/worksheets/sheet94.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PabloFdrNorth!A1</f>
        <v>FIIP AREA: Pablo Feeder North</v>
      </c>
      <c r="C1" s="124"/>
      <c r="D1" s="124"/>
      <c r="E1" s="124"/>
      <c r="F1" s="124"/>
      <c r="G1" s="124"/>
      <c r="H1" s="124"/>
      <c r="I1" s="124"/>
      <c r="J1" s="124"/>
      <c r="K1" s="124"/>
      <c r="L1" s="124"/>
      <c r="M1" s="124"/>
      <c r="N1" s="124"/>
      <c r="O1" s="124"/>
    </row>
    <row r="2" spans="2:15" ht="23.25">
      <c r="B2" s="128" t="str">
        <f>PabloFdrNorth!A2</f>
        <v>11,210 Acres (89% Sprinkler / 11% Flood)</v>
      </c>
      <c r="C2" s="127"/>
      <c r="D2" s="127"/>
      <c r="E2" s="127"/>
      <c r="F2" s="127"/>
      <c r="G2" s="127"/>
      <c r="H2" s="127"/>
      <c r="I2" s="127"/>
      <c r="J2" s="127"/>
      <c r="K2" s="127"/>
      <c r="L2" s="127"/>
      <c r="M2" s="127"/>
      <c r="N2" s="127"/>
      <c r="O2" s="127"/>
    </row>
  </sheetData>
  <pageMargins left="0.7" right="0.3" top="0.3" bottom="0.7" header="0.3" footer="0.3"/>
  <pageSetup scale="56" orientation="portrait" r:id="rId1"/>
  <headerFooter>
    <oddFooter>&amp;L&amp;Z&amp;F
Tab: &amp;A&amp;R&amp;D &amp;T
Page &amp;P of &amp;N</oddFooter>
  </headerFooter>
  <drawing r:id="rId2"/>
</worksheet>
</file>

<file path=xl/worksheets/sheet95.xml><?xml version="1.0" encoding="utf-8"?>
<worksheet xmlns="http://schemas.openxmlformats.org/spreadsheetml/2006/main" xmlns:r="http://schemas.openxmlformats.org/officeDocument/2006/relationships">
  <sheetPr>
    <pageSetUpPr fitToPage="1"/>
  </sheetPr>
  <dimension ref="A1:AH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6" width="12.7109375" bestFit="1" customWidth="1"/>
    <col min="27" max="27" width="8.85546875" bestFit="1" customWidth="1"/>
    <col min="28" max="28" width="6.5703125" bestFit="1" customWidth="1"/>
    <col min="29" max="29" width="9.140625" bestFit="1" customWidth="1"/>
    <col min="30" max="30" width="8.85546875" bestFit="1" customWidth="1"/>
    <col min="31" max="31" width="6.5703125" bestFit="1" customWidth="1"/>
    <col min="32" max="32" width="12.7109375" bestFit="1" customWidth="1"/>
    <col min="33" max="33" width="13.42578125" bestFit="1" customWidth="1"/>
    <col min="34" max="34" width="1.7109375" bestFit="1" customWidth="1"/>
  </cols>
  <sheetData>
    <row r="1" spans="1:34" ht="18.75">
      <c r="A1" s="345" t="s">
        <v>161</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row>
    <row r="2" spans="1:34" ht="16.5" thickBot="1">
      <c r="A2" s="344" t="s">
        <v>211</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row>
    <row r="3" spans="1:34"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160</v>
      </c>
      <c r="V3" s="336"/>
      <c r="W3" s="338"/>
      <c r="X3" s="337" t="s">
        <v>113</v>
      </c>
      <c r="Y3" s="336"/>
      <c r="Z3" s="338"/>
      <c r="AA3" s="388" t="s">
        <v>110</v>
      </c>
      <c r="AB3" s="389"/>
      <c r="AC3" s="401" t="s">
        <v>109</v>
      </c>
      <c r="AD3" s="403" t="s">
        <v>108</v>
      </c>
      <c r="AE3" s="389"/>
      <c r="AF3" s="394" t="s">
        <v>107</v>
      </c>
      <c r="AG3" s="396" t="s">
        <v>93</v>
      </c>
    </row>
    <row r="4" spans="1:34"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30" t="s">
        <v>32</v>
      </c>
      <c r="Y4" s="329" t="s">
        <v>94</v>
      </c>
      <c r="Z4" s="331" t="s">
        <v>93</v>
      </c>
      <c r="AA4" s="390"/>
      <c r="AB4" s="391"/>
      <c r="AC4" s="402"/>
      <c r="AD4" s="404"/>
      <c r="AE4" s="391"/>
      <c r="AF4" s="395"/>
      <c r="AG4" s="397"/>
      <c r="AH4" s="104" t="s">
        <v>95</v>
      </c>
    </row>
    <row r="5" spans="1:34"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16" t="s">
        <v>28</v>
      </c>
      <c r="Y5" s="315" t="s">
        <v>28</v>
      </c>
      <c r="Z5" s="317" t="s">
        <v>28</v>
      </c>
      <c r="AA5" s="325" t="s">
        <v>28</v>
      </c>
      <c r="AB5" s="324" t="s">
        <v>92</v>
      </c>
      <c r="AC5" s="324" t="s">
        <v>91</v>
      </c>
      <c r="AD5" s="323" t="s">
        <v>28</v>
      </c>
      <c r="AE5" s="323" t="s">
        <v>92</v>
      </c>
      <c r="AF5" s="315" t="s">
        <v>91</v>
      </c>
      <c r="AG5" s="322" t="s">
        <v>28</v>
      </c>
    </row>
    <row r="6" spans="1:34"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172.29000000000002</v>
      </c>
      <c r="M6" s="83">
        <v>0</v>
      </c>
      <c r="N6" s="274">
        <f t="shared" ref="N6:N17" si="3">L6-M6</f>
        <v>172.29000000000002</v>
      </c>
      <c r="O6" s="273">
        <v>3.8750000000000004</v>
      </c>
      <c r="P6" s="83">
        <v>0</v>
      </c>
      <c r="Q6" s="274">
        <f t="shared" ref="Q6:Q17" si="4">O6-P6</f>
        <v>3.8750000000000004</v>
      </c>
      <c r="R6" s="273">
        <v>0</v>
      </c>
      <c r="S6" s="83">
        <v>0</v>
      </c>
      <c r="T6" s="274">
        <f t="shared" ref="T6:T17" si="5">R6-S6</f>
        <v>0</v>
      </c>
      <c r="U6" s="273">
        <v>0</v>
      </c>
      <c r="V6" s="83">
        <v>0</v>
      </c>
      <c r="W6" s="274">
        <f t="shared" ref="W6:W17" si="6">U6-V6</f>
        <v>0</v>
      </c>
      <c r="X6" s="273">
        <v>0</v>
      </c>
      <c r="Y6" s="83">
        <v>0</v>
      </c>
      <c r="Z6" s="274">
        <f t="shared" ref="Z6:Z17" si="7">X6-Y6</f>
        <v>0</v>
      </c>
      <c r="AA6" s="85">
        <v>176.16500000000002</v>
      </c>
      <c r="AB6" s="286">
        <v>3.5538183163973745E-2</v>
      </c>
      <c r="AC6" s="285">
        <f t="shared" ref="AC6:AC50" si="8">IFERROR(D6/AA6,1)</f>
        <v>0</v>
      </c>
      <c r="AD6" s="284">
        <v>0</v>
      </c>
      <c r="AE6" s="283">
        <v>0</v>
      </c>
      <c r="AF6" s="282">
        <f t="shared" ref="AF6:AF50" si="9">IFERROR(F6/AD6,1)</f>
        <v>1</v>
      </c>
      <c r="AG6" s="281">
        <f t="shared" ref="AG6:AG17" si="10">AA6-AD6</f>
        <v>176.16500000000002</v>
      </c>
    </row>
    <row r="7" spans="1:34" ht="15">
      <c r="A7" s="377"/>
      <c r="B7" s="270" t="s">
        <v>25</v>
      </c>
      <c r="C7" s="269">
        <f t="shared" si="0"/>
        <v>1</v>
      </c>
      <c r="D7" s="251">
        <v>0</v>
      </c>
      <c r="E7" s="268">
        <v>0</v>
      </c>
      <c r="F7" s="262">
        <v>0</v>
      </c>
      <c r="G7" s="267">
        <v>0</v>
      </c>
      <c r="H7" s="266">
        <f t="shared" si="1"/>
        <v>1</v>
      </c>
      <c r="I7" s="251">
        <v>0</v>
      </c>
      <c r="J7" s="61">
        <v>0</v>
      </c>
      <c r="K7" s="265">
        <f t="shared" si="2"/>
        <v>0</v>
      </c>
      <c r="L7" s="251">
        <v>437.03749999999991</v>
      </c>
      <c r="M7" s="61">
        <v>0</v>
      </c>
      <c r="N7" s="252">
        <f t="shared" si="3"/>
        <v>437.03749999999991</v>
      </c>
      <c r="O7" s="251">
        <v>14.86</v>
      </c>
      <c r="P7" s="61">
        <v>0</v>
      </c>
      <c r="Q7" s="252">
        <f t="shared" si="4"/>
        <v>14.86</v>
      </c>
      <c r="R7" s="251">
        <v>406.59000000000003</v>
      </c>
      <c r="S7" s="61">
        <v>0</v>
      </c>
      <c r="T7" s="252">
        <f t="shared" si="5"/>
        <v>406.59000000000003</v>
      </c>
      <c r="U7" s="251">
        <v>0</v>
      </c>
      <c r="V7" s="61">
        <v>0</v>
      </c>
      <c r="W7" s="252">
        <f t="shared" si="6"/>
        <v>0</v>
      </c>
      <c r="X7" s="251">
        <v>374.91500000000002</v>
      </c>
      <c r="Y7" s="61">
        <v>0</v>
      </c>
      <c r="Z7" s="252">
        <f t="shared" si="7"/>
        <v>374.91500000000002</v>
      </c>
      <c r="AA7" s="63">
        <v>1233.4024999999999</v>
      </c>
      <c r="AB7" s="264">
        <v>0.24881721090967626</v>
      </c>
      <c r="AC7" s="263">
        <f t="shared" si="8"/>
        <v>0</v>
      </c>
      <c r="AD7" s="262">
        <v>0</v>
      </c>
      <c r="AE7" s="261">
        <v>0</v>
      </c>
      <c r="AF7" s="260">
        <f t="shared" si="9"/>
        <v>1</v>
      </c>
      <c r="AG7" s="259">
        <f t="shared" si="10"/>
        <v>1233.4024999999999</v>
      </c>
    </row>
    <row r="8" spans="1:34" ht="15">
      <c r="A8" s="377"/>
      <c r="B8" s="271" t="s">
        <v>24</v>
      </c>
      <c r="C8" s="249">
        <f t="shared" si="0"/>
        <v>1</v>
      </c>
      <c r="D8" s="231">
        <v>0</v>
      </c>
      <c r="E8" s="248">
        <v>0</v>
      </c>
      <c r="F8" s="242">
        <v>0</v>
      </c>
      <c r="G8" s="247">
        <v>0</v>
      </c>
      <c r="H8" s="246">
        <f t="shared" si="1"/>
        <v>1</v>
      </c>
      <c r="I8" s="231">
        <v>0</v>
      </c>
      <c r="J8" s="72">
        <v>0</v>
      </c>
      <c r="K8" s="245">
        <f t="shared" si="2"/>
        <v>0</v>
      </c>
      <c r="L8" s="231">
        <v>402.80499999999989</v>
      </c>
      <c r="M8" s="72">
        <v>0</v>
      </c>
      <c r="N8" s="232">
        <f t="shared" si="3"/>
        <v>402.80499999999989</v>
      </c>
      <c r="O8" s="231">
        <v>173.10249999999991</v>
      </c>
      <c r="P8" s="72">
        <v>0</v>
      </c>
      <c r="Q8" s="232">
        <f t="shared" si="4"/>
        <v>173.10249999999991</v>
      </c>
      <c r="R8" s="231">
        <v>1013.1424999999999</v>
      </c>
      <c r="S8" s="72">
        <v>0</v>
      </c>
      <c r="T8" s="232">
        <f t="shared" si="5"/>
        <v>1013.1424999999999</v>
      </c>
      <c r="U8" s="231">
        <v>0</v>
      </c>
      <c r="V8" s="72">
        <v>0</v>
      </c>
      <c r="W8" s="232">
        <f t="shared" si="6"/>
        <v>0</v>
      </c>
      <c r="X8" s="231">
        <v>613.24249999999984</v>
      </c>
      <c r="Y8" s="72">
        <v>0</v>
      </c>
      <c r="Z8" s="232">
        <f t="shared" si="7"/>
        <v>613.24249999999984</v>
      </c>
      <c r="AA8" s="74">
        <v>2202.2924999999996</v>
      </c>
      <c r="AB8" s="244">
        <v>0.44427368799503658</v>
      </c>
      <c r="AC8" s="243">
        <f t="shared" si="8"/>
        <v>0</v>
      </c>
      <c r="AD8" s="242">
        <v>0</v>
      </c>
      <c r="AE8" s="241">
        <v>0</v>
      </c>
      <c r="AF8" s="240">
        <f t="shared" si="9"/>
        <v>1</v>
      </c>
      <c r="AG8" s="239">
        <f t="shared" si="10"/>
        <v>2202.2924999999996</v>
      </c>
    </row>
    <row r="9" spans="1:34" ht="15">
      <c r="A9" s="377"/>
      <c r="B9" s="218" t="s">
        <v>23</v>
      </c>
      <c r="C9" s="229">
        <f t="shared" si="0"/>
        <v>0.63736145305233938</v>
      </c>
      <c r="D9" s="211">
        <v>86.227117249999992</v>
      </c>
      <c r="E9" s="228">
        <v>1.7394800820435041E-2</v>
      </c>
      <c r="F9" s="222">
        <v>73.571387250000015</v>
      </c>
      <c r="G9" s="227">
        <v>1.4841730386804947E-2</v>
      </c>
      <c r="H9" s="226">
        <f t="shared" si="1"/>
        <v>0.14677204113535383</v>
      </c>
      <c r="I9" s="211">
        <v>135.28762499999999</v>
      </c>
      <c r="J9" s="49">
        <v>117.13150653846154</v>
      </c>
      <c r="K9" s="225">
        <f t="shared" si="2"/>
        <v>18.156118461538455</v>
      </c>
      <c r="L9" s="211">
        <v>2177.5024999999996</v>
      </c>
      <c r="M9" s="49">
        <v>762.05000000000041</v>
      </c>
      <c r="N9" s="212">
        <f t="shared" si="3"/>
        <v>1415.4524999999992</v>
      </c>
      <c r="O9" s="211">
        <v>246.72</v>
      </c>
      <c r="P9" s="49">
        <v>414.33499999999998</v>
      </c>
      <c r="Q9" s="212">
        <f t="shared" si="4"/>
        <v>-167.61499999999998</v>
      </c>
      <c r="R9" s="211">
        <v>2311.0574999999999</v>
      </c>
      <c r="S9" s="49">
        <v>7894.88</v>
      </c>
      <c r="T9" s="212">
        <f t="shared" si="5"/>
        <v>-5583.8225000000002</v>
      </c>
      <c r="U9" s="211">
        <v>0</v>
      </c>
      <c r="V9" s="49">
        <v>0</v>
      </c>
      <c r="W9" s="212">
        <f t="shared" si="6"/>
        <v>0</v>
      </c>
      <c r="X9" s="211">
        <v>112.01999999999984</v>
      </c>
      <c r="Y9" s="49">
        <v>235.49750000000009</v>
      </c>
      <c r="Z9" s="212">
        <f t="shared" si="7"/>
        <v>-123.47750000000025</v>
      </c>
      <c r="AA9" s="51">
        <v>4847.2999999999984</v>
      </c>
      <c r="AB9" s="224">
        <v>0.97785732268458458</v>
      </c>
      <c r="AC9" s="223">
        <f t="shared" si="8"/>
        <v>1.7788690043941992E-2</v>
      </c>
      <c r="AD9" s="222">
        <v>9306.7625000000007</v>
      </c>
      <c r="AE9" s="221">
        <v>1.8774752653454521</v>
      </c>
      <c r="AF9" s="220">
        <f t="shared" si="9"/>
        <v>7.9051536181352008E-3</v>
      </c>
      <c r="AG9" s="219">
        <f t="shared" si="10"/>
        <v>-4459.4625000000024</v>
      </c>
    </row>
    <row r="10" spans="1:34" ht="15">
      <c r="A10" s="377"/>
      <c r="B10" s="270" t="s">
        <v>22</v>
      </c>
      <c r="C10" s="269">
        <f t="shared" si="0"/>
        <v>0.67115759201585534</v>
      </c>
      <c r="D10" s="251">
        <v>168.38402024999999</v>
      </c>
      <c r="E10" s="268">
        <v>3.3968507669121351E-2</v>
      </c>
      <c r="F10" s="262">
        <v>159.88746875000004</v>
      </c>
      <c r="G10" s="267">
        <v>3.2254478162177122E-2</v>
      </c>
      <c r="H10" s="266">
        <f t="shared" si="1"/>
        <v>5.0459369525594593E-2</v>
      </c>
      <c r="I10" s="251">
        <v>250.88596516393443</v>
      </c>
      <c r="J10" s="61">
        <v>239.747944970726</v>
      </c>
      <c r="K10" s="265">
        <f t="shared" si="2"/>
        <v>11.138020193208433</v>
      </c>
      <c r="L10" s="251">
        <v>9884.9974999999995</v>
      </c>
      <c r="M10" s="61">
        <v>3727.9850000000006</v>
      </c>
      <c r="N10" s="252">
        <f t="shared" si="3"/>
        <v>6157.0124999999989</v>
      </c>
      <c r="O10" s="251">
        <v>189.05250000000001</v>
      </c>
      <c r="P10" s="61">
        <v>187.60250000000008</v>
      </c>
      <c r="Q10" s="252">
        <f t="shared" si="4"/>
        <v>1.4499999999999318</v>
      </c>
      <c r="R10" s="251">
        <v>642.14249999999993</v>
      </c>
      <c r="S10" s="61">
        <v>1748.6350000000002</v>
      </c>
      <c r="T10" s="252">
        <f t="shared" si="5"/>
        <v>-1106.4925000000003</v>
      </c>
      <c r="U10" s="251">
        <v>0</v>
      </c>
      <c r="V10" s="61">
        <v>0</v>
      </c>
      <c r="W10" s="252">
        <f t="shared" si="6"/>
        <v>0</v>
      </c>
      <c r="X10" s="251">
        <v>324.38749999999999</v>
      </c>
      <c r="Y10" s="61">
        <v>343.71499999999986</v>
      </c>
      <c r="Z10" s="252">
        <f t="shared" si="7"/>
        <v>-19.327499999999873</v>
      </c>
      <c r="AA10" s="63">
        <v>11040.58</v>
      </c>
      <c r="AB10" s="264">
        <v>2.2272423822921987</v>
      </c>
      <c r="AC10" s="263">
        <f t="shared" si="8"/>
        <v>1.5251374497535455E-2</v>
      </c>
      <c r="AD10" s="262">
        <v>6007.9375000000009</v>
      </c>
      <c r="AE10" s="261">
        <v>1.2119954766215848</v>
      </c>
      <c r="AF10" s="260">
        <f t="shared" si="9"/>
        <v>2.6612705067254779E-2</v>
      </c>
      <c r="AG10" s="259">
        <f t="shared" si="10"/>
        <v>5032.642499999999</v>
      </c>
    </row>
    <row r="11" spans="1:34" ht="15">
      <c r="A11" s="377"/>
      <c r="B11" s="270" t="s">
        <v>21</v>
      </c>
      <c r="C11" s="269">
        <f t="shared" si="0"/>
        <v>0.71366103528058245</v>
      </c>
      <c r="D11" s="251">
        <v>530.17733599999997</v>
      </c>
      <c r="E11" s="268">
        <v>0.10695393112227541</v>
      </c>
      <c r="F11" s="262">
        <v>471.08031275000002</v>
      </c>
      <c r="G11" s="267">
        <v>9.5032148416737267E-2</v>
      </c>
      <c r="H11" s="266">
        <f t="shared" si="1"/>
        <v>0.11146652117547316</v>
      </c>
      <c r="I11" s="251">
        <v>742.89797227272732</v>
      </c>
      <c r="J11" s="61">
        <v>658.69445159090901</v>
      </c>
      <c r="K11" s="265">
        <f t="shared" si="2"/>
        <v>84.203520681818304</v>
      </c>
      <c r="L11" s="251">
        <v>12473.972500000002</v>
      </c>
      <c r="M11" s="61">
        <v>12310.092499999999</v>
      </c>
      <c r="N11" s="252">
        <f t="shared" si="3"/>
        <v>163.88000000000284</v>
      </c>
      <c r="O11" s="251">
        <v>164.38249999999999</v>
      </c>
      <c r="P11" s="61">
        <v>596.47249999999985</v>
      </c>
      <c r="Q11" s="252">
        <f t="shared" si="4"/>
        <v>-432.08999999999986</v>
      </c>
      <c r="R11" s="251">
        <v>7109.9174999999996</v>
      </c>
      <c r="S11" s="61">
        <v>8170.6975000000011</v>
      </c>
      <c r="T11" s="252">
        <f t="shared" si="5"/>
        <v>-1060.7800000000016</v>
      </c>
      <c r="U11" s="251">
        <v>4.2624999999998181</v>
      </c>
      <c r="V11" s="61">
        <v>4.2725000000000364</v>
      </c>
      <c r="W11" s="252">
        <f t="shared" si="6"/>
        <v>-1.0000000000218279E-2</v>
      </c>
      <c r="X11" s="251">
        <v>0</v>
      </c>
      <c r="Y11" s="61">
        <v>124.33249999999992</v>
      </c>
      <c r="Z11" s="252">
        <f t="shared" si="7"/>
        <v>-124.33249999999992</v>
      </c>
      <c r="AA11" s="63">
        <v>19752.535</v>
      </c>
      <c r="AB11" s="264">
        <v>3.9847257218108139</v>
      </c>
      <c r="AC11" s="263">
        <f t="shared" si="8"/>
        <v>2.6840976917646264E-2</v>
      </c>
      <c r="AD11" s="262">
        <v>21205.8675</v>
      </c>
      <c r="AE11" s="261">
        <v>4.2779099296283745</v>
      </c>
      <c r="AF11" s="260">
        <f t="shared" si="9"/>
        <v>2.2214621153791515E-2</v>
      </c>
      <c r="AG11" s="259">
        <f t="shared" si="10"/>
        <v>-1453.3325000000004</v>
      </c>
    </row>
    <row r="12" spans="1:34" ht="15">
      <c r="A12" s="377"/>
      <c r="B12" s="270" t="s">
        <v>20</v>
      </c>
      <c r="C12" s="269">
        <f t="shared" si="0"/>
        <v>0.71394678206322948</v>
      </c>
      <c r="D12" s="251">
        <v>981.66985699999998</v>
      </c>
      <c r="E12" s="268">
        <v>0.19803458794095255</v>
      </c>
      <c r="F12" s="262">
        <v>1107.7820597499999</v>
      </c>
      <c r="G12" s="267">
        <v>0.22347550145112893</v>
      </c>
      <c r="H12" s="266">
        <f t="shared" si="1"/>
        <v>-0.1284670216272108</v>
      </c>
      <c r="I12" s="251">
        <v>1374.9902396969696</v>
      </c>
      <c r="J12" s="61">
        <v>1539.9965836060608</v>
      </c>
      <c r="K12" s="265">
        <f t="shared" si="2"/>
        <v>-165.00634390909113</v>
      </c>
      <c r="L12" s="251">
        <v>10813.912500000004</v>
      </c>
      <c r="M12" s="61">
        <v>4456.1024999999991</v>
      </c>
      <c r="N12" s="252">
        <f t="shared" si="3"/>
        <v>6357.8100000000049</v>
      </c>
      <c r="O12" s="251">
        <v>234.05</v>
      </c>
      <c r="P12" s="61">
        <v>181.6674999999999</v>
      </c>
      <c r="Q12" s="252">
        <f t="shared" si="4"/>
        <v>52.382500000000107</v>
      </c>
      <c r="R12" s="251">
        <v>8740.4825000000001</v>
      </c>
      <c r="S12" s="61">
        <v>4738.0050000000001</v>
      </c>
      <c r="T12" s="252">
        <f t="shared" si="5"/>
        <v>4002.4775</v>
      </c>
      <c r="U12" s="251">
        <v>1.4099999999998545</v>
      </c>
      <c r="V12" s="61">
        <v>1.4075000000000273</v>
      </c>
      <c r="W12" s="252">
        <f t="shared" si="6"/>
        <v>2.499999999827196E-3</v>
      </c>
      <c r="X12" s="251">
        <v>606.69500000000039</v>
      </c>
      <c r="Y12" s="61">
        <v>0.18500000000045702</v>
      </c>
      <c r="Z12" s="252">
        <f t="shared" si="7"/>
        <v>606.51</v>
      </c>
      <c r="AA12" s="63">
        <v>20396.550000000003</v>
      </c>
      <c r="AB12" s="264">
        <v>4.1146443948182023</v>
      </c>
      <c r="AC12" s="263">
        <f t="shared" si="8"/>
        <v>4.8129210920474286E-2</v>
      </c>
      <c r="AD12" s="262">
        <v>9377.3674999999985</v>
      </c>
      <c r="AE12" s="261">
        <v>1.8917185793990461</v>
      </c>
      <c r="AF12" s="260">
        <f t="shared" si="9"/>
        <v>0.11813358703815331</v>
      </c>
      <c r="AG12" s="259">
        <f t="shared" si="10"/>
        <v>11019.182500000004</v>
      </c>
    </row>
    <row r="13" spans="1:34" ht="15">
      <c r="A13" s="377"/>
      <c r="B13" s="270" t="s">
        <v>19</v>
      </c>
      <c r="C13" s="269">
        <f t="shared" si="0"/>
        <v>0.77073302104637786</v>
      </c>
      <c r="D13" s="251">
        <v>905.59929674999989</v>
      </c>
      <c r="E13" s="268">
        <v>0.18268869344686689</v>
      </c>
      <c r="F13" s="262">
        <v>784.55351949999988</v>
      </c>
      <c r="G13" s="267">
        <v>0.15826984165556718</v>
      </c>
      <c r="H13" s="266">
        <f t="shared" si="1"/>
        <v>0.13366372708592766</v>
      </c>
      <c r="I13" s="251">
        <v>1174.9844265404929</v>
      </c>
      <c r="J13" s="61">
        <v>1020.5456771830985</v>
      </c>
      <c r="K13" s="265">
        <f t="shared" si="2"/>
        <v>154.43874935739439</v>
      </c>
      <c r="L13" s="251">
        <v>2146.9775000000009</v>
      </c>
      <c r="M13" s="61">
        <v>2002.5274999999999</v>
      </c>
      <c r="N13" s="252">
        <f t="shared" si="3"/>
        <v>144.45000000000095</v>
      </c>
      <c r="O13" s="251">
        <v>178.49500000000023</v>
      </c>
      <c r="P13" s="61">
        <v>263.49000000000024</v>
      </c>
      <c r="Q13" s="252">
        <f t="shared" si="4"/>
        <v>-84.995000000000005</v>
      </c>
      <c r="R13" s="251">
        <v>11394.467500000002</v>
      </c>
      <c r="S13" s="61">
        <v>4079.4624999999996</v>
      </c>
      <c r="T13" s="252">
        <f t="shared" si="5"/>
        <v>7315.0050000000028</v>
      </c>
      <c r="U13" s="251">
        <v>3277.3125</v>
      </c>
      <c r="V13" s="61">
        <v>2879.2275</v>
      </c>
      <c r="W13" s="252">
        <f t="shared" si="6"/>
        <v>398.08500000000004</v>
      </c>
      <c r="X13" s="251">
        <v>174.99250000000001</v>
      </c>
      <c r="Y13" s="61">
        <v>150.03749999999997</v>
      </c>
      <c r="Z13" s="252">
        <f t="shared" si="7"/>
        <v>24.955000000000041</v>
      </c>
      <c r="AA13" s="63">
        <v>17172.245000000003</v>
      </c>
      <c r="AB13" s="264">
        <v>3.4641977018512891</v>
      </c>
      <c r="AC13" s="263">
        <f t="shared" si="8"/>
        <v>5.2736220380619994E-2</v>
      </c>
      <c r="AD13" s="262">
        <v>9374.7450000000008</v>
      </c>
      <c r="AE13" s="261">
        <v>1.8911895362561308</v>
      </c>
      <c r="AF13" s="260">
        <f t="shared" si="9"/>
        <v>8.3687985059860276E-2</v>
      </c>
      <c r="AG13" s="259">
        <f t="shared" si="10"/>
        <v>7797.5000000000018</v>
      </c>
    </row>
    <row r="14" spans="1:34" ht="15">
      <c r="A14" s="377"/>
      <c r="B14" s="258" t="s">
        <v>18</v>
      </c>
      <c r="C14" s="269">
        <f t="shared" si="0"/>
        <v>0.76670931132880127</v>
      </c>
      <c r="D14" s="251">
        <v>275.49963649999995</v>
      </c>
      <c r="E14" s="268">
        <v>5.5577194922630392E-2</v>
      </c>
      <c r="F14" s="262">
        <v>350.07221899999996</v>
      </c>
      <c r="G14" s="267">
        <v>7.0620898755834383E-2</v>
      </c>
      <c r="H14" s="266">
        <f t="shared" si="1"/>
        <v>-0.27068123735981781</v>
      </c>
      <c r="I14" s="251">
        <v>359.32736492077458</v>
      </c>
      <c r="J14" s="61">
        <v>457.55602522007047</v>
      </c>
      <c r="K14" s="265">
        <f t="shared" si="2"/>
        <v>-98.228660299295882</v>
      </c>
      <c r="L14" s="251">
        <v>1459.9349999999997</v>
      </c>
      <c r="M14" s="61">
        <v>1125.1724999999999</v>
      </c>
      <c r="N14" s="252">
        <f t="shared" si="3"/>
        <v>334.76249999999982</v>
      </c>
      <c r="O14" s="251">
        <v>176.76999999999998</v>
      </c>
      <c r="P14" s="61">
        <v>348.74999999999994</v>
      </c>
      <c r="Q14" s="252">
        <f t="shared" si="4"/>
        <v>-171.97999999999996</v>
      </c>
      <c r="R14" s="251">
        <v>5051.2975000000006</v>
      </c>
      <c r="S14" s="61">
        <v>4854.5675000000001</v>
      </c>
      <c r="T14" s="252">
        <f t="shared" si="5"/>
        <v>196.73000000000047</v>
      </c>
      <c r="U14" s="251">
        <v>0</v>
      </c>
      <c r="V14" s="61">
        <v>0</v>
      </c>
      <c r="W14" s="252">
        <f t="shared" si="6"/>
        <v>0</v>
      </c>
      <c r="X14" s="251">
        <v>236.5</v>
      </c>
      <c r="Y14" s="61">
        <v>173.50749999999962</v>
      </c>
      <c r="Z14" s="252">
        <f t="shared" si="7"/>
        <v>62.992500000000376</v>
      </c>
      <c r="AA14" s="63">
        <v>6924.5025000000005</v>
      </c>
      <c r="AB14" s="264">
        <v>1.396896308372231</v>
      </c>
      <c r="AC14" s="263">
        <f t="shared" si="8"/>
        <v>3.9786199297350236E-2</v>
      </c>
      <c r="AD14" s="262">
        <v>6501.9974999999995</v>
      </c>
      <c r="AE14" s="261">
        <v>1.3116633718318227</v>
      </c>
      <c r="AF14" s="260">
        <f t="shared" si="9"/>
        <v>5.3840718794493536E-2</v>
      </c>
      <c r="AG14" s="259">
        <f t="shared" si="10"/>
        <v>422.50500000000102</v>
      </c>
    </row>
    <row r="15" spans="1:34" ht="15">
      <c r="A15" s="377"/>
      <c r="B15" s="238" t="s">
        <v>17</v>
      </c>
      <c r="C15" s="249">
        <f t="shared" si="0"/>
        <v>0.71997708376238334</v>
      </c>
      <c r="D15" s="231">
        <v>25.049245249999995</v>
      </c>
      <c r="E15" s="248">
        <v>5.0532436398478637E-3</v>
      </c>
      <c r="F15" s="242">
        <v>23.723637</v>
      </c>
      <c r="G15" s="247">
        <v>4.7858255404641713E-3</v>
      </c>
      <c r="H15" s="246">
        <f t="shared" si="1"/>
        <v>5.2920087482475946E-2</v>
      </c>
      <c r="I15" s="231">
        <v>34.791725757575762</v>
      </c>
      <c r="J15" s="72">
        <v>33.110073727272727</v>
      </c>
      <c r="K15" s="245">
        <f t="shared" si="2"/>
        <v>1.6816520303030345</v>
      </c>
      <c r="L15" s="231">
        <v>1170.3149999999996</v>
      </c>
      <c r="M15" s="72">
        <v>771.19249999999988</v>
      </c>
      <c r="N15" s="232">
        <f t="shared" si="3"/>
        <v>399.12249999999972</v>
      </c>
      <c r="O15" s="231">
        <v>224.69750000000016</v>
      </c>
      <c r="P15" s="72">
        <v>382.6650000000003</v>
      </c>
      <c r="Q15" s="232">
        <f t="shared" si="4"/>
        <v>-157.96750000000014</v>
      </c>
      <c r="R15" s="231">
        <v>1486.4949999999999</v>
      </c>
      <c r="S15" s="72">
        <v>4087.8775000000001</v>
      </c>
      <c r="T15" s="232">
        <f t="shared" si="5"/>
        <v>-2601.3825000000002</v>
      </c>
      <c r="U15" s="231">
        <v>0</v>
      </c>
      <c r="V15" s="72">
        <v>0</v>
      </c>
      <c r="W15" s="232">
        <f t="shared" si="6"/>
        <v>0</v>
      </c>
      <c r="X15" s="231">
        <v>302.31249999999989</v>
      </c>
      <c r="Y15" s="72">
        <v>0.79750000000007049</v>
      </c>
      <c r="Z15" s="232">
        <f t="shared" si="7"/>
        <v>301.51499999999982</v>
      </c>
      <c r="AA15" s="74">
        <v>3183.8199999999997</v>
      </c>
      <c r="AB15" s="244">
        <v>0.64227955792082914</v>
      </c>
      <c r="AC15" s="243">
        <f t="shared" si="8"/>
        <v>7.867670047301668E-3</v>
      </c>
      <c r="AD15" s="242">
        <v>5242.5325000000003</v>
      </c>
      <c r="AE15" s="241">
        <v>1.0575885112056589</v>
      </c>
      <c r="AF15" s="240">
        <f t="shared" si="9"/>
        <v>4.5252245932667079E-3</v>
      </c>
      <c r="AG15" s="239">
        <f t="shared" si="10"/>
        <v>-2058.7125000000005</v>
      </c>
    </row>
    <row r="16" spans="1:34" ht="15">
      <c r="A16" s="377"/>
      <c r="B16" s="218" t="s">
        <v>16</v>
      </c>
      <c r="C16" s="229">
        <f t="shared" si="0"/>
        <v>1</v>
      </c>
      <c r="D16" s="211">
        <v>0</v>
      </c>
      <c r="E16" s="228">
        <v>0</v>
      </c>
      <c r="F16" s="222">
        <v>0</v>
      </c>
      <c r="G16" s="227">
        <v>0</v>
      </c>
      <c r="H16" s="226">
        <f t="shared" si="1"/>
        <v>1</v>
      </c>
      <c r="I16" s="211">
        <v>0</v>
      </c>
      <c r="J16" s="49">
        <v>0</v>
      </c>
      <c r="K16" s="225">
        <f t="shared" si="2"/>
        <v>0</v>
      </c>
      <c r="L16" s="211">
        <v>1102.7525000000001</v>
      </c>
      <c r="M16" s="49">
        <v>0</v>
      </c>
      <c r="N16" s="212">
        <f t="shared" si="3"/>
        <v>1102.7525000000001</v>
      </c>
      <c r="O16" s="211">
        <v>201.73249999999996</v>
      </c>
      <c r="P16" s="49">
        <v>0</v>
      </c>
      <c r="Q16" s="212">
        <f t="shared" si="4"/>
        <v>201.73249999999996</v>
      </c>
      <c r="R16" s="211">
        <v>329.0575</v>
      </c>
      <c r="S16" s="49">
        <v>0</v>
      </c>
      <c r="T16" s="212">
        <f t="shared" si="5"/>
        <v>329.0575</v>
      </c>
      <c r="U16" s="211">
        <v>0</v>
      </c>
      <c r="V16" s="49">
        <v>0</v>
      </c>
      <c r="W16" s="212">
        <f t="shared" si="6"/>
        <v>0</v>
      </c>
      <c r="X16" s="211">
        <v>396.81249999999994</v>
      </c>
      <c r="Y16" s="49">
        <v>0</v>
      </c>
      <c r="Z16" s="212">
        <f t="shared" si="7"/>
        <v>396.81249999999994</v>
      </c>
      <c r="AA16" s="51">
        <v>2030.355</v>
      </c>
      <c r="AB16" s="224">
        <v>0.40958832843010756</v>
      </c>
      <c r="AC16" s="223">
        <f t="shared" si="8"/>
        <v>0</v>
      </c>
      <c r="AD16" s="222">
        <v>0</v>
      </c>
      <c r="AE16" s="221">
        <v>0</v>
      </c>
      <c r="AF16" s="220">
        <f t="shared" si="9"/>
        <v>1</v>
      </c>
      <c r="AG16" s="219">
        <f t="shared" si="10"/>
        <v>2030.355</v>
      </c>
    </row>
    <row r="17" spans="1:33" ht="15.75" thickBot="1">
      <c r="A17" s="377"/>
      <c r="B17" s="198" t="s">
        <v>15</v>
      </c>
      <c r="C17" s="209">
        <f t="shared" si="0"/>
        <v>1</v>
      </c>
      <c r="D17" s="191">
        <v>0</v>
      </c>
      <c r="E17" s="208">
        <v>0</v>
      </c>
      <c r="F17" s="202">
        <v>0</v>
      </c>
      <c r="G17" s="207">
        <v>0</v>
      </c>
      <c r="H17" s="206">
        <f t="shared" si="1"/>
        <v>1</v>
      </c>
      <c r="I17" s="191">
        <v>0</v>
      </c>
      <c r="J17" s="38">
        <v>0</v>
      </c>
      <c r="K17" s="205">
        <f t="shared" si="2"/>
        <v>0</v>
      </c>
      <c r="L17" s="191">
        <v>159.88999999999999</v>
      </c>
      <c r="M17" s="38">
        <v>0</v>
      </c>
      <c r="N17" s="192">
        <f t="shared" si="3"/>
        <v>159.88999999999999</v>
      </c>
      <c r="O17" s="191">
        <v>9.0124999999999993</v>
      </c>
      <c r="P17" s="38">
        <v>0</v>
      </c>
      <c r="Q17" s="192">
        <f t="shared" si="4"/>
        <v>9.0124999999999993</v>
      </c>
      <c r="R17" s="191">
        <v>4.6524999999999999</v>
      </c>
      <c r="S17" s="38">
        <v>0</v>
      </c>
      <c r="T17" s="192">
        <f t="shared" si="5"/>
        <v>4.6524999999999999</v>
      </c>
      <c r="U17" s="191">
        <v>0</v>
      </c>
      <c r="V17" s="38">
        <v>0</v>
      </c>
      <c r="W17" s="192">
        <f t="shared" si="6"/>
        <v>0</v>
      </c>
      <c r="X17" s="191">
        <v>0</v>
      </c>
      <c r="Y17" s="38">
        <v>0</v>
      </c>
      <c r="Z17" s="192">
        <f t="shared" si="7"/>
        <v>0</v>
      </c>
      <c r="AA17" s="40">
        <v>173.55499999999998</v>
      </c>
      <c r="AB17" s="204">
        <v>3.5011661675267286E-2</v>
      </c>
      <c r="AC17" s="203">
        <f t="shared" si="8"/>
        <v>0</v>
      </c>
      <c r="AD17" s="202">
        <v>0</v>
      </c>
      <c r="AE17" s="201">
        <v>0</v>
      </c>
      <c r="AF17" s="200">
        <f t="shared" si="9"/>
        <v>1</v>
      </c>
      <c r="AG17" s="199">
        <f t="shared" si="10"/>
        <v>173.55499999999998</v>
      </c>
    </row>
    <row r="18" spans="1:33" ht="15">
      <c r="A18" s="377"/>
      <c r="B18" s="178" t="s">
        <v>14</v>
      </c>
      <c r="C18" s="189">
        <f t="shared" si="0"/>
        <v>0.72980256776628094</v>
      </c>
      <c r="D18" s="171">
        <f>SUM(D6:D17)</f>
        <v>2972.6065089999997</v>
      </c>
      <c r="E18" s="188">
        <v>0.59967095956212946</v>
      </c>
      <c r="F18" s="182">
        <f>SUM(F6:F17)</f>
        <v>2970.6706039999999</v>
      </c>
      <c r="G18" s="187">
        <v>0.59928042436871398</v>
      </c>
      <c r="H18" s="186">
        <f t="shared" si="1"/>
        <v>6.5124832167950443E-4</v>
      </c>
      <c r="I18" s="171">
        <f t="shared" ref="I18:AA18" si="11">SUM(I6:I17)</f>
        <v>4073.1653193524744</v>
      </c>
      <c r="J18" s="27">
        <f t="shared" si="11"/>
        <v>4066.7822628365989</v>
      </c>
      <c r="K18" s="185">
        <f t="shared" si="11"/>
        <v>6.3830565158756016</v>
      </c>
      <c r="L18" s="171">
        <f t="shared" si="11"/>
        <v>42402.387500000012</v>
      </c>
      <c r="M18" s="27">
        <f t="shared" si="11"/>
        <v>25155.122499999998</v>
      </c>
      <c r="N18" s="172">
        <f t="shared" si="11"/>
        <v>17247.265000000007</v>
      </c>
      <c r="O18" s="171">
        <f t="shared" si="11"/>
        <v>1816.7500000000002</v>
      </c>
      <c r="P18" s="27">
        <f t="shared" si="11"/>
        <v>2374.9825000000005</v>
      </c>
      <c r="Q18" s="172">
        <f t="shared" si="11"/>
        <v>-558.23249999999996</v>
      </c>
      <c r="R18" s="171">
        <f t="shared" si="11"/>
        <v>38489.302500000005</v>
      </c>
      <c r="S18" s="27">
        <f t="shared" si="11"/>
        <v>35574.125</v>
      </c>
      <c r="T18" s="172">
        <f t="shared" si="11"/>
        <v>2915.1775000000011</v>
      </c>
      <c r="U18" s="171">
        <f t="shared" si="11"/>
        <v>3282.9849999999997</v>
      </c>
      <c r="V18" s="27">
        <f t="shared" si="11"/>
        <v>2884.9075000000003</v>
      </c>
      <c r="W18" s="172">
        <f t="shared" si="11"/>
        <v>398.07749999999965</v>
      </c>
      <c r="X18" s="171">
        <f t="shared" si="11"/>
        <v>3141.8775000000001</v>
      </c>
      <c r="Y18" s="27">
        <f t="shared" si="11"/>
        <v>1028.0725</v>
      </c>
      <c r="Z18" s="172">
        <f t="shared" si="11"/>
        <v>2113.8049999999998</v>
      </c>
      <c r="AA18" s="29">
        <f t="shared" si="11"/>
        <v>89133.302500000005</v>
      </c>
      <c r="AB18" s="184">
        <v>17.98107246192421</v>
      </c>
      <c r="AC18" s="183">
        <f t="shared" si="8"/>
        <v>3.335012195918579E-2</v>
      </c>
      <c r="AD18" s="182">
        <f>SUM(AD6:AD17)</f>
        <v>67017.210000000006</v>
      </c>
      <c r="AE18" s="181">
        <v>13.519540670288071</v>
      </c>
      <c r="AF18" s="180">
        <f t="shared" si="9"/>
        <v>4.4326981144097159E-2</v>
      </c>
      <c r="AG18" s="179">
        <f>SUM(AG6:AG17)</f>
        <v>22116.092499999999</v>
      </c>
    </row>
    <row r="19" spans="1:33" ht="15">
      <c r="A19" s="377"/>
      <c r="B19" s="158" t="s">
        <v>87</v>
      </c>
      <c r="C19" s="169">
        <f t="shared" si="0"/>
        <v>0.72980256776628094</v>
      </c>
      <c r="D19" s="151">
        <f>SUM(D9:D15)</f>
        <v>2972.6065089999997</v>
      </c>
      <c r="E19" s="168">
        <v>0.59967095956212946</v>
      </c>
      <c r="F19" s="162">
        <f>SUM(F9:F15)</f>
        <v>2970.6706039999999</v>
      </c>
      <c r="G19" s="167">
        <v>0.59928042436871398</v>
      </c>
      <c r="H19" s="166">
        <f t="shared" si="1"/>
        <v>6.5124832167950443E-4</v>
      </c>
      <c r="I19" s="151">
        <f t="shared" ref="I19:AA19" si="12">SUM(I9:I15)</f>
        <v>4073.1653193524744</v>
      </c>
      <c r="J19" s="16">
        <f t="shared" si="12"/>
        <v>4066.7822628365989</v>
      </c>
      <c r="K19" s="165">
        <f t="shared" si="12"/>
        <v>6.3830565158756016</v>
      </c>
      <c r="L19" s="151">
        <f t="shared" si="12"/>
        <v>40127.61250000001</v>
      </c>
      <c r="M19" s="16">
        <f t="shared" si="12"/>
        <v>25155.122499999998</v>
      </c>
      <c r="N19" s="152">
        <f t="shared" si="12"/>
        <v>14972.490000000007</v>
      </c>
      <c r="O19" s="151">
        <f t="shared" si="12"/>
        <v>1414.1675000000005</v>
      </c>
      <c r="P19" s="16">
        <f t="shared" si="12"/>
        <v>2374.9825000000005</v>
      </c>
      <c r="Q19" s="152">
        <f t="shared" si="12"/>
        <v>-960.81499999999983</v>
      </c>
      <c r="R19" s="151">
        <f t="shared" si="12"/>
        <v>36735.860000000008</v>
      </c>
      <c r="S19" s="16">
        <f t="shared" si="12"/>
        <v>35574.125</v>
      </c>
      <c r="T19" s="152">
        <f t="shared" si="12"/>
        <v>1161.735000000001</v>
      </c>
      <c r="U19" s="151">
        <f t="shared" si="12"/>
        <v>3282.9849999999997</v>
      </c>
      <c r="V19" s="16">
        <f t="shared" si="12"/>
        <v>2884.9075000000003</v>
      </c>
      <c r="W19" s="152">
        <f t="shared" si="12"/>
        <v>398.07749999999965</v>
      </c>
      <c r="X19" s="151">
        <f t="shared" si="12"/>
        <v>1756.9075000000003</v>
      </c>
      <c r="Y19" s="16">
        <f t="shared" si="12"/>
        <v>1028.0725</v>
      </c>
      <c r="Z19" s="152">
        <f t="shared" si="12"/>
        <v>728.83500000000026</v>
      </c>
      <c r="AA19" s="18">
        <f t="shared" si="12"/>
        <v>83317.532500000001</v>
      </c>
      <c r="AB19" s="164">
        <v>16.807843389750147</v>
      </c>
      <c r="AC19" s="163">
        <f t="shared" si="8"/>
        <v>3.5678043021737348E-2</v>
      </c>
      <c r="AD19" s="162">
        <f>SUM(AD9:AD15)</f>
        <v>67017.210000000006</v>
      </c>
      <c r="AE19" s="161">
        <v>13.519540670288071</v>
      </c>
      <c r="AF19" s="160">
        <f t="shared" si="9"/>
        <v>4.4326981144097159E-2</v>
      </c>
      <c r="AG19" s="159">
        <f>SUM(AG9:AG15)</f>
        <v>16300.322500000002</v>
      </c>
    </row>
    <row r="20" spans="1:33" ht="15.75" thickBot="1">
      <c r="A20" s="379"/>
      <c r="B20" s="301" t="s">
        <v>86</v>
      </c>
      <c r="C20" s="313">
        <f t="shared" si="0"/>
        <v>1</v>
      </c>
      <c r="D20" s="294">
        <f>SUM(D6:D8,D16:D17)</f>
        <v>0</v>
      </c>
      <c r="E20" s="312">
        <v>0</v>
      </c>
      <c r="F20" s="305">
        <f>SUM(F6:F8,F16:F17)</f>
        <v>0</v>
      </c>
      <c r="G20" s="311">
        <v>0</v>
      </c>
      <c r="H20" s="310">
        <f t="shared" si="1"/>
        <v>1</v>
      </c>
      <c r="I20" s="294">
        <f t="shared" ref="I20:AA20" si="13">SUM(I6:I8,I16:I17)</f>
        <v>0</v>
      </c>
      <c r="J20" s="293">
        <f t="shared" si="13"/>
        <v>0</v>
      </c>
      <c r="K20" s="309">
        <f t="shared" si="13"/>
        <v>0</v>
      </c>
      <c r="L20" s="294">
        <f t="shared" si="13"/>
        <v>2274.7749999999996</v>
      </c>
      <c r="M20" s="293">
        <f t="shared" si="13"/>
        <v>0</v>
      </c>
      <c r="N20" s="295">
        <f t="shared" si="13"/>
        <v>2274.7749999999996</v>
      </c>
      <c r="O20" s="294">
        <f t="shared" si="13"/>
        <v>402.58249999999987</v>
      </c>
      <c r="P20" s="293">
        <f t="shared" si="13"/>
        <v>0</v>
      </c>
      <c r="Q20" s="295">
        <f t="shared" si="13"/>
        <v>402.58249999999987</v>
      </c>
      <c r="R20" s="294">
        <f t="shared" si="13"/>
        <v>1753.4424999999999</v>
      </c>
      <c r="S20" s="293">
        <f t="shared" si="13"/>
        <v>0</v>
      </c>
      <c r="T20" s="295">
        <f t="shared" si="13"/>
        <v>1753.4424999999999</v>
      </c>
      <c r="U20" s="294">
        <f t="shared" si="13"/>
        <v>0</v>
      </c>
      <c r="V20" s="293">
        <f t="shared" si="13"/>
        <v>0</v>
      </c>
      <c r="W20" s="295">
        <f t="shared" si="13"/>
        <v>0</v>
      </c>
      <c r="X20" s="294">
        <f t="shared" si="13"/>
        <v>1384.9699999999998</v>
      </c>
      <c r="Y20" s="293">
        <f t="shared" si="13"/>
        <v>0</v>
      </c>
      <c r="Z20" s="295">
        <f t="shared" si="13"/>
        <v>1384.9699999999998</v>
      </c>
      <c r="AA20" s="308">
        <f t="shared" si="13"/>
        <v>5815.77</v>
      </c>
      <c r="AB20" s="307">
        <v>1.1732290721740617</v>
      </c>
      <c r="AC20" s="306">
        <f t="shared" si="8"/>
        <v>0</v>
      </c>
      <c r="AD20" s="305">
        <f>SUM(AD6:AD8,AD16:AD17)</f>
        <v>0</v>
      </c>
      <c r="AE20" s="304">
        <v>0</v>
      </c>
      <c r="AF20" s="303">
        <f t="shared" si="9"/>
        <v>1</v>
      </c>
      <c r="AG20" s="302">
        <f>SUM(AG6:AG8,AG16:AG17)</f>
        <v>5815.77</v>
      </c>
    </row>
    <row r="21" spans="1:33" ht="15.75" thickTop="1">
      <c r="A21" s="376" t="s">
        <v>89</v>
      </c>
      <c r="B21" s="280" t="s">
        <v>26</v>
      </c>
      <c r="C21" s="291">
        <f t="shared" si="0"/>
        <v>1</v>
      </c>
      <c r="D21" s="273">
        <v>0</v>
      </c>
      <c r="E21" s="290">
        <v>0</v>
      </c>
      <c r="F21" s="284">
        <v>0</v>
      </c>
      <c r="G21" s="289">
        <v>0</v>
      </c>
      <c r="H21" s="288">
        <f t="shared" si="1"/>
        <v>1</v>
      </c>
      <c r="I21" s="273">
        <v>0</v>
      </c>
      <c r="J21" s="83">
        <v>0</v>
      </c>
      <c r="K21" s="287">
        <f t="shared" ref="K21:K32" si="14">I21-J21</f>
        <v>0</v>
      </c>
      <c r="L21" s="273">
        <v>70.863333333333344</v>
      </c>
      <c r="M21" s="83">
        <v>0</v>
      </c>
      <c r="N21" s="274">
        <f t="shared" ref="N21:N32" si="15">L21-M21</f>
        <v>70.863333333333344</v>
      </c>
      <c r="O21" s="273">
        <v>4.5799999999999974</v>
      </c>
      <c r="P21" s="83">
        <v>1.4733333333333336</v>
      </c>
      <c r="Q21" s="274">
        <f t="shared" ref="Q21:Q32" si="16">O21-P21</f>
        <v>3.1066666666666638</v>
      </c>
      <c r="R21" s="273">
        <v>0.10249999999999999</v>
      </c>
      <c r="S21" s="83">
        <v>0</v>
      </c>
      <c r="T21" s="274">
        <f t="shared" ref="T21:T32" si="17">R21-S21</f>
        <v>0.10249999999999999</v>
      </c>
      <c r="U21" s="273">
        <v>0</v>
      </c>
      <c r="V21" s="83">
        <v>0</v>
      </c>
      <c r="W21" s="274">
        <f t="shared" ref="W21:W32" si="18">U21-V21</f>
        <v>0</v>
      </c>
      <c r="X21" s="273">
        <v>6.9983333333333348</v>
      </c>
      <c r="Y21" s="83">
        <v>0</v>
      </c>
      <c r="Z21" s="274">
        <f t="shared" ref="Z21:Z32" si="19">X21-Y21</f>
        <v>6.9983333333333348</v>
      </c>
      <c r="AA21" s="85">
        <v>82.544166666666683</v>
      </c>
      <c r="AB21" s="286">
        <v>1.6651830466423958E-2</v>
      </c>
      <c r="AC21" s="285">
        <f t="shared" si="8"/>
        <v>0</v>
      </c>
      <c r="AD21" s="284">
        <v>1.4733333333333336</v>
      </c>
      <c r="AE21" s="283">
        <v>2.9721902658870898E-4</v>
      </c>
      <c r="AF21" s="282">
        <f t="shared" si="9"/>
        <v>0</v>
      </c>
      <c r="AG21" s="281">
        <f t="shared" ref="AG21:AG32" si="20">AA21-AD21</f>
        <v>81.070833333333354</v>
      </c>
    </row>
    <row r="22" spans="1:33" ht="15">
      <c r="A22" s="377"/>
      <c r="B22" s="270" t="s">
        <v>25</v>
      </c>
      <c r="C22" s="269">
        <f t="shared" si="0"/>
        <v>1</v>
      </c>
      <c r="D22" s="251">
        <v>0</v>
      </c>
      <c r="E22" s="268">
        <v>0</v>
      </c>
      <c r="F22" s="262">
        <v>0</v>
      </c>
      <c r="G22" s="267">
        <v>0</v>
      </c>
      <c r="H22" s="266">
        <f t="shared" si="1"/>
        <v>1</v>
      </c>
      <c r="I22" s="251">
        <v>0</v>
      </c>
      <c r="J22" s="61">
        <v>0</v>
      </c>
      <c r="K22" s="265">
        <f t="shared" si="14"/>
        <v>0</v>
      </c>
      <c r="L22" s="251">
        <v>216.88916666666668</v>
      </c>
      <c r="M22" s="61">
        <v>0</v>
      </c>
      <c r="N22" s="252">
        <f t="shared" si="15"/>
        <v>216.88916666666668</v>
      </c>
      <c r="O22" s="251">
        <v>13.380000000000011</v>
      </c>
      <c r="P22" s="61">
        <v>1.1099999999999999</v>
      </c>
      <c r="Q22" s="252">
        <f t="shared" si="16"/>
        <v>12.270000000000012</v>
      </c>
      <c r="R22" s="251">
        <v>488.94083333333339</v>
      </c>
      <c r="S22" s="61">
        <v>0</v>
      </c>
      <c r="T22" s="252">
        <f t="shared" si="17"/>
        <v>488.94083333333339</v>
      </c>
      <c r="U22" s="251">
        <v>0</v>
      </c>
      <c r="V22" s="61">
        <v>0</v>
      </c>
      <c r="W22" s="252">
        <f t="shared" si="18"/>
        <v>0</v>
      </c>
      <c r="X22" s="251">
        <v>228.06333333333328</v>
      </c>
      <c r="Y22" s="61">
        <v>0</v>
      </c>
      <c r="Z22" s="252">
        <f t="shared" si="19"/>
        <v>228.06333333333328</v>
      </c>
      <c r="AA22" s="63">
        <v>947.27333333333331</v>
      </c>
      <c r="AB22" s="264">
        <v>0.19109569566229359</v>
      </c>
      <c r="AC22" s="263">
        <f t="shared" si="8"/>
        <v>0</v>
      </c>
      <c r="AD22" s="262">
        <v>1.1099999999999999</v>
      </c>
      <c r="AE22" s="261">
        <v>2.2392293179647073E-4</v>
      </c>
      <c r="AF22" s="260">
        <f t="shared" si="9"/>
        <v>0</v>
      </c>
      <c r="AG22" s="259">
        <f t="shared" si="20"/>
        <v>946.1633333333333</v>
      </c>
    </row>
    <row r="23" spans="1:33" ht="15">
      <c r="A23" s="377"/>
      <c r="B23" s="271" t="s">
        <v>24</v>
      </c>
      <c r="C23" s="249">
        <f t="shared" si="0"/>
        <v>0.64184454936253299</v>
      </c>
      <c r="D23" s="231">
        <v>0.66604908333333335</v>
      </c>
      <c r="E23" s="248">
        <v>1.3436366088438005E-4</v>
      </c>
      <c r="F23" s="242">
        <v>0</v>
      </c>
      <c r="G23" s="247">
        <v>0</v>
      </c>
      <c r="H23" s="246">
        <f t="shared" si="1"/>
        <v>1</v>
      </c>
      <c r="I23" s="231">
        <v>1.0377108974358975</v>
      </c>
      <c r="J23" s="72">
        <v>0</v>
      </c>
      <c r="K23" s="245">
        <f t="shared" si="14"/>
        <v>1.0377108974358975</v>
      </c>
      <c r="L23" s="231">
        <v>225.4958333333332</v>
      </c>
      <c r="M23" s="72">
        <v>0</v>
      </c>
      <c r="N23" s="232">
        <f t="shared" si="15"/>
        <v>225.4958333333332</v>
      </c>
      <c r="O23" s="231">
        <v>154.43583333333336</v>
      </c>
      <c r="P23" s="72">
        <v>0.7733333333333331</v>
      </c>
      <c r="Q23" s="232">
        <f t="shared" si="16"/>
        <v>153.66250000000002</v>
      </c>
      <c r="R23" s="231">
        <v>474.92749999999995</v>
      </c>
      <c r="S23" s="72">
        <v>0</v>
      </c>
      <c r="T23" s="232">
        <f t="shared" si="17"/>
        <v>474.92749999999995</v>
      </c>
      <c r="U23" s="231">
        <v>0</v>
      </c>
      <c r="V23" s="72">
        <v>0</v>
      </c>
      <c r="W23" s="232">
        <f t="shared" si="18"/>
        <v>0</v>
      </c>
      <c r="X23" s="231">
        <v>567.43833333333316</v>
      </c>
      <c r="Y23" s="72">
        <v>0</v>
      </c>
      <c r="Z23" s="232">
        <f t="shared" si="19"/>
        <v>567.43833333333316</v>
      </c>
      <c r="AA23" s="74">
        <v>1422.2974999999997</v>
      </c>
      <c r="AB23" s="244">
        <v>0.28692344715841356</v>
      </c>
      <c r="AC23" s="243">
        <f t="shared" si="8"/>
        <v>4.6829097522377245E-4</v>
      </c>
      <c r="AD23" s="242">
        <v>0.7733333333333331</v>
      </c>
      <c r="AE23" s="241">
        <v>1.5600636689724084E-4</v>
      </c>
      <c r="AF23" s="240">
        <f t="shared" si="9"/>
        <v>0</v>
      </c>
      <c r="AG23" s="239">
        <f t="shared" si="20"/>
        <v>1421.5241666666664</v>
      </c>
    </row>
    <row r="24" spans="1:33" ht="15">
      <c r="A24" s="377"/>
      <c r="B24" s="218" t="s">
        <v>23</v>
      </c>
      <c r="C24" s="229">
        <f t="shared" si="0"/>
        <v>0.63758465020853039</v>
      </c>
      <c r="D24" s="211">
        <v>93.355280583333339</v>
      </c>
      <c r="E24" s="228">
        <v>1.8832782111626381E-2</v>
      </c>
      <c r="F24" s="222">
        <v>107.37160449999999</v>
      </c>
      <c r="G24" s="227">
        <v>2.1660328352550568E-2</v>
      </c>
      <c r="H24" s="226">
        <f t="shared" si="1"/>
        <v>-0.1501395939156866</v>
      </c>
      <c r="I24" s="211">
        <v>146.42021346153845</v>
      </c>
      <c r="J24" s="49">
        <v>172.04624179487178</v>
      </c>
      <c r="K24" s="225">
        <f t="shared" si="14"/>
        <v>-25.626028333333323</v>
      </c>
      <c r="L24" s="211">
        <v>1625.6191666666666</v>
      </c>
      <c r="M24" s="49">
        <v>517.87833333333322</v>
      </c>
      <c r="N24" s="212">
        <f t="shared" si="15"/>
        <v>1107.7408333333333</v>
      </c>
      <c r="O24" s="211">
        <v>175.80999999999997</v>
      </c>
      <c r="P24" s="49">
        <v>251.981666666667</v>
      </c>
      <c r="Q24" s="212">
        <f t="shared" si="16"/>
        <v>-76.171666666667022</v>
      </c>
      <c r="R24" s="211">
        <v>894.20249999999987</v>
      </c>
      <c r="S24" s="49">
        <v>4006.4891666666667</v>
      </c>
      <c r="T24" s="212">
        <f t="shared" si="17"/>
        <v>-3112.2866666666669</v>
      </c>
      <c r="U24" s="211">
        <v>371.58333333333331</v>
      </c>
      <c r="V24" s="49">
        <v>354.65749999999997</v>
      </c>
      <c r="W24" s="212">
        <f t="shared" si="18"/>
        <v>16.925833333333344</v>
      </c>
      <c r="X24" s="211">
        <v>139.56083333333325</v>
      </c>
      <c r="Y24" s="49">
        <v>530.57999999999959</v>
      </c>
      <c r="Z24" s="212">
        <f t="shared" si="19"/>
        <v>-391.01916666666637</v>
      </c>
      <c r="AA24" s="51">
        <v>3206.7758333333331</v>
      </c>
      <c r="AB24" s="224">
        <v>0.64691049261093025</v>
      </c>
      <c r="AC24" s="223">
        <f t="shared" si="8"/>
        <v>2.911188228779114E-2</v>
      </c>
      <c r="AD24" s="222">
        <v>5661.586666666667</v>
      </c>
      <c r="AE24" s="221">
        <v>1.1421253018196471</v>
      </c>
      <c r="AF24" s="220">
        <f t="shared" si="9"/>
        <v>1.896493170936769E-2</v>
      </c>
      <c r="AG24" s="219">
        <f t="shared" si="20"/>
        <v>-2454.8108333333339</v>
      </c>
    </row>
    <row r="25" spans="1:33" ht="15">
      <c r="A25" s="377"/>
      <c r="B25" s="270" t="s">
        <v>22</v>
      </c>
      <c r="C25" s="269">
        <f t="shared" si="0"/>
        <v>0.67431290777555397</v>
      </c>
      <c r="D25" s="251">
        <v>182.62960050000004</v>
      </c>
      <c r="E25" s="268">
        <v>3.6842302351388481E-2</v>
      </c>
      <c r="F25" s="262">
        <v>180.97522166666667</v>
      </c>
      <c r="G25" s="267">
        <v>3.650856055686142E-2</v>
      </c>
      <c r="H25" s="266">
        <f t="shared" si="1"/>
        <v>9.0586565858110594E-3</v>
      </c>
      <c r="I25" s="251">
        <v>270.83806107533178</v>
      </c>
      <c r="J25" s="61">
        <v>271.52637337041375</v>
      </c>
      <c r="K25" s="265">
        <f t="shared" si="14"/>
        <v>-0.68831229508197111</v>
      </c>
      <c r="L25" s="251">
        <v>9777.1249999999982</v>
      </c>
      <c r="M25" s="61">
        <v>3529.7816666666663</v>
      </c>
      <c r="N25" s="252">
        <f t="shared" si="15"/>
        <v>6247.3433333333323</v>
      </c>
      <c r="O25" s="251">
        <v>199.2208333333333</v>
      </c>
      <c r="P25" s="61">
        <v>219.89750000000001</v>
      </c>
      <c r="Q25" s="252">
        <f t="shared" si="16"/>
        <v>-20.676666666666705</v>
      </c>
      <c r="R25" s="251">
        <v>1149.5291666666669</v>
      </c>
      <c r="S25" s="61">
        <v>2572.4933333333333</v>
      </c>
      <c r="T25" s="252">
        <f t="shared" si="17"/>
        <v>-1422.9641666666664</v>
      </c>
      <c r="U25" s="251">
        <v>1394.7441666666673</v>
      </c>
      <c r="V25" s="61">
        <v>1428.1083333333333</v>
      </c>
      <c r="W25" s="252">
        <f t="shared" si="18"/>
        <v>-33.364166666666051</v>
      </c>
      <c r="X25" s="251">
        <v>157.69499999999999</v>
      </c>
      <c r="Y25" s="61">
        <v>366.76749999999993</v>
      </c>
      <c r="Z25" s="252">
        <f t="shared" si="19"/>
        <v>-209.07249999999993</v>
      </c>
      <c r="AA25" s="63">
        <v>12678.314166666665</v>
      </c>
      <c r="AB25" s="264">
        <v>2.5576263790503395</v>
      </c>
      <c r="AC25" s="263">
        <f t="shared" si="8"/>
        <v>1.44048804990306E-2</v>
      </c>
      <c r="AD25" s="262">
        <v>8117.0483333333332</v>
      </c>
      <c r="AE25" s="261">
        <v>1.6374714057059969</v>
      </c>
      <c r="AF25" s="260">
        <f t="shared" si="9"/>
        <v>2.2295693487924286E-2</v>
      </c>
      <c r="AG25" s="259">
        <f t="shared" si="20"/>
        <v>4561.265833333332</v>
      </c>
    </row>
    <row r="26" spans="1:33" ht="15">
      <c r="A26" s="377"/>
      <c r="B26" s="270" t="s">
        <v>21</v>
      </c>
      <c r="C26" s="269">
        <f t="shared" si="0"/>
        <v>0.71478034902815368</v>
      </c>
      <c r="D26" s="251">
        <v>488.7794628333333</v>
      </c>
      <c r="E26" s="268">
        <v>9.860264000771829E-2</v>
      </c>
      <c r="F26" s="262">
        <v>472.72250141666655</v>
      </c>
      <c r="G26" s="267">
        <v>9.536343103007322E-2</v>
      </c>
      <c r="H26" s="266">
        <f t="shared" si="1"/>
        <v>3.2851137655392743E-2</v>
      </c>
      <c r="I26" s="251">
        <v>683.81771196969669</v>
      </c>
      <c r="J26" s="61">
        <v>658.8265286969696</v>
      </c>
      <c r="K26" s="265">
        <f t="shared" si="14"/>
        <v>24.991183272727085</v>
      </c>
      <c r="L26" s="251">
        <v>11347.520833333334</v>
      </c>
      <c r="M26" s="61">
        <v>7385.8341666666647</v>
      </c>
      <c r="N26" s="252">
        <f t="shared" si="15"/>
        <v>3961.6866666666692</v>
      </c>
      <c r="O26" s="251">
        <v>174.11833333333334</v>
      </c>
      <c r="P26" s="61">
        <v>326.88749999999999</v>
      </c>
      <c r="Q26" s="252">
        <f t="shared" si="16"/>
        <v>-152.76916666666665</v>
      </c>
      <c r="R26" s="251">
        <v>3778.165833333333</v>
      </c>
      <c r="S26" s="61">
        <v>5142.5441666666666</v>
      </c>
      <c r="T26" s="252">
        <f t="shared" si="17"/>
        <v>-1364.3783333333336</v>
      </c>
      <c r="U26" s="251">
        <v>3363.2299999999996</v>
      </c>
      <c r="V26" s="61">
        <v>3363.2308333333331</v>
      </c>
      <c r="W26" s="252">
        <f t="shared" si="18"/>
        <v>-8.3333333350310568E-4</v>
      </c>
      <c r="X26" s="251">
        <v>177.17166666666671</v>
      </c>
      <c r="Y26" s="61">
        <v>197.35166666666666</v>
      </c>
      <c r="Z26" s="252">
        <f t="shared" si="19"/>
        <v>-20.17999999999995</v>
      </c>
      <c r="AA26" s="63">
        <v>18840.206666666665</v>
      </c>
      <c r="AB26" s="264">
        <v>3.8006795638584232</v>
      </c>
      <c r="AC26" s="263">
        <f t="shared" si="8"/>
        <v>2.5943423630172494E-2</v>
      </c>
      <c r="AD26" s="262">
        <v>16415.848333333332</v>
      </c>
      <c r="AE26" s="261">
        <v>3.3116080060596467</v>
      </c>
      <c r="AF26" s="260">
        <f t="shared" si="9"/>
        <v>2.8796714724561391E-2</v>
      </c>
      <c r="AG26" s="259">
        <f t="shared" si="20"/>
        <v>2424.3583333333336</v>
      </c>
    </row>
    <row r="27" spans="1:33" ht="15">
      <c r="A27" s="377"/>
      <c r="B27" s="270" t="s">
        <v>20</v>
      </c>
      <c r="C27" s="269">
        <f t="shared" si="0"/>
        <v>0.71081371859819598</v>
      </c>
      <c r="D27" s="251">
        <v>1035.3086236666666</v>
      </c>
      <c r="E27" s="268">
        <v>0.20885526352628248</v>
      </c>
      <c r="F27" s="262">
        <v>1158.7926809166665</v>
      </c>
      <c r="G27" s="267">
        <v>0.23376599500464162</v>
      </c>
      <c r="H27" s="266">
        <f t="shared" si="1"/>
        <v>-0.11927270229109727</v>
      </c>
      <c r="I27" s="251">
        <v>1456.5118772727274</v>
      </c>
      <c r="J27" s="61">
        <v>1613.2130896666667</v>
      </c>
      <c r="K27" s="265">
        <f t="shared" si="14"/>
        <v>-156.70121239393939</v>
      </c>
      <c r="L27" s="251">
        <v>4733.8533333333344</v>
      </c>
      <c r="M27" s="61">
        <v>2748.0558333333324</v>
      </c>
      <c r="N27" s="252">
        <f t="shared" si="15"/>
        <v>1985.7975000000019</v>
      </c>
      <c r="O27" s="251">
        <v>163.07083333333341</v>
      </c>
      <c r="P27" s="61">
        <v>302.81916666666655</v>
      </c>
      <c r="Q27" s="252">
        <f t="shared" si="16"/>
        <v>-139.74833333333314</v>
      </c>
      <c r="R27" s="251">
        <v>7689.3841666666658</v>
      </c>
      <c r="S27" s="61">
        <v>7554.5216666666665</v>
      </c>
      <c r="T27" s="252">
        <f t="shared" si="17"/>
        <v>134.86249999999927</v>
      </c>
      <c r="U27" s="251">
        <v>7157.3275000000003</v>
      </c>
      <c r="V27" s="61">
        <v>7142.14</v>
      </c>
      <c r="W27" s="252">
        <f t="shared" si="18"/>
        <v>15.1875</v>
      </c>
      <c r="X27" s="251">
        <v>385.67083333333312</v>
      </c>
      <c r="Y27" s="61">
        <v>308.66583333333318</v>
      </c>
      <c r="Z27" s="252">
        <f t="shared" si="19"/>
        <v>77.004999999999939</v>
      </c>
      <c r="AA27" s="63">
        <v>20129.306666666667</v>
      </c>
      <c r="AB27" s="264">
        <v>4.0607327635103321</v>
      </c>
      <c r="AC27" s="263">
        <f t="shared" si="8"/>
        <v>5.1432900338345806E-2</v>
      </c>
      <c r="AD27" s="262">
        <v>18056.202499999999</v>
      </c>
      <c r="AE27" s="261">
        <v>3.6425205413610491</v>
      </c>
      <c r="AF27" s="260">
        <f t="shared" si="9"/>
        <v>6.417698743225031E-2</v>
      </c>
      <c r="AG27" s="259">
        <f t="shared" si="20"/>
        <v>2073.1041666666679</v>
      </c>
    </row>
    <row r="28" spans="1:33" ht="15">
      <c r="A28" s="377"/>
      <c r="B28" s="270" t="s">
        <v>19</v>
      </c>
      <c r="C28" s="269">
        <f t="shared" si="0"/>
        <v>0.77241660288331193</v>
      </c>
      <c r="D28" s="251">
        <v>851.51767441666664</v>
      </c>
      <c r="E28" s="268">
        <v>0.17177867953782225</v>
      </c>
      <c r="F28" s="262">
        <v>747.60003599999993</v>
      </c>
      <c r="G28" s="267">
        <v>0.15081512781285319</v>
      </c>
      <c r="H28" s="266">
        <f t="shared" si="1"/>
        <v>0.12203814616984389</v>
      </c>
      <c r="I28" s="251">
        <v>1102.4072647300468</v>
      </c>
      <c r="J28" s="61">
        <v>972.0176790962438</v>
      </c>
      <c r="K28" s="265">
        <f t="shared" si="14"/>
        <v>130.38958563380299</v>
      </c>
      <c r="L28" s="251">
        <v>1217.6258333333344</v>
      </c>
      <c r="M28" s="61">
        <v>964.94749999999988</v>
      </c>
      <c r="N28" s="252">
        <f t="shared" si="15"/>
        <v>252.67833333333454</v>
      </c>
      <c r="O28" s="251">
        <v>175.17749999999981</v>
      </c>
      <c r="P28" s="61">
        <v>140.90833333333339</v>
      </c>
      <c r="Q28" s="252">
        <f t="shared" si="16"/>
        <v>34.269166666666422</v>
      </c>
      <c r="R28" s="251">
        <v>10070.020833333334</v>
      </c>
      <c r="S28" s="61">
        <v>1694.846666666667</v>
      </c>
      <c r="T28" s="252">
        <f t="shared" si="17"/>
        <v>8375.1741666666676</v>
      </c>
      <c r="U28" s="251">
        <v>2630.2858333333334</v>
      </c>
      <c r="V28" s="61">
        <v>3118.9816666666666</v>
      </c>
      <c r="W28" s="252">
        <f t="shared" si="18"/>
        <v>-488.69583333333321</v>
      </c>
      <c r="X28" s="251">
        <v>100.18916666666667</v>
      </c>
      <c r="Y28" s="61">
        <v>62.798333333333431</v>
      </c>
      <c r="Z28" s="252">
        <f t="shared" si="19"/>
        <v>37.390833333333234</v>
      </c>
      <c r="AA28" s="63">
        <v>14193.299166666669</v>
      </c>
      <c r="AB28" s="264">
        <v>2.863247895359895</v>
      </c>
      <c r="AC28" s="263">
        <f t="shared" si="8"/>
        <v>5.9994344120955188E-2</v>
      </c>
      <c r="AD28" s="262">
        <v>5982.4825000000001</v>
      </c>
      <c r="AE28" s="261">
        <v>1.2068603791180899</v>
      </c>
      <c r="AF28" s="260">
        <f t="shared" si="9"/>
        <v>0.12496485129709947</v>
      </c>
      <c r="AG28" s="259">
        <f t="shared" si="20"/>
        <v>8210.8166666666693</v>
      </c>
    </row>
    <row r="29" spans="1:33" ht="15">
      <c r="A29" s="377"/>
      <c r="B29" s="258" t="s">
        <v>18</v>
      </c>
      <c r="C29" s="269">
        <f t="shared" si="0"/>
        <v>0.7714068590701133</v>
      </c>
      <c r="D29" s="251">
        <v>257.9134908333333</v>
      </c>
      <c r="E29" s="268">
        <v>5.2029500057871089E-2</v>
      </c>
      <c r="F29" s="262">
        <v>306.04697766666663</v>
      </c>
      <c r="G29" s="267">
        <v>6.1739582438350447E-2</v>
      </c>
      <c r="H29" s="266">
        <f t="shared" si="1"/>
        <v>-0.18662647959132062</v>
      </c>
      <c r="I29" s="251">
        <v>334.34171319688966</v>
      </c>
      <c r="J29" s="61">
        <v>398.64710698356799</v>
      </c>
      <c r="K29" s="265">
        <f t="shared" si="14"/>
        <v>-64.305393786678337</v>
      </c>
      <c r="L29" s="251">
        <v>712.55750000000023</v>
      </c>
      <c r="M29" s="61">
        <v>484.00416666666632</v>
      </c>
      <c r="N29" s="252">
        <f t="shared" si="15"/>
        <v>228.55333333333391</v>
      </c>
      <c r="O29" s="251">
        <v>146.49833333333325</v>
      </c>
      <c r="P29" s="61">
        <v>183.6975000000001</v>
      </c>
      <c r="Q29" s="252">
        <f t="shared" si="16"/>
        <v>-37.199166666666855</v>
      </c>
      <c r="R29" s="251">
        <v>3428.3533333333339</v>
      </c>
      <c r="S29" s="61">
        <v>2146.6616666666664</v>
      </c>
      <c r="T29" s="252">
        <f t="shared" si="17"/>
        <v>1281.6916666666675</v>
      </c>
      <c r="U29" s="251">
        <v>4387.7058333333325</v>
      </c>
      <c r="V29" s="61">
        <v>3128.8208333333337</v>
      </c>
      <c r="W29" s="252">
        <f t="shared" si="18"/>
        <v>1258.8849999999989</v>
      </c>
      <c r="X29" s="251">
        <v>212.0575</v>
      </c>
      <c r="Y29" s="61">
        <v>74.903333333333364</v>
      </c>
      <c r="Z29" s="252">
        <f t="shared" si="19"/>
        <v>137.15416666666664</v>
      </c>
      <c r="AA29" s="63">
        <v>8887.1725000000006</v>
      </c>
      <c r="AB29" s="264">
        <v>1.7928303812609225</v>
      </c>
      <c r="AC29" s="263">
        <f t="shared" si="8"/>
        <v>2.902087146764995E-2</v>
      </c>
      <c r="AD29" s="262">
        <v>6018.0874999999996</v>
      </c>
      <c r="AE29" s="261">
        <v>1.2140430601871108</v>
      </c>
      <c r="AF29" s="260">
        <f t="shared" si="9"/>
        <v>5.0854524409401934E-2</v>
      </c>
      <c r="AG29" s="259">
        <f t="shared" si="20"/>
        <v>2869.0850000000009</v>
      </c>
    </row>
    <row r="30" spans="1:33" ht="15">
      <c r="A30" s="377"/>
      <c r="B30" s="238" t="s">
        <v>17</v>
      </c>
      <c r="C30" s="249">
        <f t="shared" si="0"/>
        <v>0.72130563806638925</v>
      </c>
      <c r="D30" s="231">
        <v>47.7369865</v>
      </c>
      <c r="E30" s="248">
        <v>9.6300954782910439E-3</v>
      </c>
      <c r="F30" s="242">
        <v>64.152693916666649</v>
      </c>
      <c r="G30" s="247">
        <v>1.2941675049064514E-2</v>
      </c>
      <c r="H30" s="246">
        <f t="shared" si="1"/>
        <v>-0.34387816701975205</v>
      </c>
      <c r="I30" s="231">
        <v>66.181357777777791</v>
      </c>
      <c r="J30" s="72">
        <v>88.920442848484853</v>
      </c>
      <c r="K30" s="245">
        <f t="shared" si="14"/>
        <v>-22.739085070707063</v>
      </c>
      <c r="L30" s="231">
        <v>594.46583333333331</v>
      </c>
      <c r="M30" s="72">
        <v>612.79750000000001</v>
      </c>
      <c r="N30" s="232">
        <f t="shared" si="15"/>
        <v>-18.331666666666706</v>
      </c>
      <c r="O30" s="231">
        <v>193.02749999999995</v>
      </c>
      <c r="P30" s="72">
        <v>211.66583333333338</v>
      </c>
      <c r="Q30" s="232">
        <f t="shared" si="16"/>
        <v>-18.638333333333435</v>
      </c>
      <c r="R30" s="231">
        <v>1105.8966666666668</v>
      </c>
      <c r="S30" s="72">
        <v>1710.5958333333335</v>
      </c>
      <c r="T30" s="232">
        <f t="shared" si="17"/>
        <v>-604.69916666666677</v>
      </c>
      <c r="U30" s="231">
        <v>1237.0733333333335</v>
      </c>
      <c r="V30" s="72">
        <v>484.08583333333337</v>
      </c>
      <c r="W30" s="232">
        <f t="shared" si="18"/>
        <v>752.98750000000018</v>
      </c>
      <c r="X30" s="231">
        <v>311.04249999999996</v>
      </c>
      <c r="Y30" s="72">
        <v>185.93083333333334</v>
      </c>
      <c r="Z30" s="232">
        <f t="shared" si="19"/>
        <v>125.11166666666662</v>
      </c>
      <c r="AA30" s="74">
        <v>3441.5058333333332</v>
      </c>
      <c r="AB30" s="244">
        <v>0.69426313209141477</v>
      </c>
      <c r="AC30" s="243">
        <f t="shared" si="8"/>
        <v>1.3870959054503033E-2</v>
      </c>
      <c r="AD30" s="242">
        <v>3205.0758333333338</v>
      </c>
      <c r="AE30" s="241">
        <v>0.64656754705406916</v>
      </c>
      <c r="AF30" s="240">
        <f t="shared" si="9"/>
        <v>2.0015967562909971E-2</v>
      </c>
      <c r="AG30" s="239">
        <f t="shared" si="20"/>
        <v>236.42999999999938</v>
      </c>
    </row>
    <row r="31" spans="1:33" ht="15">
      <c r="A31" s="377"/>
      <c r="B31" s="218" t="s">
        <v>16</v>
      </c>
      <c r="C31" s="229">
        <f t="shared" si="0"/>
        <v>1</v>
      </c>
      <c r="D31" s="211">
        <v>0</v>
      </c>
      <c r="E31" s="228">
        <v>0</v>
      </c>
      <c r="F31" s="222">
        <v>0</v>
      </c>
      <c r="G31" s="227">
        <v>0</v>
      </c>
      <c r="H31" s="226">
        <f t="shared" si="1"/>
        <v>1</v>
      </c>
      <c r="I31" s="211">
        <v>0</v>
      </c>
      <c r="J31" s="49">
        <v>0</v>
      </c>
      <c r="K31" s="225">
        <f t="shared" si="14"/>
        <v>0</v>
      </c>
      <c r="L31" s="211">
        <v>638.46416666666664</v>
      </c>
      <c r="M31" s="49">
        <v>0</v>
      </c>
      <c r="N31" s="212">
        <f t="shared" si="15"/>
        <v>638.46416666666664</v>
      </c>
      <c r="O31" s="211">
        <v>177.20666666666671</v>
      </c>
      <c r="P31" s="49">
        <v>1.2233333333333334</v>
      </c>
      <c r="Q31" s="212">
        <f t="shared" si="16"/>
        <v>175.98333333333338</v>
      </c>
      <c r="R31" s="211">
        <v>297.46666666666664</v>
      </c>
      <c r="S31" s="49">
        <v>0</v>
      </c>
      <c r="T31" s="212">
        <f t="shared" si="17"/>
        <v>297.46666666666664</v>
      </c>
      <c r="U31" s="211">
        <v>0</v>
      </c>
      <c r="V31" s="49">
        <v>0</v>
      </c>
      <c r="W31" s="212">
        <f t="shared" si="18"/>
        <v>0</v>
      </c>
      <c r="X31" s="211">
        <v>205.8416666666667</v>
      </c>
      <c r="Y31" s="49">
        <v>0</v>
      </c>
      <c r="Z31" s="212">
        <f t="shared" si="19"/>
        <v>205.8416666666667</v>
      </c>
      <c r="AA31" s="51">
        <v>1318.9791666666667</v>
      </c>
      <c r="AB31" s="224">
        <v>0.26608079479161839</v>
      </c>
      <c r="AC31" s="223">
        <f t="shared" si="8"/>
        <v>0</v>
      </c>
      <c r="AD31" s="222">
        <v>1.2233333333333334</v>
      </c>
      <c r="AE31" s="221">
        <v>2.4678593384175606E-4</v>
      </c>
      <c r="AF31" s="220">
        <f t="shared" si="9"/>
        <v>0</v>
      </c>
      <c r="AG31" s="219">
        <f t="shared" si="20"/>
        <v>1317.7558333333334</v>
      </c>
    </row>
    <row r="32" spans="1:33" ht="15.75" thickBot="1">
      <c r="A32" s="377"/>
      <c r="B32" s="198" t="s">
        <v>15</v>
      </c>
      <c r="C32" s="209">
        <f t="shared" si="0"/>
        <v>1</v>
      </c>
      <c r="D32" s="191">
        <v>0</v>
      </c>
      <c r="E32" s="208">
        <v>0</v>
      </c>
      <c r="F32" s="202">
        <v>0</v>
      </c>
      <c r="G32" s="207">
        <v>0</v>
      </c>
      <c r="H32" s="206">
        <f t="shared" si="1"/>
        <v>1</v>
      </c>
      <c r="I32" s="191">
        <v>0</v>
      </c>
      <c r="J32" s="38">
        <v>0</v>
      </c>
      <c r="K32" s="205">
        <f t="shared" si="14"/>
        <v>0</v>
      </c>
      <c r="L32" s="191">
        <v>102.51666666666664</v>
      </c>
      <c r="M32" s="38">
        <v>0</v>
      </c>
      <c r="N32" s="192">
        <f t="shared" si="15"/>
        <v>102.51666666666664</v>
      </c>
      <c r="O32" s="191">
        <v>4.8899999999999997</v>
      </c>
      <c r="P32" s="38">
        <v>0.97916666666666685</v>
      </c>
      <c r="Q32" s="192">
        <f t="shared" si="16"/>
        <v>3.9108333333333327</v>
      </c>
      <c r="R32" s="191">
        <v>0.65583333333333327</v>
      </c>
      <c r="S32" s="38">
        <v>0</v>
      </c>
      <c r="T32" s="192">
        <f t="shared" si="17"/>
        <v>0.65583333333333327</v>
      </c>
      <c r="U32" s="191">
        <v>0</v>
      </c>
      <c r="V32" s="38">
        <v>0</v>
      </c>
      <c r="W32" s="192">
        <f t="shared" si="18"/>
        <v>0</v>
      </c>
      <c r="X32" s="191">
        <v>16.666666666666668</v>
      </c>
      <c r="Y32" s="38">
        <v>0</v>
      </c>
      <c r="Z32" s="192">
        <f t="shared" si="19"/>
        <v>16.666666666666668</v>
      </c>
      <c r="AA32" s="40">
        <v>124.72916666666664</v>
      </c>
      <c r="AB32" s="204">
        <v>2.5161910543466677E-2</v>
      </c>
      <c r="AC32" s="203">
        <f t="shared" si="8"/>
        <v>0</v>
      </c>
      <c r="AD32" s="202">
        <v>0.97916666666666685</v>
      </c>
      <c r="AE32" s="201">
        <v>1.9752961325889879E-4</v>
      </c>
      <c r="AF32" s="200">
        <f t="shared" si="9"/>
        <v>0</v>
      </c>
      <c r="AG32" s="199">
        <f t="shared" si="20"/>
        <v>123.74999999999997</v>
      </c>
    </row>
    <row r="33" spans="1:33" ht="15">
      <c r="A33" s="377"/>
      <c r="B33" s="178" t="s">
        <v>14</v>
      </c>
      <c r="C33" s="189">
        <f t="shared" si="0"/>
        <v>0.72826946955381744</v>
      </c>
      <c r="D33" s="171">
        <f>SUM(D21:D32)</f>
        <v>2957.9071684166665</v>
      </c>
      <c r="E33" s="188">
        <v>0.59670562673188443</v>
      </c>
      <c r="F33" s="182">
        <f>SUM(F21:F32)</f>
        <v>3037.6617160833325</v>
      </c>
      <c r="G33" s="187">
        <v>0.61279470024439486</v>
      </c>
      <c r="H33" s="186">
        <f t="shared" si="1"/>
        <v>-2.6963167917591433E-2</v>
      </c>
      <c r="I33" s="171">
        <f t="shared" ref="I33:AA33" si="21">SUM(I21:I32)</f>
        <v>4061.5559103814444</v>
      </c>
      <c r="J33" s="27">
        <f t="shared" si="21"/>
        <v>4175.1974624572185</v>
      </c>
      <c r="K33" s="185">
        <f t="shared" si="21"/>
        <v>-113.64155207577411</v>
      </c>
      <c r="L33" s="171">
        <f t="shared" si="21"/>
        <v>31262.99666666667</v>
      </c>
      <c r="M33" s="27">
        <f t="shared" si="21"/>
        <v>16243.299166666662</v>
      </c>
      <c r="N33" s="172">
        <f t="shared" si="21"/>
        <v>15019.697500000006</v>
      </c>
      <c r="O33" s="171">
        <f t="shared" si="21"/>
        <v>1581.4158333333332</v>
      </c>
      <c r="P33" s="27">
        <f t="shared" si="21"/>
        <v>1643.4166666666672</v>
      </c>
      <c r="Q33" s="172">
        <f t="shared" si="21"/>
        <v>-62.000833333333986</v>
      </c>
      <c r="R33" s="171">
        <f t="shared" si="21"/>
        <v>29377.645833333332</v>
      </c>
      <c r="S33" s="27">
        <f t="shared" si="21"/>
        <v>24828.1525</v>
      </c>
      <c r="T33" s="172">
        <f t="shared" si="21"/>
        <v>4549.4933333333338</v>
      </c>
      <c r="U33" s="171">
        <f t="shared" si="21"/>
        <v>20541.95</v>
      </c>
      <c r="V33" s="27">
        <f t="shared" si="21"/>
        <v>19020.025000000001</v>
      </c>
      <c r="W33" s="172">
        <f t="shared" si="21"/>
        <v>1521.9249999999997</v>
      </c>
      <c r="X33" s="171">
        <f t="shared" si="21"/>
        <v>2508.3958333333326</v>
      </c>
      <c r="Y33" s="27">
        <f t="shared" si="21"/>
        <v>1726.9974999999995</v>
      </c>
      <c r="Z33" s="172">
        <f t="shared" si="21"/>
        <v>781.39833333333331</v>
      </c>
      <c r="AA33" s="29">
        <f t="shared" si="21"/>
        <v>85272.404166666674</v>
      </c>
      <c r="AB33" s="184">
        <v>17.202204286364474</v>
      </c>
      <c r="AC33" s="183">
        <f t="shared" si="8"/>
        <v>3.468774215202583E-2</v>
      </c>
      <c r="AD33" s="182">
        <f>SUM(AD21:AD32)</f>
        <v>63461.890833333331</v>
      </c>
      <c r="AE33" s="181">
        <v>12.802317705177993</v>
      </c>
      <c r="AF33" s="180">
        <f t="shared" si="9"/>
        <v>4.7865918840347597E-2</v>
      </c>
      <c r="AG33" s="179">
        <f>SUM(AG21:AG32)</f>
        <v>21810.513333333332</v>
      </c>
    </row>
    <row r="34" spans="1:33" ht="15">
      <c r="A34" s="377"/>
      <c r="B34" s="158" t="s">
        <v>87</v>
      </c>
      <c r="C34" s="169">
        <f t="shared" si="0"/>
        <v>0.72829155640999832</v>
      </c>
      <c r="D34" s="151">
        <f>SUM(D24:D30)</f>
        <v>2957.2411193333328</v>
      </c>
      <c r="E34" s="168">
        <v>0.59657126307099995</v>
      </c>
      <c r="F34" s="162">
        <f>SUM(F24:F30)</f>
        <v>3037.6617160833325</v>
      </c>
      <c r="G34" s="167">
        <v>0.61279470024439486</v>
      </c>
      <c r="H34" s="166">
        <f t="shared" si="1"/>
        <v>-2.7194467243215323E-2</v>
      </c>
      <c r="I34" s="151">
        <f t="shared" ref="I34:AA34" si="22">SUM(I24:I30)</f>
        <v>4060.5181994840086</v>
      </c>
      <c r="J34" s="16">
        <f t="shared" si="22"/>
        <v>4175.1974624572185</v>
      </c>
      <c r="K34" s="165">
        <f t="shared" si="22"/>
        <v>-114.67926297321</v>
      </c>
      <c r="L34" s="151">
        <f t="shared" si="22"/>
        <v>30008.767499999998</v>
      </c>
      <c r="M34" s="16">
        <f t="shared" si="22"/>
        <v>16243.299166666662</v>
      </c>
      <c r="N34" s="152">
        <f t="shared" si="22"/>
        <v>13765.46833333334</v>
      </c>
      <c r="O34" s="151">
        <f t="shared" si="22"/>
        <v>1226.9233333333329</v>
      </c>
      <c r="P34" s="16">
        <f t="shared" si="22"/>
        <v>1637.8575000000005</v>
      </c>
      <c r="Q34" s="152">
        <f t="shared" si="22"/>
        <v>-410.93416666666735</v>
      </c>
      <c r="R34" s="151">
        <f t="shared" si="22"/>
        <v>28115.552499999998</v>
      </c>
      <c r="S34" s="16">
        <f t="shared" si="22"/>
        <v>24828.1525</v>
      </c>
      <c r="T34" s="152">
        <f t="shared" si="22"/>
        <v>3287.4</v>
      </c>
      <c r="U34" s="151">
        <f t="shared" si="22"/>
        <v>20541.95</v>
      </c>
      <c r="V34" s="16">
        <f t="shared" si="22"/>
        <v>19020.025000000001</v>
      </c>
      <c r="W34" s="152">
        <f t="shared" si="22"/>
        <v>1521.9249999999997</v>
      </c>
      <c r="X34" s="151">
        <f t="shared" si="22"/>
        <v>1483.3874999999998</v>
      </c>
      <c r="Y34" s="16">
        <f t="shared" si="22"/>
        <v>1726.9974999999995</v>
      </c>
      <c r="Z34" s="152">
        <f t="shared" si="22"/>
        <v>-243.60999999999967</v>
      </c>
      <c r="AA34" s="18">
        <f t="shared" si="22"/>
        <v>81376.580833333326</v>
      </c>
      <c r="AB34" s="164">
        <v>16.416290607742255</v>
      </c>
      <c r="AC34" s="163">
        <f t="shared" si="8"/>
        <v>3.6340198728551064E-2</v>
      </c>
      <c r="AD34" s="162">
        <f>SUM(AD24:AD30)</f>
        <v>63456.331666666665</v>
      </c>
      <c r="AE34" s="161">
        <v>12.801196241305609</v>
      </c>
      <c r="AF34" s="160">
        <f t="shared" si="9"/>
        <v>4.7870112190538161E-2</v>
      </c>
      <c r="AG34" s="159">
        <f>SUM(AG24:AG30)</f>
        <v>17920.249166666668</v>
      </c>
    </row>
    <row r="35" spans="1:33" ht="15.75" thickBot="1">
      <c r="A35" s="379"/>
      <c r="B35" s="301" t="s">
        <v>86</v>
      </c>
      <c r="C35" s="313">
        <f t="shared" si="0"/>
        <v>0.64184454936253299</v>
      </c>
      <c r="D35" s="294">
        <f>SUM(D21:D23,D31:D32)</f>
        <v>0.66604908333333335</v>
      </c>
      <c r="E35" s="312">
        <v>1.3436366088438005E-4</v>
      </c>
      <c r="F35" s="305">
        <f>SUM(F21:F23,F31:F32)</f>
        <v>0</v>
      </c>
      <c r="G35" s="311">
        <v>0</v>
      </c>
      <c r="H35" s="310">
        <f t="shared" si="1"/>
        <v>1</v>
      </c>
      <c r="I35" s="294">
        <f t="shared" ref="I35:AA35" si="23">SUM(I21:I23,I31:I32)</f>
        <v>1.0377108974358975</v>
      </c>
      <c r="J35" s="293">
        <f t="shared" si="23"/>
        <v>0</v>
      </c>
      <c r="K35" s="309">
        <f t="shared" si="23"/>
        <v>1.0377108974358975</v>
      </c>
      <c r="L35" s="294">
        <f t="shared" si="23"/>
        <v>1254.2291666666665</v>
      </c>
      <c r="M35" s="293">
        <f t="shared" si="23"/>
        <v>0</v>
      </c>
      <c r="N35" s="295">
        <f t="shared" si="23"/>
        <v>1254.2291666666665</v>
      </c>
      <c r="O35" s="294">
        <f t="shared" si="23"/>
        <v>354.49250000000006</v>
      </c>
      <c r="P35" s="293">
        <f t="shared" si="23"/>
        <v>5.559166666666667</v>
      </c>
      <c r="Q35" s="295">
        <f t="shared" si="23"/>
        <v>348.93333333333339</v>
      </c>
      <c r="R35" s="294">
        <f t="shared" si="23"/>
        <v>1262.0933333333332</v>
      </c>
      <c r="S35" s="293">
        <f t="shared" si="23"/>
        <v>0</v>
      </c>
      <c r="T35" s="295">
        <f t="shared" si="23"/>
        <v>1262.0933333333332</v>
      </c>
      <c r="U35" s="294">
        <f t="shared" si="23"/>
        <v>0</v>
      </c>
      <c r="V35" s="293">
        <f t="shared" si="23"/>
        <v>0</v>
      </c>
      <c r="W35" s="295">
        <f t="shared" si="23"/>
        <v>0</v>
      </c>
      <c r="X35" s="294">
        <f t="shared" si="23"/>
        <v>1025.0083333333332</v>
      </c>
      <c r="Y35" s="293">
        <f t="shared" si="23"/>
        <v>0</v>
      </c>
      <c r="Z35" s="295">
        <f t="shared" si="23"/>
        <v>1025.0083333333332</v>
      </c>
      <c r="AA35" s="308">
        <f t="shared" si="23"/>
        <v>3895.8233333333333</v>
      </c>
      <c r="AB35" s="307">
        <v>0.78591367862221617</v>
      </c>
      <c r="AC35" s="306">
        <f t="shared" si="8"/>
        <v>1.7096490942864452E-4</v>
      </c>
      <c r="AD35" s="305">
        <f>SUM(AD21:AD23,AD31:AD32)</f>
        <v>5.559166666666667</v>
      </c>
      <c r="AE35" s="304">
        <v>1.1214638723830753E-3</v>
      </c>
      <c r="AF35" s="303">
        <f t="shared" si="9"/>
        <v>0</v>
      </c>
      <c r="AG35" s="302">
        <f>SUM(AG21:AG23,AG31:AG32)</f>
        <v>3890.2641666666668</v>
      </c>
    </row>
    <row r="36" spans="1:33" ht="15.75" thickTop="1">
      <c r="A36" s="376" t="s">
        <v>88</v>
      </c>
      <c r="B36" s="280" t="s">
        <v>26</v>
      </c>
      <c r="C36" s="291">
        <f t="shared" si="0"/>
        <v>1</v>
      </c>
      <c r="D36" s="273">
        <v>0</v>
      </c>
      <c r="E36" s="290">
        <v>0</v>
      </c>
      <c r="F36" s="284">
        <v>0</v>
      </c>
      <c r="G36" s="289">
        <v>0</v>
      </c>
      <c r="H36" s="288">
        <f t="shared" si="1"/>
        <v>1</v>
      </c>
      <c r="I36" s="273">
        <v>0</v>
      </c>
      <c r="J36" s="83">
        <v>0</v>
      </c>
      <c r="K36" s="287">
        <f t="shared" ref="K36:K47" si="24">I36-J36</f>
        <v>0</v>
      </c>
      <c r="L36" s="273">
        <v>42.357500000000002</v>
      </c>
      <c r="M36" s="83">
        <v>0</v>
      </c>
      <c r="N36" s="274">
        <f t="shared" ref="N36:N47" si="25">L36-M36</f>
        <v>42.357500000000002</v>
      </c>
      <c r="O36" s="273">
        <v>2.6875</v>
      </c>
      <c r="P36" s="83">
        <v>0</v>
      </c>
      <c r="Q36" s="274">
        <f t="shared" ref="Q36:Q47" si="26">O36-P36</f>
        <v>2.6875</v>
      </c>
      <c r="R36" s="273">
        <v>0</v>
      </c>
      <c r="S36" s="83">
        <v>0</v>
      </c>
      <c r="T36" s="274">
        <f t="shared" ref="T36:T47" si="27">R36-S36</f>
        <v>0</v>
      </c>
      <c r="U36" s="273">
        <v>0</v>
      </c>
      <c r="V36" s="83">
        <v>0</v>
      </c>
      <c r="W36" s="274">
        <f t="shared" ref="W36:W47" si="28">U36-V36</f>
        <v>0</v>
      </c>
      <c r="X36" s="273">
        <v>50</v>
      </c>
      <c r="Y36" s="83">
        <v>0</v>
      </c>
      <c r="Z36" s="274">
        <f t="shared" ref="Z36:Z47" si="29">X36-Y36</f>
        <v>50</v>
      </c>
      <c r="AA36" s="85">
        <v>95.045000000000002</v>
      </c>
      <c r="AB36" s="286">
        <v>1.9173653216131945E-2</v>
      </c>
      <c r="AC36" s="285">
        <f t="shared" si="8"/>
        <v>0</v>
      </c>
      <c r="AD36" s="284">
        <v>0</v>
      </c>
      <c r="AE36" s="283">
        <v>0</v>
      </c>
      <c r="AF36" s="282">
        <f t="shared" si="9"/>
        <v>1</v>
      </c>
      <c r="AG36" s="281">
        <f t="shared" ref="AG36:AG47" si="30">AA36-AD36</f>
        <v>95.045000000000002</v>
      </c>
    </row>
    <row r="37" spans="1:33" ht="15">
      <c r="A37" s="377"/>
      <c r="B37" s="270" t="s">
        <v>25</v>
      </c>
      <c r="C37" s="269">
        <f t="shared" si="0"/>
        <v>1</v>
      </c>
      <c r="D37" s="251">
        <v>0</v>
      </c>
      <c r="E37" s="268">
        <v>0</v>
      </c>
      <c r="F37" s="262">
        <v>0</v>
      </c>
      <c r="G37" s="267">
        <v>0</v>
      </c>
      <c r="H37" s="266">
        <f t="shared" si="1"/>
        <v>1</v>
      </c>
      <c r="I37" s="251">
        <v>0</v>
      </c>
      <c r="J37" s="61">
        <v>0</v>
      </c>
      <c r="K37" s="265">
        <f t="shared" si="24"/>
        <v>0</v>
      </c>
      <c r="L37" s="251">
        <v>69.797499999999985</v>
      </c>
      <c r="M37" s="61">
        <v>0</v>
      </c>
      <c r="N37" s="252">
        <f t="shared" si="25"/>
        <v>69.797499999999985</v>
      </c>
      <c r="O37" s="251">
        <v>18.007499999999993</v>
      </c>
      <c r="P37" s="61">
        <v>0</v>
      </c>
      <c r="Q37" s="252">
        <f t="shared" si="26"/>
        <v>18.007499999999993</v>
      </c>
      <c r="R37" s="251">
        <v>576.08749999999998</v>
      </c>
      <c r="S37" s="61">
        <v>0</v>
      </c>
      <c r="T37" s="252">
        <f t="shared" si="27"/>
        <v>576.08749999999998</v>
      </c>
      <c r="U37" s="251">
        <v>0</v>
      </c>
      <c r="V37" s="61">
        <v>0</v>
      </c>
      <c r="W37" s="252">
        <f t="shared" si="28"/>
        <v>0</v>
      </c>
      <c r="X37" s="251">
        <v>406.72500000000002</v>
      </c>
      <c r="Y37" s="61">
        <v>0</v>
      </c>
      <c r="Z37" s="252">
        <f t="shared" si="29"/>
        <v>406.72500000000002</v>
      </c>
      <c r="AA37" s="63">
        <v>1070.6174999999998</v>
      </c>
      <c r="AB37" s="264">
        <v>0.21597820687171487</v>
      </c>
      <c r="AC37" s="263">
        <f t="shared" si="8"/>
        <v>0</v>
      </c>
      <c r="AD37" s="262">
        <v>0</v>
      </c>
      <c r="AE37" s="261">
        <v>0</v>
      </c>
      <c r="AF37" s="260">
        <f t="shared" si="9"/>
        <v>1</v>
      </c>
      <c r="AG37" s="259">
        <f t="shared" si="30"/>
        <v>1070.6174999999998</v>
      </c>
    </row>
    <row r="38" spans="1:33" ht="15">
      <c r="A38" s="377"/>
      <c r="B38" s="271" t="s">
        <v>24</v>
      </c>
      <c r="C38" s="249">
        <f t="shared" si="0"/>
        <v>0.64027997213676979</v>
      </c>
      <c r="D38" s="231">
        <v>3.6943784999999996</v>
      </c>
      <c r="E38" s="248">
        <v>7.4527573473758435E-4</v>
      </c>
      <c r="F38" s="242">
        <v>0</v>
      </c>
      <c r="G38" s="247">
        <v>0</v>
      </c>
      <c r="H38" s="246">
        <f t="shared" si="1"/>
        <v>1</v>
      </c>
      <c r="I38" s="231">
        <v>5.7699423076923075</v>
      </c>
      <c r="J38" s="72">
        <v>0</v>
      </c>
      <c r="K38" s="245">
        <f t="shared" si="24"/>
        <v>5.7699423076923075</v>
      </c>
      <c r="L38" s="231">
        <v>35.177499999999995</v>
      </c>
      <c r="M38" s="72">
        <v>0</v>
      </c>
      <c r="N38" s="232">
        <f t="shared" si="25"/>
        <v>35.177499999999995</v>
      </c>
      <c r="O38" s="231">
        <v>139.26749999999993</v>
      </c>
      <c r="P38" s="72">
        <v>0</v>
      </c>
      <c r="Q38" s="232">
        <f t="shared" si="26"/>
        <v>139.26749999999993</v>
      </c>
      <c r="R38" s="231">
        <v>632.34749999999997</v>
      </c>
      <c r="S38" s="72">
        <v>0</v>
      </c>
      <c r="T38" s="232">
        <f t="shared" si="27"/>
        <v>632.34749999999997</v>
      </c>
      <c r="U38" s="231">
        <v>0</v>
      </c>
      <c r="V38" s="72">
        <v>0</v>
      </c>
      <c r="W38" s="232">
        <f t="shared" si="28"/>
        <v>0</v>
      </c>
      <c r="X38" s="231">
        <v>310.28250000000003</v>
      </c>
      <c r="Y38" s="72">
        <v>0</v>
      </c>
      <c r="Z38" s="232">
        <f t="shared" si="29"/>
        <v>310.28250000000003</v>
      </c>
      <c r="AA38" s="74">
        <v>1117.0749999999998</v>
      </c>
      <c r="AB38" s="244">
        <v>0.22535018850450406</v>
      </c>
      <c r="AC38" s="243">
        <f t="shared" si="8"/>
        <v>3.3071893113712151E-3</v>
      </c>
      <c r="AD38" s="242">
        <v>0</v>
      </c>
      <c r="AE38" s="241">
        <v>0</v>
      </c>
      <c r="AF38" s="240">
        <f t="shared" si="9"/>
        <v>1</v>
      </c>
      <c r="AG38" s="239">
        <f t="shared" si="30"/>
        <v>1117.0749999999998</v>
      </c>
    </row>
    <row r="39" spans="1:33" ht="15">
      <c r="A39" s="377"/>
      <c r="B39" s="218" t="s">
        <v>23</v>
      </c>
      <c r="C39" s="229">
        <f t="shared" si="0"/>
        <v>0.63803812421274775</v>
      </c>
      <c r="D39" s="211">
        <v>93.580127749999988</v>
      </c>
      <c r="E39" s="228">
        <v>1.8878141063704831E-2</v>
      </c>
      <c r="F39" s="222">
        <v>80.388959249999999</v>
      </c>
      <c r="G39" s="227">
        <v>1.6217055350745059E-2</v>
      </c>
      <c r="H39" s="226">
        <f t="shared" si="1"/>
        <v>0.14096121491990579</v>
      </c>
      <c r="I39" s="211">
        <v>146.6685519230769</v>
      </c>
      <c r="J39" s="49">
        <v>128.61921807692309</v>
      </c>
      <c r="K39" s="225">
        <f t="shared" si="24"/>
        <v>18.049333846153814</v>
      </c>
      <c r="L39" s="211">
        <v>2530.7649999999994</v>
      </c>
      <c r="M39" s="49">
        <v>444.57499999999987</v>
      </c>
      <c r="N39" s="212">
        <f t="shared" si="25"/>
        <v>2086.1899999999996</v>
      </c>
      <c r="O39" s="211">
        <v>210.78999999999996</v>
      </c>
      <c r="P39" s="49">
        <v>118.26749999999998</v>
      </c>
      <c r="Q39" s="212">
        <f t="shared" si="26"/>
        <v>92.52249999999998</v>
      </c>
      <c r="R39" s="211">
        <v>1060.6500000000001</v>
      </c>
      <c r="S39" s="49">
        <v>549.26250000000005</v>
      </c>
      <c r="T39" s="212">
        <f t="shared" si="27"/>
        <v>511.38750000000005</v>
      </c>
      <c r="U39" s="211">
        <v>392.7349999999999</v>
      </c>
      <c r="V39" s="49">
        <v>392.75</v>
      </c>
      <c r="W39" s="212">
        <f t="shared" si="28"/>
        <v>-1.5000000000100044E-2</v>
      </c>
      <c r="X39" s="211">
        <v>0</v>
      </c>
      <c r="Y39" s="49">
        <v>314.87250000000017</v>
      </c>
      <c r="Z39" s="212">
        <f t="shared" si="29"/>
        <v>-314.87250000000017</v>
      </c>
      <c r="AA39" s="51">
        <v>4194.9399999999996</v>
      </c>
      <c r="AB39" s="224">
        <v>0.84625519303993402</v>
      </c>
      <c r="AC39" s="223">
        <f t="shared" si="8"/>
        <v>2.230785845566325E-2</v>
      </c>
      <c r="AD39" s="222">
        <v>1819.7275000000002</v>
      </c>
      <c r="AE39" s="221">
        <v>0.36709794312672278</v>
      </c>
      <c r="AF39" s="220">
        <f t="shared" si="9"/>
        <v>4.4176372149126716E-2</v>
      </c>
      <c r="AG39" s="219">
        <f t="shared" si="30"/>
        <v>2375.2124999999996</v>
      </c>
    </row>
    <row r="40" spans="1:33" ht="15">
      <c r="A40" s="377"/>
      <c r="B40" s="270" t="s">
        <v>22</v>
      </c>
      <c r="C40" s="269">
        <f t="shared" si="0"/>
        <v>0.67695614429676954</v>
      </c>
      <c r="D40" s="251">
        <v>259.71041050000002</v>
      </c>
      <c r="E40" s="268">
        <v>5.2391996922997244E-2</v>
      </c>
      <c r="F40" s="262">
        <v>203.28922800000001</v>
      </c>
      <c r="G40" s="267">
        <v>4.1010017960721797E-2</v>
      </c>
      <c r="H40" s="266">
        <f t="shared" si="1"/>
        <v>0.21724651850257659</v>
      </c>
      <c r="I40" s="251">
        <v>383.64436557377053</v>
      </c>
      <c r="J40" s="61">
        <v>307.25575604215459</v>
      </c>
      <c r="K40" s="265">
        <f t="shared" si="24"/>
        <v>76.388609531615941</v>
      </c>
      <c r="L40" s="251">
        <v>8139.0325000000012</v>
      </c>
      <c r="M40" s="61">
        <v>1306.9749999999985</v>
      </c>
      <c r="N40" s="252">
        <f t="shared" si="25"/>
        <v>6832.0575000000026</v>
      </c>
      <c r="O40" s="251">
        <v>190.16499999999999</v>
      </c>
      <c r="P40" s="61">
        <v>322.18499999999995</v>
      </c>
      <c r="Q40" s="252">
        <f t="shared" si="26"/>
        <v>-132.01999999999995</v>
      </c>
      <c r="R40" s="251">
        <v>272.39249999999998</v>
      </c>
      <c r="S40" s="61">
        <v>5372.58</v>
      </c>
      <c r="T40" s="252">
        <f t="shared" si="27"/>
        <v>-5100.1875</v>
      </c>
      <c r="U40" s="251">
        <v>4958.9750000000004</v>
      </c>
      <c r="V40" s="61">
        <v>4959</v>
      </c>
      <c r="W40" s="252">
        <f t="shared" si="28"/>
        <v>-2.4999999999636202E-2</v>
      </c>
      <c r="X40" s="251">
        <v>200</v>
      </c>
      <c r="Y40" s="61">
        <v>64.842499999999262</v>
      </c>
      <c r="Z40" s="252">
        <f t="shared" si="29"/>
        <v>135.15750000000074</v>
      </c>
      <c r="AA40" s="63">
        <v>13760.565000000002</v>
      </c>
      <c r="AB40" s="264">
        <v>2.7759514058397889</v>
      </c>
      <c r="AC40" s="263">
        <f t="shared" si="8"/>
        <v>1.8873528121846738E-2</v>
      </c>
      <c r="AD40" s="262">
        <v>12025.582499999997</v>
      </c>
      <c r="AE40" s="261">
        <v>2.4259492702345327</v>
      </c>
      <c r="AF40" s="260">
        <f t="shared" si="9"/>
        <v>1.6904730228244666E-2</v>
      </c>
      <c r="AG40" s="259">
        <f t="shared" si="30"/>
        <v>1734.9825000000055</v>
      </c>
    </row>
    <row r="41" spans="1:33" ht="15">
      <c r="A41" s="377"/>
      <c r="B41" s="270" t="s">
        <v>21</v>
      </c>
      <c r="C41" s="269">
        <f t="shared" si="0"/>
        <v>0.71474177624036805</v>
      </c>
      <c r="D41" s="251">
        <v>766.22642450000001</v>
      </c>
      <c r="E41" s="268">
        <v>0.15457267345362413</v>
      </c>
      <c r="F41" s="262">
        <v>545.49823774999993</v>
      </c>
      <c r="G41" s="267">
        <v>0.11004465287098038</v>
      </c>
      <c r="H41" s="266">
        <f t="shared" si="1"/>
        <v>0.28807174967117055</v>
      </c>
      <c r="I41" s="251">
        <v>1072.0325157575758</v>
      </c>
      <c r="J41" s="61">
        <v>758.28326954545423</v>
      </c>
      <c r="K41" s="265">
        <f t="shared" si="24"/>
        <v>313.74924621212153</v>
      </c>
      <c r="L41" s="251">
        <v>5207.5975000000008</v>
      </c>
      <c r="M41" s="61">
        <v>1461.5475000000001</v>
      </c>
      <c r="N41" s="252">
        <f t="shared" si="25"/>
        <v>3746.0500000000006</v>
      </c>
      <c r="O41" s="251">
        <v>138.68750000000017</v>
      </c>
      <c r="P41" s="61">
        <v>117.85250000000016</v>
      </c>
      <c r="Q41" s="252">
        <f t="shared" si="26"/>
        <v>20.835000000000008</v>
      </c>
      <c r="R41" s="251">
        <v>1130.3225000000002</v>
      </c>
      <c r="S41" s="61">
        <v>1458.75</v>
      </c>
      <c r="T41" s="252">
        <f t="shared" si="27"/>
        <v>-328.42749999999978</v>
      </c>
      <c r="U41" s="251">
        <v>5669</v>
      </c>
      <c r="V41" s="61">
        <v>4526.5224999999991</v>
      </c>
      <c r="W41" s="252">
        <f t="shared" si="28"/>
        <v>1142.4775000000009</v>
      </c>
      <c r="X41" s="251">
        <v>49.999999999999993</v>
      </c>
      <c r="Y41" s="61">
        <v>607.75250000000017</v>
      </c>
      <c r="Z41" s="252">
        <f t="shared" si="29"/>
        <v>-557.75250000000017</v>
      </c>
      <c r="AA41" s="63">
        <v>12195.607500000002</v>
      </c>
      <c r="AB41" s="264">
        <v>2.4602488186128455</v>
      </c>
      <c r="AC41" s="263">
        <f t="shared" si="8"/>
        <v>6.2828065309579684E-2</v>
      </c>
      <c r="AD41" s="262">
        <v>8172.4250000000002</v>
      </c>
      <c r="AE41" s="261">
        <v>1.6486426719700653</v>
      </c>
      <c r="AF41" s="260">
        <f t="shared" si="9"/>
        <v>6.6748637980770686E-2</v>
      </c>
      <c r="AG41" s="259">
        <f t="shared" si="30"/>
        <v>4023.1825000000017</v>
      </c>
    </row>
    <row r="42" spans="1:33" ht="15">
      <c r="A42" s="377"/>
      <c r="B42" s="270" t="s">
        <v>20</v>
      </c>
      <c r="C42" s="269">
        <f t="shared" si="0"/>
        <v>0.71138923016664579</v>
      </c>
      <c r="D42" s="251">
        <v>964.69837475000008</v>
      </c>
      <c r="E42" s="268">
        <v>0.19461089058469777</v>
      </c>
      <c r="F42" s="262">
        <v>880.00554999999997</v>
      </c>
      <c r="G42" s="267">
        <v>0.17752560608393309</v>
      </c>
      <c r="H42" s="266">
        <f t="shared" si="1"/>
        <v>8.7792025950026206E-2</v>
      </c>
      <c r="I42" s="251">
        <v>1356.0767212121214</v>
      </c>
      <c r="J42" s="61">
        <v>1225.4983706363637</v>
      </c>
      <c r="K42" s="265">
        <f t="shared" si="24"/>
        <v>130.57835057575767</v>
      </c>
      <c r="L42" s="251">
        <v>1492.9825000000017</v>
      </c>
      <c r="M42" s="61">
        <v>1199.1850000000004</v>
      </c>
      <c r="N42" s="252">
        <f t="shared" si="25"/>
        <v>293.79750000000126</v>
      </c>
      <c r="O42" s="251">
        <v>99.887499999999847</v>
      </c>
      <c r="P42" s="61">
        <v>179.2200000000002</v>
      </c>
      <c r="Q42" s="252">
        <f t="shared" si="26"/>
        <v>-79.332500000000351</v>
      </c>
      <c r="R42" s="251">
        <v>6651.92</v>
      </c>
      <c r="S42" s="61">
        <v>3463.9550000000004</v>
      </c>
      <c r="T42" s="252">
        <f t="shared" si="27"/>
        <v>3187.9649999999997</v>
      </c>
      <c r="U42" s="251">
        <v>8145.4525000000003</v>
      </c>
      <c r="V42" s="61">
        <v>5435.4274999999998</v>
      </c>
      <c r="W42" s="252">
        <f t="shared" si="28"/>
        <v>2710.0250000000005</v>
      </c>
      <c r="X42" s="251">
        <v>0</v>
      </c>
      <c r="Y42" s="61">
        <v>140.03750000000002</v>
      </c>
      <c r="Z42" s="252">
        <f t="shared" si="29"/>
        <v>-140.03750000000002</v>
      </c>
      <c r="AA42" s="63">
        <v>16390.2425</v>
      </c>
      <c r="AB42" s="264">
        <v>3.3064424832795782</v>
      </c>
      <c r="AC42" s="263">
        <f t="shared" si="8"/>
        <v>5.8858090400431849E-2</v>
      </c>
      <c r="AD42" s="262">
        <v>10417.825000000001</v>
      </c>
      <c r="AE42" s="261">
        <v>2.1016125377860972</v>
      </c>
      <c r="AF42" s="260">
        <f t="shared" si="9"/>
        <v>8.4471139609275436E-2</v>
      </c>
      <c r="AG42" s="259">
        <f t="shared" si="30"/>
        <v>5972.4174999999996</v>
      </c>
    </row>
    <row r="43" spans="1:33" ht="15">
      <c r="A43" s="377"/>
      <c r="B43" s="270" t="s">
        <v>19</v>
      </c>
      <c r="C43" s="269">
        <f t="shared" si="0"/>
        <v>0.77149923040343216</v>
      </c>
      <c r="D43" s="251">
        <v>953.29109249999988</v>
      </c>
      <c r="E43" s="268">
        <v>0.19230967248800629</v>
      </c>
      <c r="F43" s="262">
        <v>735.7597025</v>
      </c>
      <c r="G43" s="267">
        <v>0.14842654926261181</v>
      </c>
      <c r="H43" s="266">
        <f t="shared" si="1"/>
        <v>0.22818989048720173</v>
      </c>
      <c r="I43" s="251">
        <v>1235.6345345950704</v>
      </c>
      <c r="J43" s="61">
        <v>954.40649211267601</v>
      </c>
      <c r="K43" s="265">
        <f t="shared" si="24"/>
        <v>281.22804248239436</v>
      </c>
      <c r="L43" s="251">
        <v>287.86249999999899</v>
      </c>
      <c r="M43" s="61">
        <v>251.84000000000034</v>
      </c>
      <c r="N43" s="252">
        <f t="shared" si="25"/>
        <v>36.022499999998644</v>
      </c>
      <c r="O43" s="251">
        <v>140.0949999999998</v>
      </c>
      <c r="P43" s="61">
        <v>159.5025</v>
      </c>
      <c r="Q43" s="252">
        <f t="shared" si="26"/>
        <v>-19.407500000000198</v>
      </c>
      <c r="R43" s="251">
        <v>4417.5600000000004</v>
      </c>
      <c r="S43" s="61">
        <v>2655.7024999999999</v>
      </c>
      <c r="T43" s="252">
        <f t="shared" si="27"/>
        <v>1761.8575000000005</v>
      </c>
      <c r="U43" s="251">
        <v>4793.2574999999997</v>
      </c>
      <c r="V43" s="61">
        <v>3141.9449999999997</v>
      </c>
      <c r="W43" s="252">
        <f t="shared" si="28"/>
        <v>1651.3125</v>
      </c>
      <c r="X43" s="251">
        <v>0</v>
      </c>
      <c r="Y43" s="61">
        <v>2.1474999999999795</v>
      </c>
      <c r="Z43" s="252">
        <f t="shared" si="29"/>
        <v>-2.1474999999999795</v>
      </c>
      <c r="AA43" s="63">
        <v>9638.7749999999978</v>
      </c>
      <c r="AB43" s="264">
        <v>1.944452935749615</v>
      </c>
      <c r="AC43" s="263">
        <f t="shared" si="8"/>
        <v>9.8901685380144266E-2</v>
      </c>
      <c r="AD43" s="262">
        <v>6211.1374999999998</v>
      </c>
      <c r="AE43" s="261">
        <v>1.252987494406308</v>
      </c>
      <c r="AF43" s="260">
        <f t="shared" si="9"/>
        <v>0.11845812502138296</v>
      </c>
      <c r="AG43" s="259">
        <f t="shared" si="30"/>
        <v>3427.637499999998</v>
      </c>
    </row>
    <row r="44" spans="1:33" ht="15">
      <c r="A44" s="377"/>
      <c r="B44" s="258" t="s">
        <v>18</v>
      </c>
      <c r="C44" s="269">
        <f t="shared" si="0"/>
        <v>0.7758531237618389</v>
      </c>
      <c r="D44" s="251">
        <v>204.78080574999996</v>
      </c>
      <c r="E44" s="268">
        <v>4.1310917510343284E-2</v>
      </c>
      <c r="F44" s="262">
        <v>310.27246349999996</v>
      </c>
      <c r="G44" s="267">
        <v>6.259199971408419E-2</v>
      </c>
      <c r="H44" s="266">
        <f t="shared" si="1"/>
        <v>-0.51514426541902614</v>
      </c>
      <c r="I44" s="251">
        <v>263.94274828345067</v>
      </c>
      <c r="J44" s="61">
        <v>405.22458298415495</v>
      </c>
      <c r="K44" s="265">
        <f t="shared" si="24"/>
        <v>-141.28183470070428</v>
      </c>
      <c r="L44" s="251">
        <v>78.349999999999952</v>
      </c>
      <c r="M44" s="61">
        <v>170.37000000000009</v>
      </c>
      <c r="N44" s="252">
        <f t="shared" si="25"/>
        <v>-92.020000000000138</v>
      </c>
      <c r="O44" s="251">
        <v>97.677500000000038</v>
      </c>
      <c r="P44" s="61">
        <v>161.50499999999988</v>
      </c>
      <c r="Q44" s="252">
        <f t="shared" si="26"/>
        <v>-63.827499999999844</v>
      </c>
      <c r="R44" s="251">
        <v>765.33249999999998</v>
      </c>
      <c r="S44" s="61">
        <v>2368.1149999999998</v>
      </c>
      <c r="T44" s="252">
        <f t="shared" si="27"/>
        <v>-1602.7824999999998</v>
      </c>
      <c r="U44" s="251">
        <v>6280.85</v>
      </c>
      <c r="V44" s="61">
        <v>4383.8624999999993</v>
      </c>
      <c r="W44" s="252">
        <f t="shared" si="28"/>
        <v>1896.9875000000011</v>
      </c>
      <c r="X44" s="251">
        <v>143.4725</v>
      </c>
      <c r="Y44" s="61">
        <v>138.61249999999995</v>
      </c>
      <c r="Z44" s="252">
        <f t="shared" si="29"/>
        <v>4.8600000000000421</v>
      </c>
      <c r="AA44" s="63">
        <v>7365.6824999999999</v>
      </c>
      <c r="AB44" s="264">
        <v>1.4858965958770243</v>
      </c>
      <c r="AC44" s="263">
        <f t="shared" si="8"/>
        <v>2.7802013696626205E-2</v>
      </c>
      <c r="AD44" s="262">
        <v>7222.4649999999992</v>
      </c>
      <c r="AE44" s="261">
        <v>1.4570049888264838</v>
      </c>
      <c r="AF44" s="260">
        <f t="shared" si="9"/>
        <v>4.2959358543101282E-2</v>
      </c>
      <c r="AG44" s="259">
        <f t="shared" si="30"/>
        <v>143.21750000000065</v>
      </c>
    </row>
    <row r="45" spans="1:33" ht="15">
      <c r="A45" s="377"/>
      <c r="B45" s="238" t="s">
        <v>17</v>
      </c>
      <c r="C45" s="249">
        <f t="shared" si="0"/>
        <v>0.72279146739549704</v>
      </c>
      <c r="D45" s="231">
        <v>62.071296999999994</v>
      </c>
      <c r="E45" s="248">
        <v>1.2521789924283561E-2</v>
      </c>
      <c r="F45" s="242">
        <v>94.147925999999998</v>
      </c>
      <c r="G45" s="247">
        <v>1.8992684335565023E-2</v>
      </c>
      <c r="H45" s="246">
        <f t="shared" si="1"/>
        <v>-0.51677072254507594</v>
      </c>
      <c r="I45" s="231">
        <v>85.877185606060593</v>
      </c>
      <c r="J45" s="72">
        <v>130.57802833333332</v>
      </c>
      <c r="K45" s="245">
        <f t="shared" si="24"/>
        <v>-44.700842727272729</v>
      </c>
      <c r="L45" s="231">
        <v>102.74000000000001</v>
      </c>
      <c r="M45" s="72">
        <v>94.745000000000218</v>
      </c>
      <c r="N45" s="232">
        <f t="shared" si="25"/>
        <v>7.9949999999997914</v>
      </c>
      <c r="O45" s="231">
        <v>128.70750000000001</v>
      </c>
      <c r="P45" s="72">
        <v>127.3824999999996</v>
      </c>
      <c r="Q45" s="232">
        <f t="shared" si="26"/>
        <v>1.325000000000415</v>
      </c>
      <c r="R45" s="231">
        <v>0</v>
      </c>
      <c r="S45" s="72">
        <v>1452.18</v>
      </c>
      <c r="T45" s="232">
        <f t="shared" si="27"/>
        <v>-1452.18</v>
      </c>
      <c r="U45" s="231">
        <v>5715.5575000000008</v>
      </c>
      <c r="V45" s="72">
        <v>3714.7999999999993</v>
      </c>
      <c r="W45" s="232">
        <f t="shared" si="28"/>
        <v>2000.7575000000015</v>
      </c>
      <c r="X45" s="231">
        <v>28.612499999999997</v>
      </c>
      <c r="Y45" s="72">
        <v>24.952499999999944</v>
      </c>
      <c r="Z45" s="232">
        <f t="shared" si="29"/>
        <v>3.6600000000000534</v>
      </c>
      <c r="AA45" s="74">
        <v>5975.6175000000012</v>
      </c>
      <c r="AB45" s="244">
        <v>1.2054754873717646</v>
      </c>
      <c r="AC45" s="243">
        <f t="shared" si="8"/>
        <v>1.0387428077516673E-2</v>
      </c>
      <c r="AD45" s="242">
        <v>5414.0599999999995</v>
      </c>
      <c r="AE45" s="241">
        <v>1.0921911604702705</v>
      </c>
      <c r="AF45" s="240">
        <f t="shared" si="9"/>
        <v>1.7389523943214521E-2</v>
      </c>
      <c r="AG45" s="239">
        <f t="shared" si="30"/>
        <v>561.55750000000171</v>
      </c>
    </row>
    <row r="46" spans="1:33" ht="15">
      <c r="A46" s="377"/>
      <c r="B46" s="218" t="s">
        <v>16</v>
      </c>
      <c r="C46" s="229">
        <f t="shared" si="0"/>
        <v>1</v>
      </c>
      <c r="D46" s="211">
        <v>0</v>
      </c>
      <c r="E46" s="228">
        <v>0</v>
      </c>
      <c r="F46" s="222">
        <v>0</v>
      </c>
      <c r="G46" s="227">
        <v>0</v>
      </c>
      <c r="H46" s="226">
        <f t="shared" si="1"/>
        <v>1</v>
      </c>
      <c r="I46" s="211">
        <v>0</v>
      </c>
      <c r="J46" s="49">
        <v>0</v>
      </c>
      <c r="K46" s="225">
        <f t="shared" si="24"/>
        <v>0</v>
      </c>
      <c r="L46" s="211">
        <v>92.872500000000031</v>
      </c>
      <c r="M46" s="49">
        <v>0</v>
      </c>
      <c r="N46" s="212">
        <f t="shared" si="25"/>
        <v>92.872500000000031</v>
      </c>
      <c r="O46" s="211">
        <v>142.78</v>
      </c>
      <c r="P46" s="49">
        <v>2.9675000000000002</v>
      </c>
      <c r="Q46" s="212">
        <f t="shared" si="26"/>
        <v>139.8125</v>
      </c>
      <c r="R46" s="211">
        <v>42.365000000000002</v>
      </c>
      <c r="S46" s="49">
        <v>0</v>
      </c>
      <c r="T46" s="212">
        <f t="shared" si="27"/>
        <v>42.365000000000002</v>
      </c>
      <c r="U46" s="211">
        <v>0</v>
      </c>
      <c r="V46" s="49">
        <v>0</v>
      </c>
      <c r="W46" s="212">
        <f t="shared" si="28"/>
        <v>0</v>
      </c>
      <c r="X46" s="211">
        <v>0</v>
      </c>
      <c r="Y46" s="49">
        <v>0</v>
      </c>
      <c r="Z46" s="212">
        <f t="shared" si="29"/>
        <v>0</v>
      </c>
      <c r="AA46" s="51">
        <v>278.01750000000004</v>
      </c>
      <c r="AB46" s="224">
        <v>5.6085129496722223E-2</v>
      </c>
      <c r="AC46" s="223">
        <f t="shared" si="8"/>
        <v>0</v>
      </c>
      <c r="AD46" s="222">
        <v>2.9675000000000002</v>
      </c>
      <c r="AE46" s="221">
        <v>5.9864081090633058E-4</v>
      </c>
      <c r="AF46" s="220">
        <f t="shared" si="9"/>
        <v>0</v>
      </c>
      <c r="AG46" s="219">
        <f t="shared" si="30"/>
        <v>275.05000000000007</v>
      </c>
    </row>
    <row r="47" spans="1:33" ht="15.75" thickBot="1">
      <c r="A47" s="377"/>
      <c r="B47" s="198" t="s">
        <v>15</v>
      </c>
      <c r="C47" s="209">
        <f t="shared" si="0"/>
        <v>1</v>
      </c>
      <c r="D47" s="191">
        <v>0</v>
      </c>
      <c r="E47" s="208">
        <v>0</v>
      </c>
      <c r="F47" s="202">
        <v>0</v>
      </c>
      <c r="G47" s="207">
        <v>0</v>
      </c>
      <c r="H47" s="206">
        <f t="shared" si="1"/>
        <v>1</v>
      </c>
      <c r="I47" s="191">
        <v>0</v>
      </c>
      <c r="J47" s="38">
        <v>0</v>
      </c>
      <c r="K47" s="205">
        <f t="shared" si="24"/>
        <v>0</v>
      </c>
      <c r="L47" s="191">
        <v>68.710000000000008</v>
      </c>
      <c r="M47" s="38">
        <v>0</v>
      </c>
      <c r="N47" s="192">
        <f t="shared" si="25"/>
        <v>68.710000000000008</v>
      </c>
      <c r="O47" s="191">
        <v>5.26</v>
      </c>
      <c r="P47" s="38">
        <v>2.6900000000000004</v>
      </c>
      <c r="Q47" s="192">
        <f t="shared" si="26"/>
        <v>2.5699999999999994</v>
      </c>
      <c r="R47" s="191">
        <v>0</v>
      </c>
      <c r="S47" s="38">
        <v>0</v>
      </c>
      <c r="T47" s="192">
        <f t="shared" si="27"/>
        <v>0</v>
      </c>
      <c r="U47" s="191">
        <v>0</v>
      </c>
      <c r="V47" s="38">
        <v>0</v>
      </c>
      <c r="W47" s="192">
        <f t="shared" si="28"/>
        <v>0</v>
      </c>
      <c r="X47" s="191">
        <v>0</v>
      </c>
      <c r="Y47" s="38">
        <v>0</v>
      </c>
      <c r="Z47" s="192">
        <f t="shared" si="29"/>
        <v>0</v>
      </c>
      <c r="AA47" s="40">
        <v>73.970000000000013</v>
      </c>
      <c r="AB47" s="204">
        <v>1.4922143494105741E-2</v>
      </c>
      <c r="AC47" s="203">
        <f t="shared" si="8"/>
        <v>0</v>
      </c>
      <c r="AD47" s="202">
        <v>2.6900000000000004</v>
      </c>
      <c r="AE47" s="201">
        <v>5.4266007795721299E-4</v>
      </c>
      <c r="AF47" s="200">
        <f t="shared" si="9"/>
        <v>0</v>
      </c>
      <c r="AG47" s="199">
        <f t="shared" si="30"/>
        <v>71.280000000000015</v>
      </c>
    </row>
    <row r="48" spans="1:33" ht="15">
      <c r="A48" s="377"/>
      <c r="B48" s="178" t="s">
        <v>14</v>
      </c>
      <c r="C48" s="189">
        <f t="shared" si="0"/>
        <v>0.72710107561109261</v>
      </c>
      <c r="D48" s="171">
        <f>SUM(D36:D47)</f>
        <v>3308.0529112499999</v>
      </c>
      <c r="E48" s="188">
        <v>0.66734135768239466</v>
      </c>
      <c r="F48" s="182">
        <f>SUM(F36:F47)</f>
        <v>2849.362067</v>
      </c>
      <c r="G48" s="187">
        <v>0.57480856557864135</v>
      </c>
      <c r="H48" s="186">
        <f t="shared" si="1"/>
        <v>0.13865885962406699</v>
      </c>
      <c r="I48" s="171">
        <f t="shared" ref="I48:AA48" si="31">SUM(I36:I47)</f>
        <v>4549.6465652588186</v>
      </c>
      <c r="J48" s="27">
        <f t="shared" si="31"/>
        <v>3909.8657177310602</v>
      </c>
      <c r="K48" s="185">
        <f t="shared" si="31"/>
        <v>639.78084752775862</v>
      </c>
      <c r="L48" s="171">
        <f t="shared" si="31"/>
        <v>18148.245000000003</v>
      </c>
      <c r="M48" s="27">
        <f t="shared" si="31"/>
        <v>4929.2374999999993</v>
      </c>
      <c r="N48" s="172">
        <f t="shared" si="31"/>
        <v>13219.0075</v>
      </c>
      <c r="O48" s="171">
        <f t="shared" si="31"/>
        <v>1314.0124999999996</v>
      </c>
      <c r="P48" s="27">
        <f t="shared" si="31"/>
        <v>1191.5725</v>
      </c>
      <c r="Q48" s="172">
        <f t="shared" si="31"/>
        <v>122.43999999999997</v>
      </c>
      <c r="R48" s="171">
        <f t="shared" si="31"/>
        <v>15548.977500000003</v>
      </c>
      <c r="S48" s="27">
        <f t="shared" si="31"/>
        <v>17320.544999999998</v>
      </c>
      <c r="T48" s="172">
        <f t="shared" si="31"/>
        <v>-1771.5674999999992</v>
      </c>
      <c r="U48" s="171">
        <f t="shared" si="31"/>
        <v>35955.827499999999</v>
      </c>
      <c r="V48" s="27">
        <f t="shared" si="31"/>
        <v>26554.307499999995</v>
      </c>
      <c r="W48" s="172">
        <f t="shared" si="31"/>
        <v>9401.5200000000041</v>
      </c>
      <c r="X48" s="171">
        <f t="shared" si="31"/>
        <v>1189.0925</v>
      </c>
      <c r="Y48" s="27">
        <f t="shared" si="31"/>
        <v>1293.2174999999995</v>
      </c>
      <c r="Z48" s="172">
        <f t="shared" si="31"/>
        <v>-104.12499999999949</v>
      </c>
      <c r="AA48" s="29">
        <f t="shared" si="31"/>
        <v>72156.154999999999</v>
      </c>
      <c r="AB48" s="184">
        <v>14.556232241353728</v>
      </c>
      <c r="AC48" s="183">
        <f t="shared" si="8"/>
        <v>4.5845748172834322E-2</v>
      </c>
      <c r="AD48" s="182">
        <f>SUM(AD36:AD47)</f>
        <v>51288.87999999999</v>
      </c>
      <c r="AE48" s="181">
        <v>10.346627367709342</v>
      </c>
      <c r="AF48" s="180">
        <f t="shared" si="9"/>
        <v>5.555516258105072E-2</v>
      </c>
      <c r="AG48" s="179">
        <f>SUM(AG36:AG47)</f>
        <v>20867.275000000005</v>
      </c>
    </row>
    <row r="49" spans="1:33" ht="15">
      <c r="A49" s="377"/>
      <c r="B49" s="158" t="s">
        <v>87</v>
      </c>
      <c r="C49" s="169">
        <f t="shared" si="0"/>
        <v>0.72721132348965667</v>
      </c>
      <c r="D49" s="151">
        <f>SUM(D39:D45)</f>
        <v>3304.3585327499995</v>
      </c>
      <c r="E49" s="168">
        <v>0.66659608194765707</v>
      </c>
      <c r="F49" s="162">
        <f>SUM(F39:F45)</f>
        <v>2849.362067</v>
      </c>
      <c r="G49" s="167">
        <v>0.57480856557864135</v>
      </c>
      <c r="H49" s="166">
        <f t="shared" si="1"/>
        <v>0.13769585268682571</v>
      </c>
      <c r="I49" s="151">
        <f t="shared" ref="I49:AA49" si="32">SUM(I39:I45)</f>
        <v>4543.8766229511257</v>
      </c>
      <c r="J49" s="16">
        <f t="shared" si="32"/>
        <v>3909.8657177310602</v>
      </c>
      <c r="K49" s="165">
        <f t="shared" si="32"/>
        <v>634.01090522006632</v>
      </c>
      <c r="L49" s="151">
        <f t="shared" si="32"/>
        <v>17839.330000000002</v>
      </c>
      <c r="M49" s="16">
        <f t="shared" si="32"/>
        <v>4929.2374999999993</v>
      </c>
      <c r="N49" s="152">
        <f t="shared" si="32"/>
        <v>12910.092500000001</v>
      </c>
      <c r="O49" s="151">
        <f t="shared" si="32"/>
        <v>1006.0099999999998</v>
      </c>
      <c r="P49" s="16">
        <f t="shared" si="32"/>
        <v>1185.915</v>
      </c>
      <c r="Q49" s="152">
        <f t="shared" si="32"/>
        <v>-179.90499999999994</v>
      </c>
      <c r="R49" s="151">
        <f t="shared" si="32"/>
        <v>14298.177500000002</v>
      </c>
      <c r="S49" s="16">
        <f t="shared" si="32"/>
        <v>17320.544999999998</v>
      </c>
      <c r="T49" s="152">
        <f t="shared" si="32"/>
        <v>-3022.3674999999994</v>
      </c>
      <c r="U49" s="151">
        <f t="shared" si="32"/>
        <v>35955.827499999999</v>
      </c>
      <c r="V49" s="16">
        <f t="shared" si="32"/>
        <v>26554.307499999995</v>
      </c>
      <c r="W49" s="152">
        <f t="shared" si="32"/>
        <v>9401.5200000000041</v>
      </c>
      <c r="X49" s="151">
        <f t="shared" si="32"/>
        <v>422.08499999999998</v>
      </c>
      <c r="Y49" s="16">
        <f t="shared" si="32"/>
        <v>1293.2174999999995</v>
      </c>
      <c r="Z49" s="152">
        <f t="shared" si="32"/>
        <v>-871.1324999999996</v>
      </c>
      <c r="AA49" s="18">
        <f t="shared" si="32"/>
        <v>69521.430000000008</v>
      </c>
      <c r="AB49" s="164">
        <v>14.024722919770552</v>
      </c>
      <c r="AC49" s="163">
        <f t="shared" si="8"/>
        <v>4.7530071414670257E-2</v>
      </c>
      <c r="AD49" s="162">
        <f>SUM(AD39:AD45)</f>
        <v>51283.222499999989</v>
      </c>
      <c r="AE49" s="161">
        <v>10.345486066820479</v>
      </c>
      <c r="AF49" s="160">
        <f t="shared" si="9"/>
        <v>5.5561291356057058E-2</v>
      </c>
      <c r="AG49" s="159">
        <f>SUM(AG39:AG45)</f>
        <v>18238.207500000004</v>
      </c>
    </row>
    <row r="50" spans="1:33" ht="15.75" thickBot="1">
      <c r="A50" s="378"/>
      <c r="B50" s="138" t="s">
        <v>86</v>
      </c>
      <c r="C50" s="149">
        <f t="shared" si="0"/>
        <v>0.64027997213676979</v>
      </c>
      <c r="D50" s="131">
        <f>SUM(D36:D38,D46:D47)</f>
        <v>3.6943784999999996</v>
      </c>
      <c r="E50" s="148">
        <v>7.4527573473758435E-4</v>
      </c>
      <c r="F50" s="142">
        <f>SUM(F36:F38,F46:F47)</f>
        <v>0</v>
      </c>
      <c r="G50" s="147">
        <v>0</v>
      </c>
      <c r="H50" s="146">
        <f t="shared" si="1"/>
        <v>1</v>
      </c>
      <c r="I50" s="131">
        <f t="shared" ref="I50:AA50" si="33">SUM(I36:I38,I46:I47)</f>
        <v>5.7699423076923075</v>
      </c>
      <c r="J50" s="5">
        <f t="shared" si="33"/>
        <v>0</v>
      </c>
      <c r="K50" s="145">
        <f t="shared" si="33"/>
        <v>5.7699423076923075</v>
      </c>
      <c r="L50" s="131">
        <f t="shared" si="33"/>
        <v>308.91500000000002</v>
      </c>
      <c r="M50" s="5">
        <f t="shared" si="33"/>
        <v>0</v>
      </c>
      <c r="N50" s="132">
        <f t="shared" si="33"/>
        <v>308.91500000000002</v>
      </c>
      <c r="O50" s="131">
        <f t="shared" si="33"/>
        <v>308.00249999999994</v>
      </c>
      <c r="P50" s="5">
        <f t="shared" si="33"/>
        <v>5.6575000000000006</v>
      </c>
      <c r="Q50" s="132">
        <f t="shared" si="33"/>
        <v>302.34499999999991</v>
      </c>
      <c r="R50" s="131">
        <f t="shared" si="33"/>
        <v>1250.8</v>
      </c>
      <c r="S50" s="5">
        <f t="shared" si="33"/>
        <v>0</v>
      </c>
      <c r="T50" s="132">
        <f t="shared" si="33"/>
        <v>1250.8</v>
      </c>
      <c r="U50" s="131">
        <f t="shared" si="33"/>
        <v>0</v>
      </c>
      <c r="V50" s="5">
        <f t="shared" si="33"/>
        <v>0</v>
      </c>
      <c r="W50" s="132">
        <f t="shared" si="33"/>
        <v>0</v>
      </c>
      <c r="X50" s="131">
        <f t="shared" si="33"/>
        <v>767.00750000000005</v>
      </c>
      <c r="Y50" s="5">
        <f t="shared" si="33"/>
        <v>0</v>
      </c>
      <c r="Z50" s="132">
        <f t="shared" si="33"/>
        <v>767.00750000000005</v>
      </c>
      <c r="AA50" s="7">
        <f t="shared" si="33"/>
        <v>2634.7249999999995</v>
      </c>
      <c r="AB50" s="144">
        <v>0.53150932158317876</v>
      </c>
      <c r="AC50" s="143">
        <f t="shared" si="8"/>
        <v>1.4021875148260256E-3</v>
      </c>
      <c r="AD50" s="142">
        <f>SUM(AD36:AD38,AD46:AD47)</f>
        <v>5.6575000000000006</v>
      </c>
      <c r="AE50" s="141">
        <v>1.1413008888635436E-3</v>
      </c>
      <c r="AF50" s="140">
        <f t="shared" si="9"/>
        <v>0</v>
      </c>
      <c r="AG50" s="139">
        <f>SUM(AG36:AG38,AG46:AG47)</f>
        <v>2629.0675000000001</v>
      </c>
    </row>
    <row r="51" spans="1:33"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c r="AE52" s="349"/>
      <c r="AF52" s="349"/>
      <c r="AG52" s="349"/>
    </row>
    <row r="53" spans="1:33">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c r="AE53" s="349"/>
      <c r="AF53" s="349"/>
      <c r="AG53" s="349"/>
    </row>
    <row r="54" spans="1:33">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c r="AE55" s="347"/>
      <c r="AF55" s="347"/>
      <c r="AG55" s="347"/>
    </row>
    <row r="56" spans="1:33">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c r="AE56" s="356"/>
      <c r="AF56" s="356"/>
      <c r="AG56" s="356"/>
    </row>
    <row r="57" spans="1:33">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c r="AE57" s="356"/>
      <c r="AF57" s="356"/>
      <c r="AG57" s="356"/>
    </row>
    <row r="58" spans="1:33">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c r="AE58" s="356"/>
      <c r="AF58" s="356"/>
      <c r="AG58" s="356"/>
    </row>
    <row r="59" spans="1:33">
      <c r="A59" s="356" t="s">
        <v>159</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c r="AE59" s="356"/>
      <c r="AF59" s="356"/>
      <c r="AG59" s="356"/>
    </row>
    <row r="60" spans="1:33">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row>
    <row r="61" spans="1:33">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c r="AE61" s="347"/>
      <c r="AF61" s="347"/>
      <c r="AG61" s="347"/>
    </row>
    <row r="62" spans="1:33"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row>
    <row r="63" spans="1:33">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row>
    <row r="64" spans="1:33">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5"/>
      <c r="AF64" s="365"/>
      <c r="AG64" s="366"/>
    </row>
    <row r="65" spans="1:33">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9"/>
    </row>
    <row r="66" spans="1:33">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09"/>
      <c r="AE66" s="409"/>
      <c r="AF66" s="409"/>
      <c r="AG66" s="410"/>
    </row>
    <row r="67" spans="1:33">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10"/>
    </row>
    <row r="68" spans="1:33">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8"/>
      <c r="AE68" s="368"/>
      <c r="AF68" s="368"/>
      <c r="AG68" s="369"/>
    </row>
    <row r="69" spans="1:33">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09"/>
      <c r="AE69" s="409"/>
      <c r="AF69" s="409"/>
      <c r="AG69" s="410"/>
    </row>
    <row r="70" spans="1:33">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6"/>
      <c r="AE70" s="406"/>
      <c r="AF70" s="406"/>
      <c r="AG70" s="407"/>
    </row>
  </sheetData>
  <mergeCells count="31">
    <mergeCell ref="A55:AG55"/>
    <mergeCell ref="A65:AG65"/>
    <mergeCell ref="A56:AG56"/>
    <mergeCell ref="A57:AG57"/>
    <mergeCell ref="A58:AG58"/>
    <mergeCell ref="A60:AG60"/>
    <mergeCell ref="A61:AG61"/>
    <mergeCell ref="A62:AG62"/>
    <mergeCell ref="A63:AG63"/>
    <mergeCell ref="A64:AG64"/>
    <mergeCell ref="A59:AG59"/>
    <mergeCell ref="A66:AG66"/>
    <mergeCell ref="A67:AG67"/>
    <mergeCell ref="A68:AG68"/>
    <mergeCell ref="A69:AG69"/>
    <mergeCell ref="A70:AG70"/>
    <mergeCell ref="A6:A20"/>
    <mergeCell ref="A21:A35"/>
    <mergeCell ref="A36:A50"/>
    <mergeCell ref="A3:A5"/>
    <mergeCell ref="B3:B5"/>
    <mergeCell ref="F4:G4"/>
    <mergeCell ref="AC3:AC4"/>
    <mergeCell ref="B52:AG52"/>
    <mergeCell ref="B53:AG53"/>
    <mergeCell ref="C3:C4"/>
    <mergeCell ref="AF3:AF4"/>
    <mergeCell ref="AG3:AG4"/>
    <mergeCell ref="AD3:AE4"/>
    <mergeCell ref="AA3:AB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96.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52.5">
      <c r="B1" s="346" t="str">
        <f>PabloFdr!A1</f>
        <v>FIIP DIVERSION: Pablo Feeder Canal from South Crow Creek to Flathead Pump Canal</v>
      </c>
      <c r="C1" s="127"/>
      <c r="D1" s="127"/>
      <c r="E1" s="127"/>
      <c r="F1" s="127"/>
      <c r="G1" s="127"/>
      <c r="H1" s="127"/>
      <c r="I1" s="127"/>
      <c r="J1" s="127"/>
      <c r="K1" s="127"/>
      <c r="L1" s="127"/>
      <c r="M1" s="127"/>
      <c r="N1" s="127"/>
      <c r="O1" s="127"/>
    </row>
    <row r="2" spans="2:15" ht="23.25">
      <c r="B2" s="125" t="str">
        <f>PabloFdr!A2</f>
        <v>4,957 Acres (90% Sprinkler / 10% Flood)</v>
      </c>
      <c r="C2" s="124"/>
      <c r="D2" s="124"/>
      <c r="E2" s="124"/>
      <c r="F2" s="124"/>
      <c r="G2" s="124"/>
      <c r="H2" s="124"/>
      <c r="I2" s="124"/>
      <c r="J2" s="124"/>
      <c r="K2" s="124"/>
      <c r="L2" s="124"/>
      <c r="M2" s="124"/>
      <c r="N2" s="124"/>
      <c r="O2" s="124"/>
    </row>
  </sheetData>
  <pageMargins left="0.7" right="0.3" top="0.3" bottom="0.7" header="0.3" footer="0.3"/>
  <pageSetup scale="55" orientation="portrait" r:id="rId1"/>
  <headerFooter>
    <oddFooter>&amp;L&amp;Z&amp;F
Tab: &amp;A&amp;R&amp;D &amp;T
Page &amp;P of &amp;N</oddFooter>
  </headerFooter>
  <drawing r:id="rId2"/>
</worksheet>
</file>

<file path=xl/worksheets/sheet97.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162</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212</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1</v>
      </c>
      <c r="D9" s="211">
        <v>0</v>
      </c>
      <c r="E9" s="228">
        <v>0</v>
      </c>
      <c r="F9" s="222">
        <v>18.008864999999997</v>
      </c>
      <c r="G9" s="227">
        <v>1.1388709714465917E-2</v>
      </c>
      <c r="H9" s="226">
        <f t="shared" si="1"/>
        <v>1</v>
      </c>
      <c r="I9" s="211">
        <v>0</v>
      </c>
      <c r="J9" s="49">
        <v>30.014774999999993</v>
      </c>
      <c r="K9" s="225">
        <f t="shared" si="2"/>
        <v>-30.014774999999993</v>
      </c>
      <c r="L9" s="211">
        <v>0</v>
      </c>
      <c r="M9" s="49">
        <v>0</v>
      </c>
      <c r="N9" s="212">
        <f t="shared" si="3"/>
        <v>0</v>
      </c>
      <c r="O9" s="211">
        <v>0</v>
      </c>
      <c r="P9" s="49">
        <v>0</v>
      </c>
      <c r="Q9" s="212">
        <f t="shared" si="4"/>
        <v>0</v>
      </c>
      <c r="R9" s="211">
        <v>0</v>
      </c>
      <c r="S9" s="49">
        <v>33.914999999999999</v>
      </c>
      <c r="T9" s="212">
        <f t="shared" si="5"/>
        <v>-33.914999999999999</v>
      </c>
      <c r="U9" s="211">
        <v>0</v>
      </c>
      <c r="V9" s="49">
        <v>0</v>
      </c>
      <c r="W9" s="212">
        <f t="shared" si="6"/>
        <v>0</v>
      </c>
      <c r="X9" s="51">
        <v>0</v>
      </c>
      <c r="Y9" s="224">
        <v>0</v>
      </c>
      <c r="Z9" s="223">
        <f t="shared" si="7"/>
        <v>1</v>
      </c>
      <c r="AA9" s="222">
        <v>33.914999999999999</v>
      </c>
      <c r="AB9" s="221">
        <v>2.1447664245698529E-2</v>
      </c>
      <c r="AC9" s="220">
        <f t="shared" si="8"/>
        <v>0.53099999999999992</v>
      </c>
      <c r="AD9" s="219">
        <f t="shared" si="9"/>
        <v>-33.914999999999999</v>
      </c>
    </row>
    <row r="10" spans="1:31" ht="15">
      <c r="A10" s="377"/>
      <c r="B10" s="270" t="s">
        <v>22</v>
      </c>
      <c r="C10" s="269">
        <f t="shared" si="0"/>
        <v>0.64</v>
      </c>
      <c r="D10" s="251">
        <v>22.66236</v>
      </c>
      <c r="E10" s="268">
        <v>1.4331555022801812E-2</v>
      </c>
      <c r="F10" s="262">
        <v>60.338722499999996</v>
      </c>
      <c r="G10" s="267">
        <v>3.8157884746996176E-2</v>
      </c>
      <c r="H10" s="266">
        <f t="shared" si="1"/>
        <v>-1.6625083398198597</v>
      </c>
      <c r="I10" s="251">
        <v>35.409937499999998</v>
      </c>
      <c r="J10" s="61">
        <v>94.279253906249991</v>
      </c>
      <c r="K10" s="265">
        <f t="shared" si="2"/>
        <v>-58.869316406249993</v>
      </c>
      <c r="L10" s="251">
        <v>0</v>
      </c>
      <c r="M10" s="61">
        <v>21.287499999999998</v>
      </c>
      <c r="N10" s="252">
        <f t="shared" si="3"/>
        <v>-21.287499999999998</v>
      </c>
      <c r="O10" s="251">
        <v>0</v>
      </c>
      <c r="P10" s="61">
        <v>2.5299999999999998</v>
      </c>
      <c r="Q10" s="252">
        <f t="shared" si="4"/>
        <v>-2.5299999999999998</v>
      </c>
      <c r="R10" s="251">
        <v>39.100000000000009</v>
      </c>
      <c r="S10" s="61">
        <v>82.6</v>
      </c>
      <c r="T10" s="252">
        <f t="shared" si="5"/>
        <v>-43.499999999999986</v>
      </c>
      <c r="U10" s="251">
        <v>0</v>
      </c>
      <c r="V10" s="61">
        <v>0</v>
      </c>
      <c r="W10" s="252">
        <f t="shared" si="6"/>
        <v>0</v>
      </c>
      <c r="X10" s="63">
        <v>39.100000000000009</v>
      </c>
      <c r="Y10" s="264">
        <v>2.4726630474123212E-2</v>
      </c>
      <c r="Z10" s="263">
        <f t="shared" si="7"/>
        <v>0.57959999999999989</v>
      </c>
      <c r="AA10" s="262">
        <v>106.41749999999999</v>
      </c>
      <c r="AB10" s="261">
        <v>6.7297856696642289E-2</v>
      </c>
      <c r="AC10" s="260">
        <f t="shared" si="8"/>
        <v>0.56700000000000006</v>
      </c>
      <c r="AD10" s="259">
        <f t="shared" si="9"/>
        <v>-67.317499999999981</v>
      </c>
    </row>
    <row r="11" spans="1:31" ht="15">
      <c r="A11" s="377"/>
      <c r="B11" s="270" t="s">
        <v>21</v>
      </c>
      <c r="C11" s="269">
        <f t="shared" si="0"/>
        <v>0.68999999999999984</v>
      </c>
      <c r="D11" s="251">
        <v>165.28821199999999</v>
      </c>
      <c r="E11" s="268">
        <v>0.10452737953587052</v>
      </c>
      <c r="F11" s="262">
        <v>192.65454</v>
      </c>
      <c r="G11" s="267">
        <v>0.12183369863864063</v>
      </c>
      <c r="H11" s="266">
        <f t="shared" si="1"/>
        <v>-0.16556733035505286</v>
      </c>
      <c r="I11" s="251">
        <v>239.54813333333337</v>
      </c>
      <c r="J11" s="61">
        <v>279.20947826086956</v>
      </c>
      <c r="K11" s="265">
        <f t="shared" si="2"/>
        <v>-39.661344927536192</v>
      </c>
      <c r="L11" s="251">
        <v>0</v>
      </c>
      <c r="M11" s="61">
        <v>0</v>
      </c>
      <c r="N11" s="252">
        <f t="shared" si="3"/>
        <v>0</v>
      </c>
      <c r="O11" s="251">
        <v>0</v>
      </c>
      <c r="P11" s="61">
        <v>0</v>
      </c>
      <c r="Q11" s="252">
        <f t="shared" si="4"/>
        <v>0</v>
      </c>
      <c r="R11" s="251">
        <v>264.20749999999998</v>
      </c>
      <c r="S11" s="61">
        <v>314.79499999999996</v>
      </c>
      <c r="T11" s="252">
        <f t="shared" si="5"/>
        <v>-50.587499999999977</v>
      </c>
      <c r="U11" s="251">
        <v>0</v>
      </c>
      <c r="V11" s="61">
        <v>0</v>
      </c>
      <c r="W11" s="252">
        <f t="shared" si="6"/>
        <v>0</v>
      </c>
      <c r="X11" s="63">
        <v>264.20749999999998</v>
      </c>
      <c r="Y11" s="264">
        <v>0.16708340718649378</v>
      </c>
      <c r="Z11" s="263">
        <f t="shared" si="7"/>
        <v>0.62560000000000004</v>
      </c>
      <c r="AA11" s="262">
        <v>314.79499999999996</v>
      </c>
      <c r="AB11" s="261">
        <v>0.19907467097817094</v>
      </c>
      <c r="AC11" s="260">
        <f t="shared" si="8"/>
        <v>0.6120000000000001</v>
      </c>
      <c r="AD11" s="259">
        <f t="shared" si="9"/>
        <v>-50.587499999999977</v>
      </c>
    </row>
    <row r="12" spans="1:31" ht="15">
      <c r="A12" s="377"/>
      <c r="B12" s="270" t="s">
        <v>20</v>
      </c>
      <c r="C12" s="269">
        <f t="shared" si="0"/>
        <v>0.69000000000000006</v>
      </c>
      <c r="D12" s="251">
        <v>412.88974400000006</v>
      </c>
      <c r="E12" s="268">
        <v>0.26110926154586528</v>
      </c>
      <c r="F12" s="262">
        <v>385.64234800000003</v>
      </c>
      <c r="G12" s="267">
        <v>0.24387815417446057</v>
      </c>
      <c r="H12" s="266">
        <f t="shared" si="1"/>
        <v>6.5991941906893267E-2</v>
      </c>
      <c r="I12" s="251">
        <v>598.39093333333335</v>
      </c>
      <c r="J12" s="61">
        <v>558.90195362318843</v>
      </c>
      <c r="K12" s="265">
        <f t="shared" si="2"/>
        <v>39.488979710144918</v>
      </c>
      <c r="L12" s="251">
        <v>0</v>
      </c>
      <c r="M12" s="61">
        <v>115.63249999999999</v>
      </c>
      <c r="N12" s="252">
        <f t="shared" si="3"/>
        <v>-115.63249999999999</v>
      </c>
      <c r="O12" s="251">
        <v>0</v>
      </c>
      <c r="P12" s="61">
        <v>0.40500000000000003</v>
      </c>
      <c r="Q12" s="252">
        <f t="shared" si="4"/>
        <v>-0.40500000000000003</v>
      </c>
      <c r="R12" s="251">
        <v>659.99</v>
      </c>
      <c r="S12" s="61">
        <v>507.17250000000001</v>
      </c>
      <c r="T12" s="252">
        <f t="shared" si="5"/>
        <v>152.8175</v>
      </c>
      <c r="U12" s="251">
        <v>0</v>
      </c>
      <c r="V12" s="61">
        <v>0</v>
      </c>
      <c r="W12" s="252">
        <f t="shared" si="6"/>
        <v>0</v>
      </c>
      <c r="X12" s="63">
        <v>659.99</v>
      </c>
      <c r="Y12" s="264">
        <v>0.41737413929965667</v>
      </c>
      <c r="Z12" s="263">
        <f t="shared" si="7"/>
        <v>0.62560000000000004</v>
      </c>
      <c r="AA12" s="262">
        <v>623.21</v>
      </c>
      <c r="AB12" s="261">
        <v>0.39411466414747992</v>
      </c>
      <c r="AC12" s="260">
        <f t="shared" si="8"/>
        <v>0.61880000000000002</v>
      </c>
      <c r="AD12" s="259">
        <f t="shared" si="9"/>
        <v>36.779999999999973</v>
      </c>
    </row>
    <row r="13" spans="1:31" ht="15">
      <c r="A13" s="377"/>
      <c r="B13" s="270" t="s">
        <v>19</v>
      </c>
      <c r="C13" s="269">
        <f t="shared" si="0"/>
        <v>0.74</v>
      </c>
      <c r="D13" s="251">
        <v>347.16179299999999</v>
      </c>
      <c r="E13" s="268">
        <v>0.21954325755102436</v>
      </c>
      <c r="F13" s="262">
        <v>271.62562700000001</v>
      </c>
      <c r="G13" s="267">
        <v>0.17177459084249877</v>
      </c>
      <c r="H13" s="266">
        <f t="shared" si="1"/>
        <v>0.2175820252201543</v>
      </c>
      <c r="I13" s="251">
        <v>469.13755810810812</v>
      </c>
      <c r="J13" s="61">
        <v>367.06165810810813</v>
      </c>
      <c r="K13" s="265">
        <f t="shared" si="2"/>
        <v>102.07589999999999</v>
      </c>
      <c r="L13" s="251">
        <v>0</v>
      </c>
      <c r="M13" s="61">
        <v>16.45999999999998</v>
      </c>
      <c r="N13" s="252">
        <f t="shared" si="3"/>
        <v>-16.45999999999998</v>
      </c>
      <c r="O13" s="251">
        <v>0</v>
      </c>
      <c r="P13" s="61">
        <v>1.9350000000000001</v>
      </c>
      <c r="Q13" s="252">
        <f t="shared" si="4"/>
        <v>-1.9350000000000001</v>
      </c>
      <c r="R13" s="251">
        <v>768.39750000000004</v>
      </c>
      <c r="S13" s="61">
        <v>365.57999999999993</v>
      </c>
      <c r="T13" s="252">
        <f t="shared" si="5"/>
        <v>402.81750000000011</v>
      </c>
      <c r="U13" s="251">
        <v>0</v>
      </c>
      <c r="V13" s="61">
        <v>24.91500000000002</v>
      </c>
      <c r="W13" s="252">
        <f t="shared" si="6"/>
        <v>-24.91500000000002</v>
      </c>
      <c r="X13" s="63">
        <v>768.39750000000004</v>
      </c>
      <c r="Y13" s="264">
        <v>0.4859304613744268</v>
      </c>
      <c r="Z13" s="263">
        <f t="shared" si="7"/>
        <v>0.45179974297157394</v>
      </c>
      <c r="AA13" s="262">
        <v>408.88999999999993</v>
      </c>
      <c r="AB13" s="261">
        <v>0.25857984471247736</v>
      </c>
      <c r="AC13" s="260">
        <f t="shared" si="8"/>
        <v>0.66430000000000011</v>
      </c>
      <c r="AD13" s="259">
        <f t="shared" si="9"/>
        <v>359.50750000000011</v>
      </c>
    </row>
    <row r="14" spans="1:31" ht="15">
      <c r="A14" s="377"/>
      <c r="B14" s="258" t="s">
        <v>18</v>
      </c>
      <c r="C14" s="269">
        <f t="shared" si="0"/>
        <v>0.74</v>
      </c>
      <c r="D14" s="251">
        <v>178.19226999999998</v>
      </c>
      <c r="E14" s="268">
        <v>0.11268783666586164</v>
      </c>
      <c r="F14" s="262">
        <v>146.80697850000001</v>
      </c>
      <c r="G14" s="267">
        <v>9.2839946448281974E-2</v>
      </c>
      <c r="H14" s="266">
        <f t="shared" si="1"/>
        <v>0.17613161053506962</v>
      </c>
      <c r="I14" s="251">
        <v>240.80036486486483</v>
      </c>
      <c r="J14" s="61">
        <v>198.38780878378378</v>
      </c>
      <c r="K14" s="265">
        <f t="shared" si="2"/>
        <v>42.41255608108105</v>
      </c>
      <c r="L14" s="251">
        <v>0</v>
      </c>
      <c r="M14" s="61">
        <v>0</v>
      </c>
      <c r="N14" s="252">
        <f t="shared" si="3"/>
        <v>0</v>
      </c>
      <c r="O14" s="251">
        <v>0</v>
      </c>
      <c r="P14" s="61">
        <v>0</v>
      </c>
      <c r="Q14" s="252">
        <f t="shared" si="4"/>
        <v>0</v>
      </c>
      <c r="R14" s="251">
        <v>371.24499999999995</v>
      </c>
      <c r="S14" s="61">
        <v>220.99500000000006</v>
      </c>
      <c r="T14" s="252">
        <f t="shared" si="5"/>
        <v>150.24999999999989</v>
      </c>
      <c r="U14" s="251">
        <v>0</v>
      </c>
      <c r="V14" s="61">
        <v>0</v>
      </c>
      <c r="W14" s="252">
        <f t="shared" si="6"/>
        <v>0</v>
      </c>
      <c r="X14" s="63">
        <v>371.24499999999995</v>
      </c>
      <c r="Y14" s="264">
        <v>0.23477334860270765</v>
      </c>
      <c r="Z14" s="263">
        <f t="shared" si="7"/>
        <v>0.47998564290428153</v>
      </c>
      <c r="AA14" s="262">
        <v>220.99500000000006</v>
      </c>
      <c r="AB14" s="261">
        <v>0.13975605366292637</v>
      </c>
      <c r="AC14" s="260">
        <f t="shared" si="8"/>
        <v>0.66429999999999989</v>
      </c>
      <c r="AD14" s="259">
        <f t="shared" si="9"/>
        <v>150.24999999999989</v>
      </c>
    </row>
    <row r="15" spans="1:31" ht="15">
      <c r="A15" s="377"/>
      <c r="B15" s="238" t="s">
        <v>17</v>
      </c>
      <c r="C15" s="249">
        <f t="shared" si="0"/>
        <v>1</v>
      </c>
      <c r="D15" s="231">
        <v>0</v>
      </c>
      <c r="E15" s="248">
        <v>0</v>
      </c>
      <c r="F15" s="242">
        <v>9.0360270000000007</v>
      </c>
      <c r="G15" s="247">
        <v>5.7143350497144791E-3</v>
      </c>
      <c r="H15" s="246">
        <f t="shared" si="1"/>
        <v>1</v>
      </c>
      <c r="I15" s="231">
        <v>0</v>
      </c>
      <c r="J15" s="72">
        <v>13.095691304347827</v>
      </c>
      <c r="K15" s="245">
        <f t="shared" si="2"/>
        <v>-13.095691304347827</v>
      </c>
      <c r="L15" s="231">
        <v>0</v>
      </c>
      <c r="M15" s="72">
        <v>0</v>
      </c>
      <c r="N15" s="232">
        <f t="shared" si="3"/>
        <v>0</v>
      </c>
      <c r="O15" s="231">
        <v>0</v>
      </c>
      <c r="P15" s="72">
        <v>0</v>
      </c>
      <c r="Q15" s="232">
        <f t="shared" si="4"/>
        <v>0</v>
      </c>
      <c r="R15" s="231">
        <v>0</v>
      </c>
      <c r="S15" s="72">
        <v>14.602499999999999</v>
      </c>
      <c r="T15" s="232">
        <f t="shared" si="5"/>
        <v>-14.602499999999999</v>
      </c>
      <c r="U15" s="231">
        <v>0</v>
      </c>
      <c r="V15" s="72">
        <v>0</v>
      </c>
      <c r="W15" s="232">
        <f t="shared" si="6"/>
        <v>0</v>
      </c>
      <c r="X15" s="74">
        <v>0</v>
      </c>
      <c r="Y15" s="244">
        <v>0</v>
      </c>
      <c r="Z15" s="243">
        <f t="shared" si="7"/>
        <v>1</v>
      </c>
      <c r="AA15" s="242">
        <v>14.602499999999999</v>
      </c>
      <c r="AB15" s="241">
        <v>9.2345427435592733E-3</v>
      </c>
      <c r="AC15" s="240">
        <f t="shared" si="8"/>
        <v>0.61880000000000013</v>
      </c>
      <c r="AD15" s="239">
        <f t="shared" si="9"/>
        <v>-14.602499999999999</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0.71130150808140546</v>
      </c>
      <c r="D18" s="171">
        <f>SUM(D6:D17)</f>
        <v>1126.194379</v>
      </c>
      <c r="E18" s="188">
        <v>0.71219929032142359</v>
      </c>
      <c r="F18" s="182">
        <f>SUM(F6:F17)</f>
        <v>1084.113108</v>
      </c>
      <c r="G18" s="187">
        <v>0.68558731961505848</v>
      </c>
      <c r="H18" s="186">
        <f t="shared" si="1"/>
        <v>3.736590395466715E-2</v>
      </c>
      <c r="I18" s="171">
        <f t="shared" ref="I18:X18" si="10">SUM(I6:I17)</f>
        <v>1583.2869271396396</v>
      </c>
      <c r="J18" s="27">
        <f t="shared" si="10"/>
        <v>1540.9506189865479</v>
      </c>
      <c r="K18" s="185">
        <f t="shared" si="10"/>
        <v>42.336308153091963</v>
      </c>
      <c r="L18" s="171">
        <f t="shared" si="10"/>
        <v>0</v>
      </c>
      <c r="M18" s="27">
        <f t="shared" si="10"/>
        <v>153.37999999999997</v>
      </c>
      <c r="N18" s="172">
        <f t="shared" si="10"/>
        <v>-153.37999999999997</v>
      </c>
      <c r="O18" s="171">
        <f t="shared" si="10"/>
        <v>0</v>
      </c>
      <c r="P18" s="27">
        <f t="shared" si="10"/>
        <v>4.8699999999999992</v>
      </c>
      <c r="Q18" s="172">
        <f t="shared" si="10"/>
        <v>-4.8699999999999992</v>
      </c>
      <c r="R18" s="171">
        <f t="shared" si="10"/>
        <v>2102.94</v>
      </c>
      <c r="S18" s="27">
        <f t="shared" si="10"/>
        <v>1539.66</v>
      </c>
      <c r="T18" s="172">
        <f t="shared" si="10"/>
        <v>563.28000000000009</v>
      </c>
      <c r="U18" s="171">
        <f t="shared" si="10"/>
        <v>0</v>
      </c>
      <c r="V18" s="27">
        <f t="shared" si="10"/>
        <v>24.91500000000002</v>
      </c>
      <c r="W18" s="172">
        <f t="shared" si="10"/>
        <v>-24.91500000000002</v>
      </c>
      <c r="X18" s="29">
        <f t="shared" si="10"/>
        <v>2102.94</v>
      </c>
      <c r="Y18" s="184">
        <v>1.3298879869374083</v>
      </c>
      <c r="Z18" s="183">
        <f t="shared" si="7"/>
        <v>0.53553329101163138</v>
      </c>
      <c r="AA18" s="182">
        <f>SUM(AA6:AA17)</f>
        <v>1722.825</v>
      </c>
      <c r="AB18" s="181">
        <v>1.0895052971869548</v>
      </c>
      <c r="AC18" s="180">
        <f t="shared" si="8"/>
        <v>0.62926478777589134</v>
      </c>
      <c r="AD18" s="179">
        <f>SUM(AD6:AD17)</f>
        <v>380.11499999999995</v>
      </c>
    </row>
    <row r="19" spans="1:30" ht="15">
      <c r="A19" s="377"/>
      <c r="B19" s="158" t="s">
        <v>87</v>
      </c>
      <c r="C19" s="169">
        <f t="shared" si="0"/>
        <v>0.71130150808140546</v>
      </c>
      <c r="D19" s="151">
        <f>SUM(D9:D15)</f>
        <v>1126.194379</v>
      </c>
      <c r="E19" s="168">
        <v>0.71219929032142359</v>
      </c>
      <c r="F19" s="162">
        <f>SUM(F9:F15)</f>
        <v>1084.113108</v>
      </c>
      <c r="G19" s="167">
        <v>0.68558731961505848</v>
      </c>
      <c r="H19" s="166">
        <f t="shared" si="1"/>
        <v>3.736590395466715E-2</v>
      </c>
      <c r="I19" s="151">
        <f t="shared" ref="I19:X19" si="11">SUM(I9:I15)</f>
        <v>1583.2869271396396</v>
      </c>
      <c r="J19" s="16">
        <f t="shared" si="11"/>
        <v>1540.9506189865479</v>
      </c>
      <c r="K19" s="165">
        <f t="shared" si="11"/>
        <v>42.336308153091963</v>
      </c>
      <c r="L19" s="151">
        <f t="shared" si="11"/>
        <v>0</v>
      </c>
      <c r="M19" s="16">
        <f t="shared" si="11"/>
        <v>153.37999999999997</v>
      </c>
      <c r="N19" s="152">
        <f t="shared" si="11"/>
        <v>-153.37999999999997</v>
      </c>
      <c r="O19" s="151">
        <f t="shared" si="11"/>
        <v>0</v>
      </c>
      <c r="P19" s="16">
        <f t="shared" si="11"/>
        <v>4.8699999999999992</v>
      </c>
      <c r="Q19" s="152">
        <f t="shared" si="11"/>
        <v>-4.8699999999999992</v>
      </c>
      <c r="R19" s="151">
        <f t="shared" si="11"/>
        <v>2102.94</v>
      </c>
      <c r="S19" s="16">
        <f t="shared" si="11"/>
        <v>1539.66</v>
      </c>
      <c r="T19" s="152">
        <f t="shared" si="11"/>
        <v>563.28000000000009</v>
      </c>
      <c r="U19" s="151">
        <f t="shared" si="11"/>
        <v>0</v>
      </c>
      <c r="V19" s="16">
        <f t="shared" si="11"/>
        <v>24.91500000000002</v>
      </c>
      <c r="W19" s="152">
        <f t="shared" si="11"/>
        <v>-24.91500000000002</v>
      </c>
      <c r="X19" s="18">
        <f t="shared" si="11"/>
        <v>2102.94</v>
      </c>
      <c r="Y19" s="164">
        <v>1.3298879869374083</v>
      </c>
      <c r="Z19" s="163">
        <f t="shared" si="7"/>
        <v>0.53553329101163138</v>
      </c>
      <c r="AA19" s="162">
        <f>SUM(AA9:AA15)</f>
        <v>1722.825</v>
      </c>
      <c r="AB19" s="161">
        <v>1.0895052971869548</v>
      </c>
      <c r="AC19" s="160">
        <f t="shared" si="8"/>
        <v>0.62926478777589134</v>
      </c>
      <c r="AD19" s="159">
        <f>SUM(AD9:AD15)</f>
        <v>380.11499999999995</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1</v>
      </c>
      <c r="D23" s="231">
        <v>0</v>
      </c>
      <c r="E23" s="248">
        <v>0</v>
      </c>
      <c r="F23" s="242">
        <v>0</v>
      </c>
      <c r="G23" s="247">
        <v>0</v>
      </c>
      <c r="H23" s="246">
        <f t="shared" si="1"/>
        <v>1</v>
      </c>
      <c r="I23" s="231">
        <v>0</v>
      </c>
      <c r="J23" s="72">
        <v>0</v>
      </c>
      <c r="K23" s="245">
        <f t="shared" si="13"/>
        <v>0</v>
      </c>
      <c r="L23" s="231">
        <v>0</v>
      </c>
      <c r="M23" s="72">
        <v>0</v>
      </c>
      <c r="N23" s="232">
        <f t="shared" si="14"/>
        <v>0</v>
      </c>
      <c r="O23" s="231">
        <v>0</v>
      </c>
      <c r="P23" s="72">
        <v>0</v>
      </c>
      <c r="Q23" s="232">
        <f t="shared" si="15"/>
        <v>0</v>
      </c>
      <c r="R23" s="231">
        <v>0</v>
      </c>
      <c r="S23" s="72">
        <v>0</v>
      </c>
      <c r="T23" s="232">
        <f t="shared" si="16"/>
        <v>0</v>
      </c>
      <c r="U23" s="231">
        <v>0</v>
      </c>
      <c r="V23" s="72">
        <v>0</v>
      </c>
      <c r="W23" s="232">
        <f t="shared" si="17"/>
        <v>0</v>
      </c>
      <c r="X23" s="74">
        <v>0</v>
      </c>
      <c r="Y23" s="244">
        <v>0</v>
      </c>
      <c r="Z23" s="243">
        <f t="shared" si="7"/>
        <v>1</v>
      </c>
      <c r="AA23" s="242">
        <v>0</v>
      </c>
      <c r="AB23" s="241">
        <v>0</v>
      </c>
      <c r="AC23" s="240">
        <f t="shared" si="8"/>
        <v>1</v>
      </c>
      <c r="AD23" s="239">
        <f t="shared" si="18"/>
        <v>0</v>
      </c>
    </row>
    <row r="24" spans="1:30" ht="15">
      <c r="A24" s="377"/>
      <c r="B24" s="218" t="s">
        <v>23</v>
      </c>
      <c r="C24" s="229">
        <f t="shared" si="0"/>
        <v>1</v>
      </c>
      <c r="D24" s="211">
        <v>0</v>
      </c>
      <c r="E24" s="228">
        <v>0</v>
      </c>
      <c r="F24" s="222">
        <v>36.735464999999998</v>
      </c>
      <c r="G24" s="227">
        <v>2.3231311196509206E-2</v>
      </c>
      <c r="H24" s="226">
        <f t="shared" si="1"/>
        <v>1</v>
      </c>
      <c r="I24" s="211">
        <v>0</v>
      </c>
      <c r="J24" s="49">
        <v>61.225774999999992</v>
      </c>
      <c r="K24" s="225">
        <f t="shared" si="13"/>
        <v>-61.225774999999992</v>
      </c>
      <c r="L24" s="211">
        <v>0</v>
      </c>
      <c r="M24" s="49">
        <v>0</v>
      </c>
      <c r="N24" s="212">
        <f t="shared" si="14"/>
        <v>0</v>
      </c>
      <c r="O24" s="211">
        <v>0</v>
      </c>
      <c r="P24" s="49">
        <v>0</v>
      </c>
      <c r="Q24" s="212">
        <f t="shared" si="15"/>
        <v>0</v>
      </c>
      <c r="R24" s="211">
        <v>0</v>
      </c>
      <c r="S24" s="49">
        <v>69.181666666666672</v>
      </c>
      <c r="T24" s="212">
        <f t="shared" si="16"/>
        <v>-69.181666666666672</v>
      </c>
      <c r="U24" s="211">
        <v>0</v>
      </c>
      <c r="V24" s="49">
        <v>0</v>
      </c>
      <c r="W24" s="212">
        <f t="shared" si="17"/>
        <v>0</v>
      </c>
      <c r="X24" s="51">
        <v>0</v>
      </c>
      <c r="Y24" s="224">
        <v>0</v>
      </c>
      <c r="Z24" s="223">
        <f t="shared" si="7"/>
        <v>1</v>
      </c>
      <c r="AA24" s="222">
        <v>69.181666666666672</v>
      </c>
      <c r="AB24" s="221">
        <v>4.3750115247663292E-2</v>
      </c>
      <c r="AC24" s="220">
        <f t="shared" si="8"/>
        <v>0.53099999999999992</v>
      </c>
      <c r="AD24" s="219">
        <f t="shared" si="18"/>
        <v>-69.181666666666672</v>
      </c>
    </row>
    <row r="25" spans="1:30" ht="15">
      <c r="A25" s="377"/>
      <c r="B25" s="270" t="s">
        <v>22</v>
      </c>
      <c r="C25" s="269">
        <f t="shared" si="0"/>
        <v>0.64000000000000024</v>
      </c>
      <c r="D25" s="251">
        <v>20.685924000000004</v>
      </c>
      <c r="E25" s="268">
        <v>1.3081667487565134E-2</v>
      </c>
      <c r="F25" s="262">
        <v>70.272562500000006</v>
      </c>
      <c r="G25" s="267">
        <v>4.4439991926429764E-2</v>
      </c>
      <c r="H25" s="266">
        <f t="shared" si="1"/>
        <v>-2.3971198240890761</v>
      </c>
      <c r="I25" s="251">
        <v>32.321756249999993</v>
      </c>
      <c r="J25" s="61">
        <v>109.80087890624999</v>
      </c>
      <c r="K25" s="265">
        <f t="shared" si="13"/>
        <v>-77.479122656249999</v>
      </c>
      <c r="L25" s="251">
        <v>0</v>
      </c>
      <c r="M25" s="61">
        <v>0</v>
      </c>
      <c r="N25" s="252">
        <f t="shared" si="14"/>
        <v>0</v>
      </c>
      <c r="O25" s="251">
        <v>0</v>
      </c>
      <c r="P25" s="61">
        <v>1.1616666666666668</v>
      </c>
      <c r="Q25" s="252">
        <f t="shared" si="15"/>
        <v>-1.1616666666666668</v>
      </c>
      <c r="R25" s="251">
        <v>35.690000000000005</v>
      </c>
      <c r="S25" s="61">
        <v>121.9175</v>
      </c>
      <c r="T25" s="252">
        <f t="shared" si="16"/>
        <v>-86.227499999999992</v>
      </c>
      <c r="U25" s="251">
        <v>0</v>
      </c>
      <c r="V25" s="61">
        <v>0.85833333333333428</v>
      </c>
      <c r="W25" s="252">
        <f t="shared" si="17"/>
        <v>-0.85833333333333428</v>
      </c>
      <c r="X25" s="63">
        <v>35.690000000000005</v>
      </c>
      <c r="Y25" s="264">
        <v>2.2570164747351851E-2</v>
      </c>
      <c r="Z25" s="263">
        <f t="shared" si="7"/>
        <v>0.5796</v>
      </c>
      <c r="AA25" s="262">
        <v>123.9375</v>
      </c>
      <c r="AB25" s="261">
        <v>7.8377410804990763E-2</v>
      </c>
      <c r="AC25" s="260">
        <f t="shared" si="8"/>
        <v>0.56700000000000006</v>
      </c>
      <c r="AD25" s="259">
        <f t="shared" si="18"/>
        <v>-88.247500000000002</v>
      </c>
    </row>
    <row r="26" spans="1:30" ht="15">
      <c r="A26" s="377"/>
      <c r="B26" s="270" t="s">
        <v>21</v>
      </c>
      <c r="C26" s="269">
        <f t="shared" si="0"/>
        <v>0.68999999999999972</v>
      </c>
      <c r="D26" s="251">
        <v>137.45005466666666</v>
      </c>
      <c r="E26" s="268">
        <v>8.6922678015107432E-2</v>
      </c>
      <c r="F26" s="262">
        <v>178.88963999999999</v>
      </c>
      <c r="G26" s="267">
        <v>0.11312884964628871</v>
      </c>
      <c r="H26" s="266">
        <f t="shared" si="1"/>
        <v>-0.30148831467422427</v>
      </c>
      <c r="I26" s="251">
        <v>199.20297777777785</v>
      </c>
      <c r="J26" s="61">
        <v>259.26034782608696</v>
      </c>
      <c r="K26" s="265">
        <f t="shared" si="13"/>
        <v>-60.05737004830911</v>
      </c>
      <c r="L26" s="251">
        <v>0</v>
      </c>
      <c r="M26" s="61">
        <v>2.7550000000000003</v>
      </c>
      <c r="N26" s="252">
        <f t="shared" si="14"/>
        <v>-2.7550000000000003</v>
      </c>
      <c r="O26" s="251">
        <v>0</v>
      </c>
      <c r="P26" s="61">
        <v>0.47416666666666668</v>
      </c>
      <c r="Q26" s="252">
        <f t="shared" si="15"/>
        <v>-0.47416666666666668</v>
      </c>
      <c r="R26" s="251">
        <v>219.70916666666665</v>
      </c>
      <c r="S26" s="61">
        <v>289.07416666666666</v>
      </c>
      <c r="T26" s="252">
        <f t="shared" si="16"/>
        <v>-69.365000000000009</v>
      </c>
      <c r="U26" s="251">
        <v>0</v>
      </c>
      <c r="V26" s="61">
        <v>0</v>
      </c>
      <c r="W26" s="252">
        <f t="shared" si="17"/>
        <v>0</v>
      </c>
      <c r="X26" s="63">
        <v>219.70916666666665</v>
      </c>
      <c r="Y26" s="264">
        <v>0.13894289964051698</v>
      </c>
      <c r="Z26" s="263">
        <f t="shared" si="7"/>
        <v>0.62560000000000004</v>
      </c>
      <c r="AA26" s="262">
        <v>292.30333333333334</v>
      </c>
      <c r="AB26" s="261">
        <v>0.18485106151354364</v>
      </c>
      <c r="AC26" s="260">
        <f t="shared" si="8"/>
        <v>0.61199999999999999</v>
      </c>
      <c r="AD26" s="259">
        <f t="shared" si="18"/>
        <v>-72.594166666666695</v>
      </c>
    </row>
    <row r="27" spans="1:30" ht="15">
      <c r="A27" s="377"/>
      <c r="B27" s="270" t="s">
        <v>20</v>
      </c>
      <c r="C27" s="269">
        <f t="shared" si="0"/>
        <v>0.69</v>
      </c>
      <c r="D27" s="251">
        <v>452.45320933333329</v>
      </c>
      <c r="E27" s="268">
        <v>0.28612898501320833</v>
      </c>
      <c r="F27" s="262">
        <v>417.55592666666661</v>
      </c>
      <c r="G27" s="267">
        <v>0.26406013029480119</v>
      </c>
      <c r="H27" s="266">
        <f t="shared" si="1"/>
        <v>7.7129042178938345E-2</v>
      </c>
      <c r="I27" s="251">
        <v>655.72928888888885</v>
      </c>
      <c r="J27" s="61">
        <v>605.15351690821251</v>
      </c>
      <c r="K27" s="265">
        <f t="shared" si="13"/>
        <v>50.575771980676336</v>
      </c>
      <c r="L27" s="251">
        <v>0</v>
      </c>
      <c r="M27" s="61">
        <v>6.4641666666666664</v>
      </c>
      <c r="N27" s="252">
        <f t="shared" si="14"/>
        <v>-6.4641666666666664</v>
      </c>
      <c r="O27" s="251">
        <v>0</v>
      </c>
      <c r="P27" s="61">
        <v>0.10083333333333334</v>
      </c>
      <c r="Q27" s="252">
        <f t="shared" si="15"/>
        <v>-0.10083333333333334</v>
      </c>
      <c r="R27" s="251">
        <v>723.23083333333341</v>
      </c>
      <c r="S27" s="61">
        <v>668.21833333333336</v>
      </c>
      <c r="T27" s="252">
        <f t="shared" si="16"/>
        <v>55.012500000000045</v>
      </c>
      <c r="U27" s="251">
        <v>0</v>
      </c>
      <c r="V27" s="61">
        <v>0</v>
      </c>
      <c r="W27" s="252">
        <f t="shared" si="17"/>
        <v>0</v>
      </c>
      <c r="X27" s="63">
        <v>723.23083333333341</v>
      </c>
      <c r="Y27" s="264">
        <v>0.45736730340985998</v>
      </c>
      <c r="Z27" s="263">
        <f t="shared" si="7"/>
        <v>0.62559999999999982</v>
      </c>
      <c r="AA27" s="262">
        <v>674.78333333333342</v>
      </c>
      <c r="AB27" s="261">
        <v>0.42672936376018306</v>
      </c>
      <c r="AC27" s="260">
        <f t="shared" si="8"/>
        <v>0.61879999999999979</v>
      </c>
      <c r="AD27" s="259">
        <f t="shared" si="18"/>
        <v>48.447499999999991</v>
      </c>
    </row>
    <row r="28" spans="1:30" ht="15">
      <c r="A28" s="377"/>
      <c r="B28" s="270" t="s">
        <v>19</v>
      </c>
      <c r="C28" s="269">
        <f t="shared" si="0"/>
        <v>0.74</v>
      </c>
      <c r="D28" s="251">
        <v>360.66487066666667</v>
      </c>
      <c r="E28" s="268">
        <v>0.22808253150823798</v>
      </c>
      <c r="F28" s="262">
        <v>262.52748491666671</v>
      </c>
      <c r="G28" s="267">
        <v>0.16602097454696602</v>
      </c>
      <c r="H28" s="266">
        <f t="shared" si="1"/>
        <v>0.27210131546385175</v>
      </c>
      <c r="I28" s="251">
        <v>487.38496036036037</v>
      </c>
      <c r="J28" s="61">
        <v>354.76687150900898</v>
      </c>
      <c r="K28" s="265">
        <f t="shared" si="13"/>
        <v>132.61808885135139</v>
      </c>
      <c r="L28" s="251">
        <v>0</v>
      </c>
      <c r="M28" s="61">
        <v>29.42166666666667</v>
      </c>
      <c r="N28" s="252">
        <f t="shared" si="14"/>
        <v>-29.42166666666667</v>
      </c>
      <c r="O28" s="251">
        <v>0</v>
      </c>
      <c r="P28" s="61">
        <v>0.98833333333333329</v>
      </c>
      <c r="Q28" s="252">
        <f t="shared" si="15"/>
        <v>-0.98833333333333329</v>
      </c>
      <c r="R28" s="251">
        <v>788.50333333333322</v>
      </c>
      <c r="S28" s="61">
        <v>364.78416666666681</v>
      </c>
      <c r="T28" s="252">
        <f t="shared" si="16"/>
        <v>423.71916666666641</v>
      </c>
      <c r="U28" s="251">
        <v>0</v>
      </c>
      <c r="V28" s="61">
        <v>0</v>
      </c>
      <c r="W28" s="252">
        <f t="shared" si="17"/>
        <v>0</v>
      </c>
      <c r="X28" s="63">
        <v>788.50333333333322</v>
      </c>
      <c r="Y28" s="264">
        <v>0.49864528263293417</v>
      </c>
      <c r="Z28" s="263">
        <f t="shared" si="7"/>
        <v>0.45740437030492376</v>
      </c>
      <c r="AA28" s="262">
        <v>395.19416666666683</v>
      </c>
      <c r="AB28" s="261">
        <v>0.24991867310998955</v>
      </c>
      <c r="AC28" s="260">
        <f t="shared" si="8"/>
        <v>0.66429999999999978</v>
      </c>
      <c r="AD28" s="259">
        <f t="shared" si="18"/>
        <v>393.30916666666639</v>
      </c>
    </row>
    <row r="29" spans="1:30" ht="15">
      <c r="A29" s="377"/>
      <c r="B29" s="258" t="s">
        <v>18</v>
      </c>
      <c r="C29" s="269">
        <f t="shared" si="0"/>
        <v>0.7400000000000001</v>
      </c>
      <c r="D29" s="251">
        <v>144.59603966666668</v>
      </c>
      <c r="E29" s="268">
        <v>9.144176063578846E-2</v>
      </c>
      <c r="F29" s="262">
        <v>117.64753</v>
      </c>
      <c r="G29" s="267">
        <v>7.4399667485647802E-2</v>
      </c>
      <c r="H29" s="266">
        <f t="shared" si="1"/>
        <v>0.18637100800817469</v>
      </c>
      <c r="I29" s="251">
        <v>195.4000536036036</v>
      </c>
      <c r="J29" s="61">
        <v>158.98314864864867</v>
      </c>
      <c r="K29" s="265">
        <f t="shared" si="13"/>
        <v>36.41690495495493</v>
      </c>
      <c r="L29" s="251">
        <v>0</v>
      </c>
      <c r="M29" s="61">
        <v>3.8291666666666679</v>
      </c>
      <c r="N29" s="252">
        <f t="shared" si="14"/>
        <v>-3.8291666666666679</v>
      </c>
      <c r="O29" s="251">
        <v>0</v>
      </c>
      <c r="P29" s="61">
        <v>0.79833333333333334</v>
      </c>
      <c r="Q29" s="252">
        <f t="shared" si="15"/>
        <v>-0.79833333333333334</v>
      </c>
      <c r="R29" s="251">
        <v>321.22083333333336</v>
      </c>
      <c r="S29" s="61">
        <v>172.47250000000005</v>
      </c>
      <c r="T29" s="252">
        <f t="shared" si="16"/>
        <v>148.74833333333331</v>
      </c>
      <c r="U29" s="251">
        <v>0</v>
      </c>
      <c r="V29" s="61">
        <v>0</v>
      </c>
      <c r="W29" s="252">
        <f t="shared" si="17"/>
        <v>0</v>
      </c>
      <c r="X29" s="63">
        <v>321.22083333333336</v>
      </c>
      <c r="Y29" s="264">
        <v>0.20313833366811387</v>
      </c>
      <c r="Z29" s="263">
        <f t="shared" si="7"/>
        <v>0.45014527285226935</v>
      </c>
      <c r="AA29" s="262">
        <v>177.10000000000005</v>
      </c>
      <c r="AB29" s="261">
        <v>0.1119970909011709</v>
      </c>
      <c r="AC29" s="260">
        <f t="shared" si="8"/>
        <v>0.66429999999999978</v>
      </c>
      <c r="AD29" s="259">
        <f t="shared" si="18"/>
        <v>144.12083333333331</v>
      </c>
    </row>
    <row r="30" spans="1:30" ht="15">
      <c r="A30" s="377"/>
      <c r="B30" s="238" t="s">
        <v>17</v>
      </c>
      <c r="C30" s="249">
        <f t="shared" si="0"/>
        <v>1</v>
      </c>
      <c r="D30" s="231">
        <v>0</v>
      </c>
      <c r="E30" s="248">
        <v>0</v>
      </c>
      <c r="F30" s="242">
        <v>20.247136000000001</v>
      </c>
      <c r="G30" s="247">
        <v>1.2804180299719758E-2</v>
      </c>
      <c r="H30" s="246">
        <f t="shared" si="1"/>
        <v>1</v>
      </c>
      <c r="I30" s="231">
        <v>0</v>
      </c>
      <c r="J30" s="72">
        <v>29.343675362318844</v>
      </c>
      <c r="K30" s="245">
        <f t="shared" si="13"/>
        <v>-29.343675362318844</v>
      </c>
      <c r="L30" s="231">
        <v>0</v>
      </c>
      <c r="M30" s="72">
        <v>0</v>
      </c>
      <c r="N30" s="232">
        <f t="shared" si="14"/>
        <v>0</v>
      </c>
      <c r="O30" s="231">
        <v>0</v>
      </c>
      <c r="P30" s="72">
        <v>0.17749999999999996</v>
      </c>
      <c r="Q30" s="232">
        <f t="shared" si="15"/>
        <v>-0.17749999999999996</v>
      </c>
      <c r="R30" s="231">
        <v>0</v>
      </c>
      <c r="S30" s="72">
        <v>32.542499999999997</v>
      </c>
      <c r="T30" s="232">
        <f t="shared" si="16"/>
        <v>-32.542499999999997</v>
      </c>
      <c r="U30" s="231">
        <v>0</v>
      </c>
      <c r="V30" s="72">
        <v>0</v>
      </c>
      <c r="W30" s="232">
        <f t="shared" si="17"/>
        <v>0</v>
      </c>
      <c r="X30" s="74">
        <v>0</v>
      </c>
      <c r="Y30" s="244">
        <v>0</v>
      </c>
      <c r="Z30" s="243">
        <f t="shared" si="7"/>
        <v>1</v>
      </c>
      <c r="AA30" s="242">
        <v>32.72</v>
      </c>
      <c r="AB30" s="241">
        <v>2.0691952649838002E-2</v>
      </c>
      <c r="AC30" s="240">
        <f t="shared" si="8"/>
        <v>0.61880000000000002</v>
      </c>
      <c r="AD30" s="239">
        <f t="shared" si="18"/>
        <v>-32.72</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0.71071487531311039</v>
      </c>
      <c r="D33" s="171">
        <f>SUM(D21:D32)</f>
        <v>1115.8500983333333</v>
      </c>
      <c r="E33" s="188">
        <v>0.70565762265990739</v>
      </c>
      <c r="F33" s="182">
        <f>SUM(F21:F32)</f>
        <v>1103.8757450833332</v>
      </c>
      <c r="G33" s="187">
        <v>0.69808510539636237</v>
      </c>
      <c r="H33" s="186">
        <f t="shared" si="1"/>
        <v>1.0731148626401878E-2</v>
      </c>
      <c r="I33" s="171">
        <f t="shared" ref="I33:X33" si="19">SUM(I21:I32)</f>
        <v>1570.0390368806306</v>
      </c>
      <c r="J33" s="27">
        <f t="shared" si="19"/>
        <v>1578.5342141605261</v>
      </c>
      <c r="K33" s="185">
        <f t="shared" si="19"/>
        <v>-8.4951772798952838</v>
      </c>
      <c r="L33" s="171">
        <f t="shared" si="19"/>
        <v>0</v>
      </c>
      <c r="M33" s="27">
        <f t="shared" si="19"/>
        <v>42.47</v>
      </c>
      <c r="N33" s="172">
        <f t="shared" si="19"/>
        <v>-42.47</v>
      </c>
      <c r="O33" s="171">
        <f t="shared" si="19"/>
        <v>0</v>
      </c>
      <c r="P33" s="27">
        <f t="shared" si="19"/>
        <v>3.7008333333333332</v>
      </c>
      <c r="Q33" s="172">
        <f t="shared" si="19"/>
        <v>-3.7008333333333332</v>
      </c>
      <c r="R33" s="171">
        <f t="shared" si="19"/>
        <v>2088.3541666666665</v>
      </c>
      <c r="S33" s="27">
        <f t="shared" si="19"/>
        <v>1718.1908333333336</v>
      </c>
      <c r="T33" s="172">
        <f t="shared" si="19"/>
        <v>370.16333333333307</v>
      </c>
      <c r="U33" s="171">
        <f t="shared" si="19"/>
        <v>0</v>
      </c>
      <c r="V33" s="27">
        <f t="shared" si="19"/>
        <v>0.85833333333333428</v>
      </c>
      <c r="W33" s="172">
        <f t="shared" si="19"/>
        <v>-0.85833333333333428</v>
      </c>
      <c r="X33" s="29">
        <f t="shared" si="19"/>
        <v>2088.3541666666665</v>
      </c>
      <c r="Y33" s="184">
        <v>1.3206639840987768</v>
      </c>
      <c r="Z33" s="183">
        <f t="shared" si="7"/>
        <v>0.53432033519218691</v>
      </c>
      <c r="AA33" s="182">
        <f>SUM(AA21:AA32)</f>
        <v>1765.2200000000005</v>
      </c>
      <c r="AB33" s="181">
        <v>1.1163156679873794</v>
      </c>
      <c r="AC33" s="180">
        <f t="shared" si="8"/>
        <v>0.62534740433675851</v>
      </c>
      <c r="AD33" s="179">
        <f>SUM(AD21:AD32)</f>
        <v>323.13416666666626</v>
      </c>
    </row>
    <row r="34" spans="1:30" ht="15">
      <c r="A34" s="377"/>
      <c r="B34" s="158" t="s">
        <v>87</v>
      </c>
      <c r="C34" s="169">
        <f t="shared" si="0"/>
        <v>0.71071487531311039</v>
      </c>
      <c r="D34" s="151">
        <f>SUM(D24:D30)</f>
        <v>1115.8500983333333</v>
      </c>
      <c r="E34" s="168">
        <v>0.70565762265990739</v>
      </c>
      <c r="F34" s="162">
        <f>SUM(F24:F30)</f>
        <v>1103.8757450833332</v>
      </c>
      <c r="G34" s="167">
        <v>0.69808510539636237</v>
      </c>
      <c r="H34" s="166">
        <f t="shared" si="1"/>
        <v>1.0731148626401878E-2</v>
      </c>
      <c r="I34" s="151">
        <f t="shared" ref="I34:X34" si="20">SUM(I24:I30)</f>
        <v>1570.0390368806306</v>
      </c>
      <c r="J34" s="16">
        <f t="shared" si="20"/>
        <v>1578.5342141605261</v>
      </c>
      <c r="K34" s="165">
        <f t="shared" si="20"/>
        <v>-8.4951772798952838</v>
      </c>
      <c r="L34" s="151">
        <f t="shared" si="20"/>
        <v>0</v>
      </c>
      <c r="M34" s="16">
        <f t="shared" si="20"/>
        <v>42.47</v>
      </c>
      <c r="N34" s="152">
        <f t="shared" si="20"/>
        <v>-42.47</v>
      </c>
      <c r="O34" s="151">
        <f t="shared" si="20"/>
        <v>0</v>
      </c>
      <c r="P34" s="16">
        <f t="shared" si="20"/>
        <v>3.7008333333333332</v>
      </c>
      <c r="Q34" s="152">
        <f t="shared" si="20"/>
        <v>-3.7008333333333332</v>
      </c>
      <c r="R34" s="151">
        <f t="shared" si="20"/>
        <v>2088.3541666666665</v>
      </c>
      <c r="S34" s="16">
        <f t="shared" si="20"/>
        <v>1718.1908333333336</v>
      </c>
      <c r="T34" s="152">
        <f t="shared" si="20"/>
        <v>370.16333333333307</v>
      </c>
      <c r="U34" s="151">
        <f t="shared" si="20"/>
        <v>0</v>
      </c>
      <c r="V34" s="16">
        <f t="shared" si="20"/>
        <v>0.85833333333333428</v>
      </c>
      <c r="W34" s="152">
        <f t="shared" si="20"/>
        <v>-0.85833333333333428</v>
      </c>
      <c r="X34" s="18">
        <f t="shared" si="20"/>
        <v>2088.3541666666665</v>
      </c>
      <c r="Y34" s="164">
        <v>1.3206639840987768</v>
      </c>
      <c r="Z34" s="163">
        <f t="shared" si="7"/>
        <v>0.53432033519218691</v>
      </c>
      <c r="AA34" s="162">
        <f>SUM(AA24:AA30)</f>
        <v>1765.2200000000005</v>
      </c>
      <c r="AB34" s="161">
        <v>1.1163156679873794</v>
      </c>
      <c r="AC34" s="160">
        <f t="shared" si="8"/>
        <v>0.62534740433675851</v>
      </c>
      <c r="AD34" s="159">
        <f>SUM(AD24:AD30)</f>
        <v>323.13416666666626</v>
      </c>
    </row>
    <row r="35" spans="1:30" ht="15.75" thickBot="1">
      <c r="A35" s="379"/>
      <c r="B35" s="301" t="s">
        <v>86</v>
      </c>
      <c r="C35" s="313">
        <f t="shared" si="0"/>
        <v>1</v>
      </c>
      <c r="D35" s="294">
        <f>SUM(D21:D23,D31:D32)</f>
        <v>0</v>
      </c>
      <c r="E35" s="312">
        <v>0</v>
      </c>
      <c r="F35" s="305">
        <f>SUM(F21:F23,F31:F32)</f>
        <v>0</v>
      </c>
      <c r="G35" s="311">
        <v>0</v>
      </c>
      <c r="H35" s="310">
        <f t="shared" si="1"/>
        <v>1</v>
      </c>
      <c r="I35" s="294">
        <f t="shared" ref="I35:X35" si="21">SUM(I21:I23,I31:I32)</f>
        <v>0</v>
      </c>
      <c r="J35" s="293">
        <f t="shared" si="21"/>
        <v>0</v>
      </c>
      <c r="K35" s="309">
        <f t="shared" si="21"/>
        <v>0</v>
      </c>
      <c r="L35" s="294">
        <f t="shared" si="21"/>
        <v>0</v>
      </c>
      <c r="M35" s="293">
        <f t="shared" si="21"/>
        <v>0</v>
      </c>
      <c r="N35" s="295">
        <f t="shared" si="21"/>
        <v>0</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0</v>
      </c>
      <c r="Y35" s="307">
        <v>0</v>
      </c>
      <c r="Z35" s="306">
        <f t="shared" si="7"/>
        <v>1</v>
      </c>
      <c r="AA35" s="305">
        <f>SUM(AA21:AA23,AA31:AA32)</f>
        <v>0</v>
      </c>
      <c r="AB35" s="304">
        <v>0</v>
      </c>
      <c r="AC35" s="303">
        <f t="shared" si="8"/>
        <v>1</v>
      </c>
      <c r="AD35" s="302">
        <f>SUM(AD21:AD23,AD31:AD32)</f>
        <v>0</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1</v>
      </c>
      <c r="D38" s="231">
        <v>0</v>
      </c>
      <c r="E38" s="248">
        <v>0</v>
      </c>
      <c r="F38" s="242">
        <v>0</v>
      </c>
      <c r="G38" s="247">
        <v>0</v>
      </c>
      <c r="H38" s="246">
        <f t="shared" si="1"/>
        <v>1</v>
      </c>
      <c r="I38" s="231">
        <v>0</v>
      </c>
      <c r="J38" s="72">
        <v>0</v>
      </c>
      <c r="K38" s="245">
        <f t="shared" si="22"/>
        <v>0</v>
      </c>
      <c r="L38" s="231">
        <v>0</v>
      </c>
      <c r="M38" s="72">
        <v>0</v>
      </c>
      <c r="N38" s="232">
        <f t="shared" si="23"/>
        <v>0</v>
      </c>
      <c r="O38" s="231">
        <v>0</v>
      </c>
      <c r="P38" s="72">
        <v>0</v>
      </c>
      <c r="Q38" s="232">
        <f t="shared" si="24"/>
        <v>0</v>
      </c>
      <c r="R38" s="231">
        <v>0</v>
      </c>
      <c r="S38" s="72">
        <v>0</v>
      </c>
      <c r="T38" s="232">
        <f t="shared" si="25"/>
        <v>0</v>
      </c>
      <c r="U38" s="231">
        <v>0</v>
      </c>
      <c r="V38" s="72">
        <v>0</v>
      </c>
      <c r="W38" s="232">
        <f t="shared" si="26"/>
        <v>0</v>
      </c>
      <c r="X38" s="74">
        <v>0</v>
      </c>
      <c r="Y38" s="244">
        <v>0</v>
      </c>
      <c r="Z38" s="243">
        <f t="shared" si="7"/>
        <v>1</v>
      </c>
      <c r="AA38" s="242">
        <v>0</v>
      </c>
      <c r="AB38" s="241">
        <v>0</v>
      </c>
      <c r="AC38" s="240">
        <f t="shared" si="8"/>
        <v>1</v>
      </c>
      <c r="AD38" s="239">
        <f t="shared" si="27"/>
        <v>0</v>
      </c>
    </row>
    <row r="39" spans="1:30" ht="15">
      <c r="A39" s="377"/>
      <c r="B39" s="218" t="s">
        <v>23</v>
      </c>
      <c r="C39" s="229">
        <f t="shared" si="0"/>
        <v>1</v>
      </c>
      <c r="D39" s="211">
        <v>0</v>
      </c>
      <c r="E39" s="228">
        <v>0</v>
      </c>
      <c r="F39" s="222">
        <v>26.003070000000005</v>
      </c>
      <c r="G39" s="227">
        <v>1.6444202114621737E-2</v>
      </c>
      <c r="H39" s="226">
        <f t="shared" si="1"/>
        <v>1</v>
      </c>
      <c r="I39" s="211">
        <v>0</v>
      </c>
      <c r="J39" s="49">
        <v>43.338450000000002</v>
      </c>
      <c r="K39" s="225">
        <f t="shared" si="22"/>
        <v>-43.338450000000002</v>
      </c>
      <c r="L39" s="211">
        <v>0</v>
      </c>
      <c r="M39" s="49">
        <v>1.7300000000000004</v>
      </c>
      <c r="N39" s="212">
        <f t="shared" si="23"/>
        <v>-1.7300000000000004</v>
      </c>
      <c r="O39" s="211">
        <v>0</v>
      </c>
      <c r="P39" s="49">
        <v>2.6100000000000003</v>
      </c>
      <c r="Q39" s="212">
        <f t="shared" si="24"/>
        <v>-2.6100000000000003</v>
      </c>
      <c r="R39" s="211">
        <v>0</v>
      </c>
      <c r="S39" s="49">
        <v>44.63</v>
      </c>
      <c r="T39" s="212">
        <f t="shared" si="25"/>
        <v>-44.63</v>
      </c>
      <c r="U39" s="211">
        <v>0</v>
      </c>
      <c r="V39" s="49">
        <v>0</v>
      </c>
      <c r="W39" s="212">
        <f t="shared" si="26"/>
        <v>0</v>
      </c>
      <c r="X39" s="51">
        <v>0</v>
      </c>
      <c r="Y39" s="224">
        <v>0</v>
      </c>
      <c r="Z39" s="223">
        <f t="shared" si="7"/>
        <v>1</v>
      </c>
      <c r="AA39" s="222">
        <v>48.970000000000006</v>
      </c>
      <c r="AB39" s="221">
        <v>3.0968365564259387E-2</v>
      </c>
      <c r="AC39" s="220">
        <f t="shared" si="8"/>
        <v>0.53100000000000003</v>
      </c>
      <c r="AD39" s="219">
        <f t="shared" si="27"/>
        <v>-48.970000000000006</v>
      </c>
    </row>
    <row r="40" spans="1:30" ht="15">
      <c r="A40" s="377"/>
      <c r="B40" s="270" t="s">
        <v>22</v>
      </c>
      <c r="C40" s="269">
        <f t="shared" si="0"/>
        <v>0.64</v>
      </c>
      <c r="D40" s="251">
        <v>22.991282999999999</v>
      </c>
      <c r="E40" s="268">
        <v>1.4539564165396184E-2</v>
      </c>
      <c r="F40" s="262">
        <v>96.059722499999992</v>
      </c>
      <c r="G40" s="267">
        <v>6.0747653714137477E-2</v>
      </c>
      <c r="H40" s="266">
        <f t="shared" si="1"/>
        <v>-3.1780931712249378</v>
      </c>
      <c r="I40" s="251">
        <v>35.923879687499998</v>
      </c>
      <c r="J40" s="61">
        <v>150.09331640625001</v>
      </c>
      <c r="K40" s="265">
        <f t="shared" si="22"/>
        <v>-114.16943671875001</v>
      </c>
      <c r="L40" s="251">
        <v>0</v>
      </c>
      <c r="M40" s="61">
        <v>0</v>
      </c>
      <c r="N40" s="252">
        <f t="shared" si="23"/>
        <v>0</v>
      </c>
      <c r="O40" s="251">
        <v>0</v>
      </c>
      <c r="P40" s="61">
        <v>0</v>
      </c>
      <c r="Q40" s="252">
        <f t="shared" si="24"/>
        <v>0</v>
      </c>
      <c r="R40" s="251">
        <v>39.667500000000004</v>
      </c>
      <c r="S40" s="61">
        <v>169.41750000000002</v>
      </c>
      <c r="T40" s="252">
        <f t="shared" si="25"/>
        <v>-129.75</v>
      </c>
      <c r="U40" s="251">
        <v>0</v>
      </c>
      <c r="V40" s="61">
        <v>0</v>
      </c>
      <c r="W40" s="252">
        <f t="shared" si="26"/>
        <v>0</v>
      </c>
      <c r="X40" s="63">
        <v>39.667500000000004</v>
      </c>
      <c r="Y40" s="264">
        <v>2.5085514433050703E-2</v>
      </c>
      <c r="Z40" s="263">
        <f t="shared" si="7"/>
        <v>0.57959999999999989</v>
      </c>
      <c r="AA40" s="262">
        <v>169.41750000000002</v>
      </c>
      <c r="AB40" s="261">
        <v>0.10713871907255289</v>
      </c>
      <c r="AC40" s="260">
        <f t="shared" si="8"/>
        <v>0.56699999999999995</v>
      </c>
      <c r="AD40" s="259">
        <f t="shared" si="27"/>
        <v>-129.75</v>
      </c>
    </row>
    <row r="41" spans="1:30" ht="15">
      <c r="A41" s="377"/>
      <c r="B41" s="270" t="s">
        <v>21</v>
      </c>
      <c r="C41" s="269">
        <f t="shared" si="0"/>
        <v>0.68999999999999984</v>
      </c>
      <c r="D41" s="251">
        <v>186.128512</v>
      </c>
      <c r="E41" s="268">
        <v>0.11770667357857818</v>
      </c>
      <c r="F41" s="262">
        <v>189.00396000000001</v>
      </c>
      <c r="G41" s="267">
        <v>0.11952509141050967</v>
      </c>
      <c r="H41" s="266">
        <f t="shared" si="1"/>
        <v>-1.5448723944024254E-2</v>
      </c>
      <c r="I41" s="251">
        <v>269.75146666666672</v>
      </c>
      <c r="J41" s="61">
        <v>273.91878260869566</v>
      </c>
      <c r="K41" s="265">
        <f t="shared" si="22"/>
        <v>-4.1673159420289494</v>
      </c>
      <c r="L41" s="251">
        <v>0</v>
      </c>
      <c r="M41" s="61">
        <v>75.539999999999992</v>
      </c>
      <c r="N41" s="252">
        <f t="shared" si="23"/>
        <v>-75.539999999999992</v>
      </c>
      <c r="O41" s="251">
        <v>0</v>
      </c>
      <c r="P41" s="61">
        <v>1.6675000000000002</v>
      </c>
      <c r="Q41" s="252">
        <f t="shared" si="24"/>
        <v>-1.6675000000000002</v>
      </c>
      <c r="R41" s="251">
        <v>297.52</v>
      </c>
      <c r="S41" s="61">
        <v>231.6225</v>
      </c>
      <c r="T41" s="252">
        <f t="shared" si="25"/>
        <v>65.89749999999998</v>
      </c>
      <c r="U41" s="251">
        <v>0</v>
      </c>
      <c r="V41" s="61">
        <v>0</v>
      </c>
      <c r="W41" s="252">
        <f t="shared" si="26"/>
        <v>0</v>
      </c>
      <c r="X41" s="63">
        <v>297.52</v>
      </c>
      <c r="Y41" s="264">
        <v>0.18815005367419788</v>
      </c>
      <c r="Z41" s="263">
        <f t="shared" si="7"/>
        <v>0.62560000000000004</v>
      </c>
      <c r="AA41" s="262">
        <v>308.83</v>
      </c>
      <c r="AB41" s="261">
        <v>0.19530243694527721</v>
      </c>
      <c r="AC41" s="260">
        <f t="shared" si="8"/>
        <v>0.6120000000000001</v>
      </c>
      <c r="AD41" s="259">
        <f t="shared" si="27"/>
        <v>-11.310000000000002</v>
      </c>
    </row>
    <row r="42" spans="1:30" ht="15">
      <c r="A42" s="377"/>
      <c r="B42" s="270" t="s">
        <v>20</v>
      </c>
      <c r="C42" s="269">
        <f t="shared" si="0"/>
        <v>0.69</v>
      </c>
      <c r="D42" s="251">
        <v>428.55476800000002</v>
      </c>
      <c r="E42" s="268">
        <v>0.27101573877901797</v>
      </c>
      <c r="F42" s="262">
        <v>330.76252299999999</v>
      </c>
      <c r="G42" s="267">
        <v>0.20917244695161838</v>
      </c>
      <c r="H42" s="266">
        <f t="shared" si="1"/>
        <v>0.22819077584034728</v>
      </c>
      <c r="I42" s="251">
        <v>621.09386666666671</v>
      </c>
      <c r="J42" s="61">
        <v>479.36597536231886</v>
      </c>
      <c r="K42" s="265">
        <f t="shared" si="22"/>
        <v>141.72789130434785</v>
      </c>
      <c r="L42" s="251">
        <v>0</v>
      </c>
      <c r="M42" s="61">
        <v>0</v>
      </c>
      <c r="N42" s="252">
        <f t="shared" si="23"/>
        <v>0</v>
      </c>
      <c r="O42" s="251">
        <v>0</v>
      </c>
      <c r="P42" s="61">
        <v>0</v>
      </c>
      <c r="Q42" s="252">
        <f t="shared" si="24"/>
        <v>0</v>
      </c>
      <c r="R42" s="251">
        <v>685.03</v>
      </c>
      <c r="S42" s="61">
        <v>534.52249999999992</v>
      </c>
      <c r="T42" s="252">
        <f t="shared" si="25"/>
        <v>150.50750000000005</v>
      </c>
      <c r="U42" s="251">
        <v>0</v>
      </c>
      <c r="V42" s="61">
        <v>0</v>
      </c>
      <c r="W42" s="252">
        <f t="shared" si="26"/>
        <v>0</v>
      </c>
      <c r="X42" s="63">
        <v>685.03</v>
      </c>
      <c r="Y42" s="264">
        <v>0.433209301117356</v>
      </c>
      <c r="Z42" s="263">
        <f t="shared" si="7"/>
        <v>0.62560000000000004</v>
      </c>
      <c r="AA42" s="262">
        <v>534.52249999999992</v>
      </c>
      <c r="AB42" s="261">
        <v>0.3380291644337724</v>
      </c>
      <c r="AC42" s="260">
        <f t="shared" si="8"/>
        <v>0.61880000000000002</v>
      </c>
      <c r="AD42" s="259">
        <f t="shared" si="27"/>
        <v>150.50750000000005</v>
      </c>
    </row>
    <row r="43" spans="1:30" ht="15">
      <c r="A43" s="377"/>
      <c r="B43" s="270" t="s">
        <v>19</v>
      </c>
      <c r="C43" s="269">
        <f t="shared" si="0"/>
        <v>0.74</v>
      </c>
      <c r="D43" s="251">
        <v>411.39025899999996</v>
      </c>
      <c r="E43" s="268">
        <v>0.26016099526718256</v>
      </c>
      <c r="F43" s="262">
        <v>241.81184300000001</v>
      </c>
      <c r="G43" s="267">
        <v>0.15292051361632217</v>
      </c>
      <c r="H43" s="266">
        <f t="shared" si="1"/>
        <v>0.41220814613405798</v>
      </c>
      <c r="I43" s="251">
        <v>555.93278243243242</v>
      </c>
      <c r="J43" s="61">
        <v>326.77276081081084</v>
      </c>
      <c r="K43" s="265">
        <f t="shared" si="22"/>
        <v>229.16002162162158</v>
      </c>
      <c r="L43" s="251">
        <v>0</v>
      </c>
      <c r="M43" s="61">
        <v>0</v>
      </c>
      <c r="N43" s="252">
        <f t="shared" si="23"/>
        <v>0</v>
      </c>
      <c r="O43" s="251">
        <v>0</v>
      </c>
      <c r="P43" s="61">
        <v>0</v>
      </c>
      <c r="Q43" s="252">
        <f t="shared" si="24"/>
        <v>0</v>
      </c>
      <c r="R43" s="251">
        <v>864.03250000000003</v>
      </c>
      <c r="S43" s="61">
        <v>364.01</v>
      </c>
      <c r="T43" s="252">
        <f t="shared" si="25"/>
        <v>500.02250000000004</v>
      </c>
      <c r="U43" s="251">
        <v>0</v>
      </c>
      <c r="V43" s="61">
        <v>0</v>
      </c>
      <c r="W43" s="252">
        <f t="shared" si="26"/>
        <v>0</v>
      </c>
      <c r="X43" s="63">
        <v>864.03250000000003</v>
      </c>
      <c r="Y43" s="264">
        <v>0.54640952289342359</v>
      </c>
      <c r="Z43" s="263">
        <f t="shared" si="7"/>
        <v>0.47612822318604908</v>
      </c>
      <c r="AA43" s="262">
        <v>364.01</v>
      </c>
      <c r="AB43" s="261">
        <v>0.23019797322944779</v>
      </c>
      <c r="AC43" s="260">
        <f t="shared" si="8"/>
        <v>0.6643</v>
      </c>
      <c r="AD43" s="259">
        <f t="shared" si="27"/>
        <v>500.02250000000004</v>
      </c>
    </row>
    <row r="44" spans="1:30" ht="15">
      <c r="A44" s="377"/>
      <c r="B44" s="258" t="s">
        <v>18</v>
      </c>
      <c r="C44" s="269">
        <f t="shared" si="0"/>
        <v>0.74</v>
      </c>
      <c r="D44" s="251">
        <v>192.44194300000001</v>
      </c>
      <c r="E44" s="268">
        <v>0.12169925351108137</v>
      </c>
      <c r="F44" s="262">
        <v>130.04170725</v>
      </c>
      <c r="G44" s="267">
        <v>8.2237678756757193E-2</v>
      </c>
      <c r="H44" s="266">
        <f t="shared" si="1"/>
        <v>0.32425486241323181</v>
      </c>
      <c r="I44" s="251">
        <v>260.05667972972975</v>
      </c>
      <c r="J44" s="61">
        <v>175.73203682432433</v>
      </c>
      <c r="K44" s="265">
        <f t="shared" si="22"/>
        <v>84.324642905405426</v>
      </c>
      <c r="L44" s="251">
        <v>15.677500000000002</v>
      </c>
      <c r="M44" s="61">
        <v>0</v>
      </c>
      <c r="N44" s="252">
        <f t="shared" si="23"/>
        <v>15.677500000000002</v>
      </c>
      <c r="O44" s="251">
        <v>2.715000000000003</v>
      </c>
      <c r="P44" s="61">
        <v>0</v>
      </c>
      <c r="Q44" s="252">
        <f t="shared" si="24"/>
        <v>2.715000000000003</v>
      </c>
      <c r="R44" s="251">
        <v>321.11</v>
      </c>
      <c r="S44" s="61">
        <v>195.75750000000002</v>
      </c>
      <c r="T44" s="252">
        <f t="shared" si="25"/>
        <v>125.35249999999999</v>
      </c>
      <c r="U44" s="251">
        <v>0</v>
      </c>
      <c r="V44" s="61">
        <v>0</v>
      </c>
      <c r="W44" s="252">
        <f t="shared" si="26"/>
        <v>0</v>
      </c>
      <c r="X44" s="63">
        <v>339.5025</v>
      </c>
      <c r="Y44" s="264">
        <v>0.21469956170181623</v>
      </c>
      <c r="Z44" s="263">
        <f t="shared" si="7"/>
        <v>0.56683512787092882</v>
      </c>
      <c r="AA44" s="262">
        <v>195.75750000000002</v>
      </c>
      <c r="AB44" s="261">
        <v>0.12379599391352883</v>
      </c>
      <c r="AC44" s="260">
        <f t="shared" si="8"/>
        <v>0.66429999999999989</v>
      </c>
      <c r="AD44" s="259">
        <f t="shared" si="27"/>
        <v>143.74499999999998</v>
      </c>
    </row>
    <row r="45" spans="1:30" ht="15">
      <c r="A45" s="377"/>
      <c r="B45" s="238" t="s">
        <v>17</v>
      </c>
      <c r="C45" s="249">
        <f t="shared" si="0"/>
        <v>1</v>
      </c>
      <c r="D45" s="231">
        <v>0</v>
      </c>
      <c r="E45" s="248">
        <v>0</v>
      </c>
      <c r="F45" s="242">
        <v>29.854006000000005</v>
      </c>
      <c r="G45" s="247">
        <v>1.8879513403422366E-2</v>
      </c>
      <c r="H45" s="246">
        <f t="shared" si="1"/>
        <v>1</v>
      </c>
      <c r="I45" s="231">
        <v>0</v>
      </c>
      <c r="J45" s="72">
        <v>43.26667536231885</v>
      </c>
      <c r="K45" s="245">
        <f t="shared" si="22"/>
        <v>-43.26667536231885</v>
      </c>
      <c r="L45" s="231">
        <v>0</v>
      </c>
      <c r="M45" s="72">
        <v>0</v>
      </c>
      <c r="N45" s="232">
        <f t="shared" si="23"/>
        <v>0</v>
      </c>
      <c r="O45" s="231">
        <v>0</v>
      </c>
      <c r="P45" s="72">
        <v>0</v>
      </c>
      <c r="Q45" s="232">
        <f t="shared" si="24"/>
        <v>0</v>
      </c>
      <c r="R45" s="231">
        <v>0</v>
      </c>
      <c r="S45" s="72">
        <v>48.245000000000012</v>
      </c>
      <c r="T45" s="232">
        <f t="shared" si="25"/>
        <v>-48.245000000000012</v>
      </c>
      <c r="U45" s="231">
        <v>0</v>
      </c>
      <c r="V45" s="72">
        <v>0</v>
      </c>
      <c r="W45" s="232">
        <f t="shared" si="26"/>
        <v>0</v>
      </c>
      <c r="X45" s="74">
        <v>0</v>
      </c>
      <c r="Y45" s="244">
        <v>0</v>
      </c>
      <c r="Z45" s="243">
        <f t="shared" si="7"/>
        <v>1</v>
      </c>
      <c r="AA45" s="242">
        <v>48.245000000000012</v>
      </c>
      <c r="AB45" s="241">
        <v>3.0509879449615977E-2</v>
      </c>
      <c r="AC45" s="240">
        <f t="shared" si="8"/>
        <v>0.61880000000000002</v>
      </c>
      <c r="AD45" s="239">
        <f t="shared" si="27"/>
        <v>-48.245000000000012</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0.712380195077576</v>
      </c>
      <c r="D48" s="171">
        <f>SUM(D36:D47)</f>
        <v>1241.5067650000001</v>
      </c>
      <c r="E48" s="188">
        <v>0.7851222253012563</v>
      </c>
      <c r="F48" s="182">
        <f>SUM(F36:F47)</f>
        <v>1043.5368317499999</v>
      </c>
      <c r="G48" s="187">
        <v>0.65992709996738896</v>
      </c>
      <c r="H48" s="186">
        <f t="shared" si="1"/>
        <v>0.15945940757721136</v>
      </c>
      <c r="I48" s="171">
        <f t="shared" ref="I48:X48" si="28">SUM(I36:I47)</f>
        <v>1742.7586751829954</v>
      </c>
      <c r="J48" s="27">
        <f t="shared" si="28"/>
        <v>1492.4879973747186</v>
      </c>
      <c r="K48" s="185">
        <f t="shared" si="28"/>
        <v>250.27067780827707</v>
      </c>
      <c r="L48" s="171">
        <f t="shared" si="28"/>
        <v>15.677500000000002</v>
      </c>
      <c r="M48" s="27">
        <f t="shared" si="28"/>
        <v>77.27</v>
      </c>
      <c r="N48" s="172">
        <f t="shared" si="28"/>
        <v>-61.592499999999994</v>
      </c>
      <c r="O48" s="171">
        <f t="shared" si="28"/>
        <v>2.715000000000003</v>
      </c>
      <c r="P48" s="27">
        <f t="shared" si="28"/>
        <v>4.2775000000000007</v>
      </c>
      <c r="Q48" s="172">
        <f t="shared" si="28"/>
        <v>-1.5624999999999978</v>
      </c>
      <c r="R48" s="171">
        <f t="shared" si="28"/>
        <v>2207.36</v>
      </c>
      <c r="S48" s="27">
        <f t="shared" si="28"/>
        <v>1588.2049999999999</v>
      </c>
      <c r="T48" s="172">
        <f t="shared" si="28"/>
        <v>619.15500000000009</v>
      </c>
      <c r="U48" s="171">
        <f t="shared" si="28"/>
        <v>0</v>
      </c>
      <c r="V48" s="27">
        <f t="shared" si="28"/>
        <v>0</v>
      </c>
      <c r="W48" s="172">
        <f t="shared" si="28"/>
        <v>0</v>
      </c>
      <c r="X48" s="29">
        <f t="shared" si="28"/>
        <v>2225.7525000000001</v>
      </c>
      <c r="Y48" s="184">
        <v>1.4075539538198445</v>
      </c>
      <c r="Z48" s="183">
        <f t="shared" si="7"/>
        <v>0.55779192205782091</v>
      </c>
      <c r="AA48" s="182">
        <f>SUM(AA36:AA47)</f>
        <v>1669.7524999999998</v>
      </c>
      <c r="AB48" s="181">
        <v>1.0559425326084544</v>
      </c>
      <c r="AC48" s="180">
        <f t="shared" si="8"/>
        <v>0.62496497639620241</v>
      </c>
      <c r="AD48" s="179">
        <f>SUM(AD36:AD47)</f>
        <v>556.00000000000011</v>
      </c>
    </row>
    <row r="49" spans="1:30" ht="15">
      <c r="A49" s="377"/>
      <c r="B49" s="158" t="s">
        <v>87</v>
      </c>
      <c r="C49" s="169">
        <f t="shared" si="0"/>
        <v>0.712380195077576</v>
      </c>
      <c r="D49" s="151">
        <f>SUM(D39:D45)</f>
        <v>1241.5067650000001</v>
      </c>
      <c r="E49" s="168">
        <v>0.7851222253012563</v>
      </c>
      <c r="F49" s="162">
        <f>SUM(F39:F45)</f>
        <v>1043.5368317499999</v>
      </c>
      <c r="G49" s="167">
        <v>0.65992709996738896</v>
      </c>
      <c r="H49" s="166">
        <f t="shared" si="1"/>
        <v>0.15945940757721136</v>
      </c>
      <c r="I49" s="151">
        <f t="shared" ref="I49:X49" si="29">SUM(I39:I45)</f>
        <v>1742.7586751829954</v>
      </c>
      <c r="J49" s="16">
        <f t="shared" si="29"/>
        <v>1492.4879973747186</v>
      </c>
      <c r="K49" s="165">
        <f t="shared" si="29"/>
        <v>250.27067780827707</v>
      </c>
      <c r="L49" s="151">
        <f t="shared" si="29"/>
        <v>15.677500000000002</v>
      </c>
      <c r="M49" s="16">
        <f t="shared" si="29"/>
        <v>77.27</v>
      </c>
      <c r="N49" s="152">
        <f t="shared" si="29"/>
        <v>-61.592499999999994</v>
      </c>
      <c r="O49" s="151">
        <f t="shared" si="29"/>
        <v>2.715000000000003</v>
      </c>
      <c r="P49" s="16">
        <f t="shared" si="29"/>
        <v>4.2775000000000007</v>
      </c>
      <c r="Q49" s="152">
        <f t="shared" si="29"/>
        <v>-1.5624999999999978</v>
      </c>
      <c r="R49" s="151">
        <f t="shared" si="29"/>
        <v>2207.36</v>
      </c>
      <c r="S49" s="16">
        <f t="shared" si="29"/>
        <v>1588.2049999999999</v>
      </c>
      <c r="T49" s="152">
        <f t="shared" si="29"/>
        <v>619.15500000000009</v>
      </c>
      <c r="U49" s="151">
        <f t="shared" si="29"/>
        <v>0</v>
      </c>
      <c r="V49" s="16">
        <f t="shared" si="29"/>
        <v>0</v>
      </c>
      <c r="W49" s="152">
        <f t="shared" si="29"/>
        <v>0</v>
      </c>
      <c r="X49" s="18">
        <f t="shared" si="29"/>
        <v>2225.7525000000001</v>
      </c>
      <c r="Y49" s="164">
        <v>1.4075539538198445</v>
      </c>
      <c r="Z49" s="163">
        <f t="shared" si="7"/>
        <v>0.55779192205782091</v>
      </c>
      <c r="AA49" s="162">
        <f>SUM(AA39:AA45)</f>
        <v>1669.7524999999998</v>
      </c>
      <c r="AB49" s="161">
        <v>1.0559425326084544</v>
      </c>
      <c r="AC49" s="160">
        <f t="shared" si="8"/>
        <v>0.62496497639620241</v>
      </c>
      <c r="AD49" s="159">
        <f>SUM(AD39:AD45)</f>
        <v>556.00000000000011</v>
      </c>
    </row>
    <row r="50" spans="1:30" ht="15.75" thickBot="1">
      <c r="A50" s="378"/>
      <c r="B50" s="138" t="s">
        <v>86</v>
      </c>
      <c r="C50" s="149">
        <f t="shared" si="0"/>
        <v>1</v>
      </c>
      <c r="D50" s="131">
        <f>SUM(D36:D38,D46:D47)</f>
        <v>0</v>
      </c>
      <c r="E50" s="148">
        <v>0</v>
      </c>
      <c r="F50" s="142">
        <f>SUM(F36:F38,F46:F47)</f>
        <v>0</v>
      </c>
      <c r="G50" s="147">
        <v>0</v>
      </c>
      <c r="H50" s="146">
        <f t="shared" si="1"/>
        <v>1</v>
      </c>
      <c r="I50" s="131">
        <f t="shared" ref="I50:X50" si="30">SUM(I36:I38,I46:I47)</f>
        <v>0</v>
      </c>
      <c r="J50" s="5">
        <f t="shared" si="30"/>
        <v>0</v>
      </c>
      <c r="K50" s="145">
        <f t="shared" si="30"/>
        <v>0</v>
      </c>
      <c r="L50" s="131">
        <f t="shared" si="30"/>
        <v>0</v>
      </c>
      <c r="M50" s="5">
        <f t="shared" si="30"/>
        <v>0</v>
      </c>
      <c r="N50" s="132">
        <f t="shared" si="30"/>
        <v>0</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v>
      </c>
      <c r="Y50" s="144">
        <v>0</v>
      </c>
      <c r="Z50" s="143">
        <f t="shared" si="7"/>
        <v>1</v>
      </c>
      <c r="AA50" s="142">
        <f>SUM(AA36:AA38,AA46:AA47)</f>
        <v>0</v>
      </c>
      <c r="AB50" s="141">
        <v>0</v>
      </c>
      <c r="AC50" s="140">
        <f t="shared" si="8"/>
        <v>1</v>
      </c>
      <c r="AD50" s="139">
        <f>SUM(AD36:AD38,AD46:AD47)</f>
        <v>0</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xl/worksheets/sheet98.xml><?xml version="1.0" encoding="utf-8"?>
<worksheet xmlns="http://schemas.openxmlformats.org/spreadsheetml/2006/main" xmlns:r="http://schemas.openxmlformats.org/officeDocument/2006/relationships">
  <sheetPr>
    <pageSetUpPr fitToPage="1"/>
  </sheetPr>
  <dimension ref="B1:O2"/>
  <sheetViews>
    <sheetView zoomScale="80" zoomScaleNormal="80" workbookViewId="0">
      <selection activeCell="B7" sqref="B7"/>
    </sheetView>
  </sheetViews>
  <sheetFormatPr defaultRowHeight="12.75"/>
  <cols>
    <col min="1" max="1" width="2.140625" customWidth="1"/>
    <col min="16" max="16" width="2.140625" customWidth="1"/>
  </cols>
  <sheetData>
    <row r="1" spans="2:15" ht="26.25">
      <c r="B1" s="126" t="str">
        <f>RonanA!A1</f>
        <v>FIIP DIVERSION: Ronan A Canal</v>
      </c>
      <c r="C1" s="124"/>
      <c r="D1" s="124"/>
      <c r="E1" s="124"/>
      <c r="F1" s="124"/>
      <c r="G1" s="124"/>
      <c r="H1" s="124"/>
      <c r="I1" s="124"/>
      <c r="J1" s="124"/>
      <c r="K1" s="124"/>
      <c r="L1" s="124"/>
      <c r="M1" s="124"/>
      <c r="N1" s="124"/>
      <c r="O1" s="124"/>
    </row>
    <row r="2" spans="2:15" ht="23.25">
      <c r="B2" s="125" t="str">
        <f>RonanA!A2</f>
        <v>1,581 Acres (79% Sprinkler / 21% Flood)</v>
      </c>
      <c r="C2" s="124"/>
      <c r="D2" s="124"/>
      <c r="E2" s="124"/>
      <c r="F2" s="124"/>
      <c r="G2" s="124"/>
      <c r="H2" s="124"/>
      <c r="I2" s="124"/>
      <c r="J2" s="124"/>
      <c r="K2" s="124"/>
      <c r="L2" s="124"/>
      <c r="M2" s="124"/>
      <c r="N2" s="124"/>
      <c r="O2" s="124"/>
    </row>
  </sheetData>
  <pageMargins left="0.7" right="0.3" top="0.3" bottom="0.7" header="0.3" footer="0.3"/>
  <pageSetup scale="56" orientation="portrait" r:id="rId1"/>
  <headerFooter>
    <oddFooter>&amp;L&amp;Z&amp;F
Tab: &amp;A&amp;R&amp;D &amp;T
Page &amp;P of &amp;N</oddFooter>
  </headerFooter>
  <drawing r:id="rId2"/>
</worksheet>
</file>

<file path=xl/worksheets/sheet99.xml><?xml version="1.0" encoding="utf-8"?>
<worksheet xmlns="http://schemas.openxmlformats.org/spreadsheetml/2006/main" xmlns:r="http://schemas.openxmlformats.org/officeDocument/2006/relationships">
  <sheetPr>
    <pageSetUpPr fitToPage="1"/>
  </sheetPr>
  <dimension ref="A1:AE70"/>
  <sheetViews>
    <sheetView zoomScale="80" zoomScaleNormal="80" workbookViewId="0">
      <pane xSplit="2" ySplit="5" topLeftCell="C6" activePane="bottomRight" state="frozen"/>
      <selection activeCell="B7" sqref="B7"/>
      <selection pane="topRight" activeCell="B7" sqref="B7"/>
      <selection pane="bottomLeft" activeCell="B7" sqref="B7"/>
      <selection pane="bottomRight" activeCell="B7" sqref="B7"/>
    </sheetView>
  </sheetViews>
  <sheetFormatPr defaultRowHeight="12.75"/>
  <cols>
    <col min="1" max="1" width="10.140625" bestFit="1" customWidth="1"/>
    <col min="2" max="2" width="8" bestFit="1" customWidth="1"/>
    <col min="3" max="3" width="9.140625" bestFit="1" customWidth="1"/>
    <col min="4" max="4" width="8.85546875" bestFit="1" customWidth="1"/>
    <col min="5" max="5" width="6.42578125" bestFit="1" customWidth="1"/>
    <col min="6" max="6" width="8.85546875" bestFit="1" customWidth="1"/>
    <col min="7" max="7" width="6.42578125" bestFit="1" customWidth="1"/>
    <col min="8" max="8" width="12.7109375" bestFit="1" customWidth="1"/>
    <col min="9" max="9" width="8.85546875" bestFit="1" customWidth="1"/>
    <col min="10" max="11" width="12.7109375" bestFit="1" customWidth="1"/>
    <col min="12" max="12" width="8.85546875" bestFit="1" customWidth="1"/>
    <col min="13" max="14" width="12.7109375" bestFit="1" customWidth="1"/>
    <col min="15" max="15" width="8.85546875" bestFit="1" customWidth="1"/>
    <col min="16" max="17" width="12.7109375" bestFit="1" customWidth="1"/>
    <col min="18" max="18" width="8.85546875" bestFit="1" customWidth="1"/>
    <col min="19" max="20" width="12.7109375" bestFit="1" customWidth="1"/>
    <col min="21" max="21" width="8.85546875" bestFit="1" customWidth="1"/>
    <col min="22" max="23" width="12.7109375" bestFit="1" customWidth="1"/>
    <col min="24" max="24" width="8.85546875" bestFit="1" customWidth="1"/>
    <col min="25" max="25" width="6.42578125" bestFit="1" customWidth="1"/>
    <col min="26" max="26" width="9.140625" bestFit="1" customWidth="1"/>
    <col min="27" max="27" width="8.85546875" bestFit="1" customWidth="1"/>
    <col min="28" max="28" width="6.42578125" bestFit="1" customWidth="1"/>
    <col min="29" max="29" width="12.7109375" bestFit="1" customWidth="1"/>
    <col min="30" max="30" width="13.42578125" bestFit="1" customWidth="1"/>
    <col min="31" max="31" width="1.7109375" bestFit="1" customWidth="1"/>
  </cols>
  <sheetData>
    <row r="1" spans="1:31" ht="18.75">
      <c r="A1" s="345" t="s">
        <v>163</v>
      </c>
      <c r="B1" s="345"/>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row>
    <row r="2" spans="1:31" ht="16.5" thickBot="1">
      <c r="A2" s="344" t="s">
        <v>213</v>
      </c>
      <c r="B2" s="344"/>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row>
    <row r="3" spans="1:31" ht="13.5" customHeight="1" thickTop="1">
      <c r="A3" s="380" t="s">
        <v>106</v>
      </c>
      <c r="B3" s="383" t="s">
        <v>41</v>
      </c>
      <c r="C3" s="386" t="s">
        <v>120</v>
      </c>
      <c r="D3" s="337" t="s">
        <v>119</v>
      </c>
      <c r="E3" s="337"/>
      <c r="F3" s="342"/>
      <c r="G3" s="336"/>
      <c r="H3" s="341"/>
      <c r="I3" s="337" t="s">
        <v>118</v>
      </c>
      <c r="J3" s="336"/>
      <c r="K3" s="341"/>
      <c r="L3" s="337" t="s">
        <v>117</v>
      </c>
      <c r="M3" s="336"/>
      <c r="N3" s="338"/>
      <c r="O3" s="337" t="s">
        <v>116</v>
      </c>
      <c r="P3" s="336"/>
      <c r="Q3" s="338"/>
      <c r="R3" s="337" t="s">
        <v>115</v>
      </c>
      <c r="S3" s="336"/>
      <c r="T3" s="338"/>
      <c r="U3" s="337" t="s">
        <v>113</v>
      </c>
      <c r="V3" s="336"/>
      <c r="W3" s="338"/>
      <c r="X3" s="388" t="s">
        <v>110</v>
      </c>
      <c r="Y3" s="389"/>
      <c r="Z3" s="401" t="s">
        <v>109</v>
      </c>
      <c r="AA3" s="403" t="s">
        <v>108</v>
      </c>
      <c r="AB3" s="389"/>
      <c r="AC3" s="394" t="s">
        <v>107</v>
      </c>
      <c r="AD3" s="396" t="s">
        <v>93</v>
      </c>
    </row>
    <row r="4" spans="1:31" ht="89.25">
      <c r="A4" s="381"/>
      <c r="B4" s="384"/>
      <c r="C4" s="387"/>
      <c r="D4" s="392" t="s">
        <v>97</v>
      </c>
      <c r="E4" s="398"/>
      <c r="F4" s="399" t="s">
        <v>96</v>
      </c>
      <c r="G4" s="400"/>
      <c r="H4" s="334" t="s">
        <v>93</v>
      </c>
      <c r="I4" s="330" t="s">
        <v>32</v>
      </c>
      <c r="J4" s="329" t="s">
        <v>94</v>
      </c>
      <c r="K4" s="334" t="s">
        <v>93</v>
      </c>
      <c r="L4" s="330" t="s">
        <v>32</v>
      </c>
      <c r="M4" s="329" t="s">
        <v>94</v>
      </c>
      <c r="N4" s="331" t="s">
        <v>93</v>
      </c>
      <c r="O4" s="330" t="s">
        <v>32</v>
      </c>
      <c r="P4" s="329" t="s">
        <v>94</v>
      </c>
      <c r="Q4" s="331" t="s">
        <v>93</v>
      </c>
      <c r="R4" s="330" t="s">
        <v>32</v>
      </c>
      <c r="S4" s="329" t="s">
        <v>94</v>
      </c>
      <c r="T4" s="331" t="s">
        <v>93</v>
      </c>
      <c r="U4" s="330" t="s">
        <v>32</v>
      </c>
      <c r="V4" s="329" t="s">
        <v>94</v>
      </c>
      <c r="W4" s="331" t="s">
        <v>93</v>
      </c>
      <c r="X4" s="390"/>
      <c r="Y4" s="391"/>
      <c r="Z4" s="402"/>
      <c r="AA4" s="404"/>
      <c r="AB4" s="391"/>
      <c r="AC4" s="395"/>
      <c r="AD4" s="397"/>
      <c r="AE4" s="104" t="s">
        <v>95</v>
      </c>
    </row>
    <row r="5" spans="1:31" ht="15.75" thickBot="1">
      <c r="A5" s="382"/>
      <c r="B5" s="385"/>
      <c r="C5" s="327" t="s">
        <v>91</v>
      </c>
      <c r="D5" s="316" t="s">
        <v>28</v>
      </c>
      <c r="E5" s="325" t="s">
        <v>92</v>
      </c>
      <c r="F5" s="323" t="s">
        <v>28</v>
      </c>
      <c r="G5" s="315" t="s">
        <v>92</v>
      </c>
      <c r="H5" s="326" t="s">
        <v>91</v>
      </c>
      <c r="I5" s="316" t="s">
        <v>28</v>
      </c>
      <c r="J5" s="315" t="s">
        <v>28</v>
      </c>
      <c r="K5" s="326" t="s">
        <v>28</v>
      </c>
      <c r="L5" s="316" t="s">
        <v>28</v>
      </c>
      <c r="M5" s="315" t="s">
        <v>28</v>
      </c>
      <c r="N5" s="317" t="s">
        <v>28</v>
      </c>
      <c r="O5" s="316" t="s">
        <v>28</v>
      </c>
      <c r="P5" s="315" t="s">
        <v>28</v>
      </c>
      <c r="Q5" s="317" t="s">
        <v>28</v>
      </c>
      <c r="R5" s="316" t="s">
        <v>28</v>
      </c>
      <c r="S5" s="315" t="s">
        <v>28</v>
      </c>
      <c r="T5" s="317" t="s">
        <v>28</v>
      </c>
      <c r="U5" s="316" t="s">
        <v>28</v>
      </c>
      <c r="V5" s="315" t="s">
        <v>28</v>
      </c>
      <c r="W5" s="317" t="s">
        <v>28</v>
      </c>
      <c r="X5" s="325" t="s">
        <v>28</v>
      </c>
      <c r="Y5" s="324" t="s">
        <v>92</v>
      </c>
      <c r="Z5" s="324" t="s">
        <v>91</v>
      </c>
      <c r="AA5" s="323" t="s">
        <v>28</v>
      </c>
      <c r="AB5" s="323" t="s">
        <v>92</v>
      </c>
      <c r="AC5" s="315" t="s">
        <v>91</v>
      </c>
      <c r="AD5" s="322" t="s">
        <v>28</v>
      </c>
    </row>
    <row r="6" spans="1:31" ht="15.75" thickTop="1">
      <c r="A6" s="376" t="s">
        <v>90</v>
      </c>
      <c r="B6" s="280" t="s">
        <v>26</v>
      </c>
      <c r="C6" s="291">
        <f t="shared" ref="C6:C50" si="0">IFERROR(D6/I6,1)</f>
        <v>1</v>
      </c>
      <c r="D6" s="273">
        <v>0</v>
      </c>
      <c r="E6" s="290">
        <v>0</v>
      </c>
      <c r="F6" s="284">
        <v>0</v>
      </c>
      <c r="G6" s="289">
        <v>0</v>
      </c>
      <c r="H6" s="288">
        <f t="shared" ref="H6:H50" si="1">IFERROR((D6-F6)/D6,1)</f>
        <v>1</v>
      </c>
      <c r="I6" s="273">
        <v>0</v>
      </c>
      <c r="J6" s="83">
        <v>0</v>
      </c>
      <c r="K6" s="287">
        <f t="shared" ref="K6:K17" si="2">I6-J6</f>
        <v>0</v>
      </c>
      <c r="L6" s="273">
        <v>0</v>
      </c>
      <c r="M6" s="83">
        <v>0</v>
      </c>
      <c r="N6" s="274">
        <f t="shared" ref="N6:N17" si="3">L6-M6</f>
        <v>0</v>
      </c>
      <c r="O6" s="273">
        <v>0</v>
      </c>
      <c r="P6" s="83">
        <v>0</v>
      </c>
      <c r="Q6" s="274">
        <f t="shared" ref="Q6:Q17" si="4">O6-P6</f>
        <v>0</v>
      </c>
      <c r="R6" s="273">
        <v>0</v>
      </c>
      <c r="S6" s="83">
        <v>0</v>
      </c>
      <c r="T6" s="274">
        <f t="shared" ref="T6:T17" si="5">R6-S6</f>
        <v>0</v>
      </c>
      <c r="U6" s="273">
        <v>0</v>
      </c>
      <c r="V6" s="83">
        <v>0</v>
      </c>
      <c r="W6" s="274">
        <f t="shared" ref="W6:W17" si="6">U6-V6</f>
        <v>0</v>
      </c>
      <c r="X6" s="85">
        <v>0</v>
      </c>
      <c r="Y6" s="286">
        <v>0</v>
      </c>
      <c r="Z6" s="285">
        <f t="shared" ref="Z6:Z50" si="7">IFERROR(D6/X6,1)</f>
        <v>1</v>
      </c>
      <c r="AA6" s="284">
        <v>0</v>
      </c>
      <c r="AB6" s="283">
        <v>0</v>
      </c>
      <c r="AC6" s="282">
        <f t="shared" ref="AC6:AC50" si="8">IFERROR(F6/AA6,1)</f>
        <v>1</v>
      </c>
      <c r="AD6" s="281">
        <f t="shared" ref="AD6:AD17" si="9">X6-AA6</f>
        <v>0</v>
      </c>
    </row>
    <row r="7" spans="1:31" ht="15">
      <c r="A7" s="377"/>
      <c r="B7" s="270" t="s">
        <v>25</v>
      </c>
      <c r="C7" s="269">
        <f t="shared" si="0"/>
        <v>1</v>
      </c>
      <c r="D7" s="251">
        <v>0</v>
      </c>
      <c r="E7" s="268">
        <v>0</v>
      </c>
      <c r="F7" s="262">
        <v>0</v>
      </c>
      <c r="G7" s="267">
        <v>0</v>
      </c>
      <c r="H7" s="266">
        <f t="shared" si="1"/>
        <v>1</v>
      </c>
      <c r="I7" s="251">
        <v>0</v>
      </c>
      <c r="J7" s="61">
        <v>0</v>
      </c>
      <c r="K7" s="265">
        <f t="shared" si="2"/>
        <v>0</v>
      </c>
      <c r="L7" s="251">
        <v>0</v>
      </c>
      <c r="M7" s="61">
        <v>0</v>
      </c>
      <c r="N7" s="252">
        <f t="shared" si="3"/>
        <v>0</v>
      </c>
      <c r="O7" s="251">
        <v>0</v>
      </c>
      <c r="P7" s="61">
        <v>0</v>
      </c>
      <c r="Q7" s="252">
        <f t="shared" si="4"/>
        <v>0</v>
      </c>
      <c r="R7" s="251">
        <v>0</v>
      </c>
      <c r="S7" s="61">
        <v>0</v>
      </c>
      <c r="T7" s="252">
        <f t="shared" si="5"/>
        <v>0</v>
      </c>
      <c r="U7" s="251">
        <v>0</v>
      </c>
      <c r="V7" s="61">
        <v>0</v>
      </c>
      <c r="W7" s="252">
        <f t="shared" si="6"/>
        <v>0</v>
      </c>
      <c r="X7" s="63">
        <v>0</v>
      </c>
      <c r="Y7" s="264">
        <v>0</v>
      </c>
      <c r="Z7" s="263">
        <f t="shared" si="7"/>
        <v>1</v>
      </c>
      <c r="AA7" s="262">
        <v>0</v>
      </c>
      <c r="AB7" s="261">
        <v>0</v>
      </c>
      <c r="AC7" s="260">
        <f t="shared" si="8"/>
        <v>1</v>
      </c>
      <c r="AD7" s="259">
        <f t="shared" si="9"/>
        <v>0</v>
      </c>
    </row>
    <row r="8" spans="1:31" ht="15">
      <c r="A8" s="377"/>
      <c r="B8" s="271" t="s">
        <v>24</v>
      </c>
      <c r="C8" s="249">
        <f t="shared" si="0"/>
        <v>1</v>
      </c>
      <c r="D8" s="231">
        <v>0</v>
      </c>
      <c r="E8" s="248">
        <v>0</v>
      </c>
      <c r="F8" s="242">
        <v>0</v>
      </c>
      <c r="G8" s="247">
        <v>0</v>
      </c>
      <c r="H8" s="246">
        <f t="shared" si="1"/>
        <v>1</v>
      </c>
      <c r="I8" s="231">
        <v>0</v>
      </c>
      <c r="J8" s="72">
        <v>0</v>
      </c>
      <c r="K8" s="245">
        <f t="shared" si="2"/>
        <v>0</v>
      </c>
      <c r="L8" s="231">
        <v>0</v>
      </c>
      <c r="M8" s="72">
        <v>0</v>
      </c>
      <c r="N8" s="232">
        <f t="shared" si="3"/>
        <v>0</v>
      </c>
      <c r="O8" s="231">
        <v>0</v>
      </c>
      <c r="P8" s="72">
        <v>0</v>
      </c>
      <c r="Q8" s="232">
        <f t="shared" si="4"/>
        <v>0</v>
      </c>
      <c r="R8" s="231">
        <v>0</v>
      </c>
      <c r="S8" s="72">
        <v>0</v>
      </c>
      <c r="T8" s="232">
        <f t="shared" si="5"/>
        <v>0</v>
      </c>
      <c r="U8" s="231">
        <v>0</v>
      </c>
      <c r="V8" s="72">
        <v>0</v>
      </c>
      <c r="W8" s="232">
        <f t="shared" si="6"/>
        <v>0</v>
      </c>
      <c r="X8" s="74">
        <v>0</v>
      </c>
      <c r="Y8" s="244">
        <v>0</v>
      </c>
      <c r="Z8" s="243">
        <f t="shared" si="7"/>
        <v>1</v>
      </c>
      <c r="AA8" s="242">
        <v>0</v>
      </c>
      <c r="AB8" s="241">
        <v>0</v>
      </c>
      <c r="AC8" s="240">
        <f t="shared" si="8"/>
        <v>1</v>
      </c>
      <c r="AD8" s="239">
        <f t="shared" si="9"/>
        <v>0</v>
      </c>
    </row>
    <row r="9" spans="1:31" ht="15">
      <c r="A9" s="377"/>
      <c r="B9" s="218" t="s">
        <v>23</v>
      </c>
      <c r="C9" s="229">
        <f t="shared" si="0"/>
        <v>0.75000000000000011</v>
      </c>
      <c r="D9" s="211">
        <v>2.9362500000000002</v>
      </c>
      <c r="E9" s="228">
        <v>1.2716241921915877E-2</v>
      </c>
      <c r="F9" s="222">
        <v>1.00125</v>
      </c>
      <c r="G9" s="227">
        <v>4.3361897741398961E-3</v>
      </c>
      <c r="H9" s="226">
        <f t="shared" si="1"/>
        <v>0.65900383141762453</v>
      </c>
      <c r="I9" s="211">
        <v>3.915</v>
      </c>
      <c r="J9" s="49">
        <v>1.335</v>
      </c>
      <c r="K9" s="225">
        <f t="shared" si="2"/>
        <v>2.58</v>
      </c>
      <c r="L9" s="211">
        <v>3.915</v>
      </c>
      <c r="M9" s="49">
        <v>1.335</v>
      </c>
      <c r="N9" s="212">
        <f t="shared" si="3"/>
        <v>2.58</v>
      </c>
      <c r="O9" s="211">
        <v>0</v>
      </c>
      <c r="P9" s="49">
        <v>0</v>
      </c>
      <c r="Q9" s="212">
        <f t="shared" si="4"/>
        <v>0</v>
      </c>
      <c r="R9" s="211">
        <v>0</v>
      </c>
      <c r="S9" s="49">
        <v>0</v>
      </c>
      <c r="T9" s="212">
        <f t="shared" si="5"/>
        <v>0</v>
      </c>
      <c r="U9" s="211">
        <v>0</v>
      </c>
      <c r="V9" s="49">
        <v>0</v>
      </c>
      <c r="W9" s="212">
        <f t="shared" si="6"/>
        <v>0</v>
      </c>
      <c r="X9" s="51">
        <v>3.915</v>
      </c>
      <c r="Y9" s="224">
        <v>1.695498922922117E-2</v>
      </c>
      <c r="Z9" s="223">
        <f t="shared" si="7"/>
        <v>0.75000000000000011</v>
      </c>
      <c r="AA9" s="222">
        <v>1.335</v>
      </c>
      <c r="AB9" s="221">
        <v>5.7815863655198618E-3</v>
      </c>
      <c r="AC9" s="220">
        <f t="shared" si="8"/>
        <v>0.75</v>
      </c>
      <c r="AD9" s="219">
        <f t="shared" si="9"/>
        <v>2.58</v>
      </c>
    </row>
    <row r="10" spans="1:31" ht="15">
      <c r="A10" s="377"/>
      <c r="B10" s="270" t="s">
        <v>22</v>
      </c>
      <c r="C10" s="269">
        <f t="shared" si="0"/>
        <v>0.75</v>
      </c>
      <c r="D10" s="251">
        <v>3.5493749999999999</v>
      </c>
      <c r="E10" s="268">
        <v>1.5371549143158846E-2</v>
      </c>
      <c r="F10" s="262">
        <v>7.8393749999999995</v>
      </c>
      <c r="G10" s="267">
        <v>3.3950579486290086E-2</v>
      </c>
      <c r="H10" s="266">
        <f t="shared" si="1"/>
        <v>-1.2086634970945587</v>
      </c>
      <c r="I10" s="251">
        <v>4.7324999999999999</v>
      </c>
      <c r="J10" s="61">
        <v>10.452499999999999</v>
      </c>
      <c r="K10" s="265">
        <f t="shared" si="2"/>
        <v>-5.7199999999999989</v>
      </c>
      <c r="L10" s="251">
        <v>4.6275000000002775</v>
      </c>
      <c r="M10" s="61">
        <v>10.452499999999999</v>
      </c>
      <c r="N10" s="252">
        <f t="shared" si="3"/>
        <v>-5.8249999999997213</v>
      </c>
      <c r="O10" s="251">
        <v>0.10499999999972259</v>
      </c>
      <c r="P10" s="61">
        <v>0</v>
      </c>
      <c r="Q10" s="252">
        <f t="shared" si="4"/>
        <v>0.10499999999972259</v>
      </c>
      <c r="R10" s="251">
        <v>0</v>
      </c>
      <c r="S10" s="61">
        <v>0</v>
      </c>
      <c r="T10" s="252">
        <f t="shared" si="5"/>
        <v>0</v>
      </c>
      <c r="U10" s="251">
        <v>0</v>
      </c>
      <c r="V10" s="61">
        <v>0</v>
      </c>
      <c r="W10" s="252">
        <f t="shared" si="6"/>
        <v>0</v>
      </c>
      <c r="X10" s="63">
        <v>4.7324999999999999</v>
      </c>
      <c r="Y10" s="264">
        <v>2.049539885754513E-2</v>
      </c>
      <c r="Z10" s="263">
        <f t="shared" si="7"/>
        <v>0.75</v>
      </c>
      <c r="AA10" s="262">
        <v>10.452499999999999</v>
      </c>
      <c r="AB10" s="261">
        <v>4.5267439315053448E-2</v>
      </c>
      <c r="AC10" s="260">
        <f t="shared" si="8"/>
        <v>0.75</v>
      </c>
      <c r="AD10" s="259">
        <f t="shared" si="9"/>
        <v>-5.7199999999999989</v>
      </c>
    </row>
    <row r="11" spans="1:31" ht="15">
      <c r="A11" s="377"/>
      <c r="B11" s="270" t="s">
        <v>21</v>
      </c>
      <c r="C11" s="269">
        <f t="shared" si="0"/>
        <v>0.74999999999999989</v>
      </c>
      <c r="D11" s="251">
        <v>36.472499999999997</v>
      </c>
      <c r="E11" s="268">
        <v>0.15795423873889375</v>
      </c>
      <c r="F11" s="262">
        <v>37.248750000000001</v>
      </c>
      <c r="G11" s="267">
        <v>0.16131600384468761</v>
      </c>
      <c r="H11" s="266">
        <f t="shared" si="1"/>
        <v>-2.1283158544108702E-2</v>
      </c>
      <c r="I11" s="251">
        <v>48.63</v>
      </c>
      <c r="J11" s="61">
        <v>49.664999999999999</v>
      </c>
      <c r="K11" s="265">
        <f t="shared" si="2"/>
        <v>-1.0349999999999966</v>
      </c>
      <c r="L11" s="251">
        <v>48.63</v>
      </c>
      <c r="M11" s="61">
        <v>49.664999999999999</v>
      </c>
      <c r="N11" s="252">
        <f t="shared" si="3"/>
        <v>-1.0349999999999966</v>
      </c>
      <c r="O11" s="251">
        <v>0</v>
      </c>
      <c r="P11" s="61">
        <v>0</v>
      </c>
      <c r="Q11" s="252">
        <f t="shared" si="4"/>
        <v>0</v>
      </c>
      <c r="R11" s="251">
        <v>0</v>
      </c>
      <c r="S11" s="61">
        <v>0</v>
      </c>
      <c r="T11" s="252">
        <f t="shared" si="5"/>
        <v>0</v>
      </c>
      <c r="U11" s="251">
        <v>0</v>
      </c>
      <c r="V11" s="61">
        <v>0</v>
      </c>
      <c r="W11" s="252">
        <f t="shared" si="6"/>
        <v>0</v>
      </c>
      <c r="X11" s="63">
        <v>48.63</v>
      </c>
      <c r="Y11" s="264">
        <v>0.21060565165185835</v>
      </c>
      <c r="Z11" s="263">
        <f t="shared" si="7"/>
        <v>0.74999999999999989</v>
      </c>
      <c r="AA11" s="262">
        <v>49.664999999999999</v>
      </c>
      <c r="AB11" s="261">
        <v>0.21508800512625015</v>
      </c>
      <c r="AC11" s="260">
        <f t="shared" si="8"/>
        <v>0.75</v>
      </c>
      <c r="AD11" s="259">
        <f t="shared" si="9"/>
        <v>-1.0349999999999966</v>
      </c>
    </row>
    <row r="12" spans="1:31" ht="15">
      <c r="A12" s="377"/>
      <c r="B12" s="270" t="s">
        <v>20</v>
      </c>
      <c r="C12" s="269">
        <f t="shared" si="0"/>
        <v>0.75</v>
      </c>
      <c r="D12" s="251">
        <v>66.778125000000003</v>
      </c>
      <c r="E12" s="268">
        <v>0.28920112135953635</v>
      </c>
      <c r="F12" s="262">
        <v>69.830625000000012</v>
      </c>
      <c r="G12" s="267">
        <v>0.30242081602676441</v>
      </c>
      <c r="H12" s="266">
        <f t="shared" si="1"/>
        <v>-4.5711076793486023E-2</v>
      </c>
      <c r="I12" s="251">
        <v>89.037500000000009</v>
      </c>
      <c r="J12" s="61">
        <v>93.107500000000016</v>
      </c>
      <c r="K12" s="265">
        <f t="shared" si="2"/>
        <v>-4.0700000000000074</v>
      </c>
      <c r="L12" s="251">
        <v>82.889999999998793</v>
      </c>
      <c r="M12" s="61">
        <v>93.107500000000016</v>
      </c>
      <c r="N12" s="252">
        <f t="shared" si="3"/>
        <v>-10.217500000001223</v>
      </c>
      <c r="O12" s="251">
        <v>6.1475000000012159</v>
      </c>
      <c r="P12" s="61">
        <v>0</v>
      </c>
      <c r="Q12" s="252">
        <f t="shared" si="4"/>
        <v>6.1475000000012159</v>
      </c>
      <c r="R12" s="251">
        <v>0</v>
      </c>
      <c r="S12" s="61">
        <v>0</v>
      </c>
      <c r="T12" s="252">
        <f t="shared" si="5"/>
        <v>0</v>
      </c>
      <c r="U12" s="251">
        <v>0</v>
      </c>
      <c r="V12" s="61">
        <v>0</v>
      </c>
      <c r="W12" s="252">
        <f t="shared" si="6"/>
        <v>0</v>
      </c>
      <c r="X12" s="63">
        <v>89.037500000000009</v>
      </c>
      <c r="Y12" s="264">
        <v>0.38560149514604852</v>
      </c>
      <c r="Z12" s="263">
        <f t="shared" si="7"/>
        <v>0.75</v>
      </c>
      <c r="AA12" s="262">
        <v>93.107500000000016</v>
      </c>
      <c r="AB12" s="261">
        <v>0.40322775470235256</v>
      </c>
      <c r="AC12" s="260">
        <f t="shared" si="8"/>
        <v>0.75</v>
      </c>
      <c r="AD12" s="259">
        <f t="shared" si="9"/>
        <v>-4.0700000000000074</v>
      </c>
    </row>
    <row r="13" spans="1:31" ht="15">
      <c r="A13" s="377"/>
      <c r="B13" s="270" t="s">
        <v>19</v>
      </c>
      <c r="C13" s="269">
        <f t="shared" si="0"/>
        <v>0.75</v>
      </c>
      <c r="D13" s="251">
        <v>55.106249999999996</v>
      </c>
      <c r="E13" s="268">
        <v>0.23865284168908529</v>
      </c>
      <c r="F13" s="262">
        <v>52.183125000000004</v>
      </c>
      <c r="G13" s="267">
        <v>0.2259934412061563</v>
      </c>
      <c r="H13" s="266">
        <f t="shared" si="1"/>
        <v>5.3045253487580664E-2</v>
      </c>
      <c r="I13" s="251">
        <v>73.474999999999994</v>
      </c>
      <c r="J13" s="61">
        <v>69.577500000000001</v>
      </c>
      <c r="K13" s="265">
        <f t="shared" si="2"/>
        <v>3.8974999999999937</v>
      </c>
      <c r="L13" s="251">
        <v>73.474999999999994</v>
      </c>
      <c r="M13" s="61">
        <v>69.577500000000001</v>
      </c>
      <c r="N13" s="252">
        <f t="shared" si="3"/>
        <v>3.8974999999999937</v>
      </c>
      <c r="O13" s="251">
        <v>0</v>
      </c>
      <c r="P13" s="61">
        <v>0</v>
      </c>
      <c r="Q13" s="252">
        <f t="shared" si="4"/>
        <v>0</v>
      </c>
      <c r="R13" s="251">
        <v>0</v>
      </c>
      <c r="S13" s="61">
        <v>0</v>
      </c>
      <c r="T13" s="252">
        <f t="shared" si="5"/>
        <v>0</v>
      </c>
      <c r="U13" s="251">
        <v>0</v>
      </c>
      <c r="V13" s="61">
        <v>0</v>
      </c>
      <c r="W13" s="252">
        <f t="shared" si="6"/>
        <v>0</v>
      </c>
      <c r="X13" s="63">
        <v>73.474999999999994</v>
      </c>
      <c r="Y13" s="264">
        <v>0.31820378891878037</v>
      </c>
      <c r="Z13" s="263">
        <f t="shared" si="7"/>
        <v>0.75</v>
      </c>
      <c r="AA13" s="262">
        <v>69.577500000000001</v>
      </c>
      <c r="AB13" s="261">
        <v>0.30132458827487507</v>
      </c>
      <c r="AC13" s="260">
        <f t="shared" si="8"/>
        <v>0.75</v>
      </c>
      <c r="AD13" s="259">
        <f t="shared" si="9"/>
        <v>3.8974999999999937</v>
      </c>
    </row>
    <row r="14" spans="1:31" ht="15">
      <c r="A14" s="377"/>
      <c r="B14" s="258" t="s">
        <v>18</v>
      </c>
      <c r="C14" s="269">
        <f t="shared" si="0"/>
        <v>0.75</v>
      </c>
      <c r="D14" s="251">
        <v>25.233750000000001</v>
      </c>
      <c r="E14" s="268">
        <v>0.10928172655500885</v>
      </c>
      <c r="F14" s="262">
        <v>29.452499999999997</v>
      </c>
      <c r="G14" s="267">
        <v>0.12755218908649718</v>
      </c>
      <c r="H14" s="266">
        <f t="shared" si="1"/>
        <v>-0.16718680338831907</v>
      </c>
      <c r="I14" s="251">
        <v>33.645000000000003</v>
      </c>
      <c r="J14" s="61">
        <v>39.269999999999996</v>
      </c>
      <c r="K14" s="265">
        <f t="shared" si="2"/>
        <v>-5.6249999999999929</v>
      </c>
      <c r="L14" s="251">
        <v>27.170000000000382</v>
      </c>
      <c r="M14" s="61">
        <v>39.269999999999996</v>
      </c>
      <c r="N14" s="252">
        <f t="shared" si="3"/>
        <v>-12.099999999999614</v>
      </c>
      <c r="O14" s="251">
        <v>6.4749999999996213</v>
      </c>
      <c r="P14" s="61">
        <v>0</v>
      </c>
      <c r="Q14" s="252">
        <f t="shared" si="4"/>
        <v>6.4749999999996213</v>
      </c>
      <c r="R14" s="251">
        <v>0</v>
      </c>
      <c r="S14" s="61">
        <v>0</v>
      </c>
      <c r="T14" s="252">
        <f t="shared" si="5"/>
        <v>0</v>
      </c>
      <c r="U14" s="251">
        <v>0</v>
      </c>
      <c r="V14" s="61">
        <v>0</v>
      </c>
      <c r="W14" s="252">
        <f t="shared" si="6"/>
        <v>0</v>
      </c>
      <c r="X14" s="63">
        <v>33.645000000000003</v>
      </c>
      <c r="Y14" s="264">
        <v>0.14570896874001182</v>
      </c>
      <c r="Z14" s="263">
        <f t="shared" si="7"/>
        <v>0.75</v>
      </c>
      <c r="AA14" s="262">
        <v>39.269999999999996</v>
      </c>
      <c r="AB14" s="261">
        <v>0.17006958544866288</v>
      </c>
      <c r="AC14" s="260">
        <f t="shared" si="8"/>
        <v>0.75</v>
      </c>
      <c r="AD14" s="259">
        <f t="shared" si="9"/>
        <v>-5.6249999999999929</v>
      </c>
    </row>
    <row r="15" spans="1:31" ht="15">
      <c r="A15" s="377"/>
      <c r="B15" s="238" t="s">
        <v>17</v>
      </c>
      <c r="C15" s="249">
        <f t="shared" si="0"/>
        <v>0.75</v>
      </c>
      <c r="D15" s="231">
        <v>1.4924999999999999</v>
      </c>
      <c r="E15" s="248">
        <v>6.4636836333620924E-3</v>
      </c>
      <c r="F15" s="242">
        <v>1.4924999999999999</v>
      </c>
      <c r="G15" s="247">
        <v>6.4636836333620924E-3</v>
      </c>
      <c r="H15" s="246">
        <f t="shared" si="1"/>
        <v>0</v>
      </c>
      <c r="I15" s="231">
        <v>1.99</v>
      </c>
      <c r="J15" s="72">
        <v>1.99</v>
      </c>
      <c r="K15" s="245">
        <f t="shared" si="2"/>
        <v>0</v>
      </c>
      <c r="L15" s="231">
        <v>2.5000000002179945E-3</v>
      </c>
      <c r="M15" s="72">
        <v>1.99</v>
      </c>
      <c r="N15" s="232">
        <f t="shared" si="3"/>
        <v>-1.987499999999782</v>
      </c>
      <c r="O15" s="231">
        <v>1.987499999999782</v>
      </c>
      <c r="P15" s="72">
        <v>0</v>
      </c>
      <c r="Q15" s="232">
        <f t="shared" si="4"/>
        <v>1.987499999999782</v>
      </c>
      <c r="R15" s="231">
        <v>0</v>
      </c>
      <c r="S15" s="72">
        <v>0</v>
      </c>
      <c r="T15" s="232">
        <f t="shared" si="5"/>
        <v>0</v>
      </c>
      <c r="U15" s="231">
        <v>0</v>
      </c>
      <c r="V15" s="72">
        <v>0</v>
      </c>
      <c r="W15" s="232">
        <f t="shared" si="6"/>
        <v>0</v>
      </c>
      <c r="X15" s="74">
        <v>1.99</v>
      </c>
      <c r="Y15" s="244">
        <v>8.6182448444827899E-3</v>
      </c>
      <c r="Z15" s="243">
        <f t="shared" si="7"/>
        <v>0.75</v>
      </c>
      <c r="AA15" s="242">
        <v>1.99</v>
      </c>
      <c r="AB15" s="241">
        <v>8.6182448444827899E-3</v>
      </c>
      <c r="AC15" s="240">
        <f t="shared" si="8"/>
        <v>0.75</v>
      </c>
      <c r="AD15" s="239">
        <f t="shared" si="9"/>
        <v>0</v>
      </c>
    </row>
    <row r="16" spans="1:31" ht="15">
      <c r="A16" s="377"/>
      <c r="B16" s="218" t="s">
        <v>16</v>
      </c>
      <c r="C16" s="229">
        <f t="shared" si="0"/>
        <v>1</v>
      </c>
      <c r="D16" s="211">
        <v>0</v>
      </c>
      <c r="E16" s="228">
        <v>0</v>
      </c>
      <c r="F16" s="222">
        <v>0</v>
      </c>
      <c r="G16" s="227">
        <v>0</v>
      </c>
      <c r="H16" s="226">
        <f t="shared" si="1"/>
        <v>1</v>
      </c>
      <c r="I16" s="211">
        <v>0</v>
      </c>
      <c r="J16" s="49">
        <v>0</v>
      </c>
      <c r="K16" s="225">
        <f t="shared" si="2"/>
        <v>0</v>
      </c>
      <c r="L16" s="211">
        <v>0</v>
      </c>
      <c r="M16" s="49">
        <v>0</v>
      </c>
      <c r="N16" s="212">
        <f t="shared" si="3"/>
        <v>0</v>
      </c>
      <c r="O16" s="211">
        <v>0</v>
      </c>
      <c r="P16" s="49">
        <v>0</v>
      </c>
      <c r="Q16" s="212">
        <f t="shared" si="4"/>
        <v>0</v>
      </c>
      <c r="R16" s="211">
        <v>0</v>
      </c>
      <c r="S16" s="49">
        <v>0</v>
      </c>
      <c r="T16" s="212">
        <f t="shared" si="5"/>
        <v>0</v>
      </c>
      <c r="U16" s="211">
        <v>0</v>
      </c>
      <c r="V16" s="49">
        <v>0</v>
      </c>
      <c r="W16" s="212">
        <f t="shared" si="6"/>
        <v>0</v>
      </c>
      <c r="X16" s="51">
        <v>0</v>
      </c>
      <c r="Y16" s="224">
        <v>0</v>
      </c>
      <c r="Z16" s="223">
        <f t="shared" si="7"/>
        <v>1</v>
      </c>
      <c r="AA16" s="222">
        <v>0</v>
      </c>
      <c r="AB16" s="221">
        <v>0</v>
      </c>
      <c r="AC16" s="220">
        <f t="shared" si="8"/>
        <v>1</v>
      </c>
      <c r="AD16" s="219">
        <f t="shared" si="9"/>
        <v>0</v>
      </c>
    </row>
    <row r="17" spans="1:30" ht="15.75" thickBot="1">
      <c r="A17" s="377"/>
      <c r="B17" s="198" t="s">
        <v>15</v>
      </c>
      <c r="C17" s="209">
        <f t="shared" si="0"/>
        <v>1</v>
      </c>
      <c r="D17" s="191">
        <v>0</v>
      </c>
      <c r="E17" s="208">
        <v>0</v>
      </c>
      <c r="F17" s="202">
        <v>0</v>
      </c>
      <c r="G17" s="207">
        <v>0</v>
      </c>
      <c r="H17" s="206">
        <f t="shared" si="1"/>
        <v>1</v>
      </c>
      <c r="I17" s="191">
        <v>0</v>
      </c>
      <c r="J17" s="38">
        <v>0</v>
      </c>
      <c r="K17" s="205">
        <f t="shared" si="2"/>
        <v>0</v>
      </c>
      <c r="L17" s="191">
        <v>0</v>
      </c>
      <c r="M17" s="38">
        <v>0</v>
      </c>
      <c r="N17" s="192">
        <f t="shared" si="3"/>
        <v>0</v>
      </c>
      <c r="O17" s="191">
        <v>0</v>
      </c>
      <c r="P17" s="38">
        <v>0</v>
      </c>
      <c r="Q17" s="192">
        <f t="shared" si="4"/>
        <v>0</v>
      </c>
      <c r="R17" s="191">
        <v>0</v>
      </c>
      <c r="S17" s="38">
        <v>0</v>
      </c>
      <c r="T17" s="192">
        <f t="shared" si="5"/>
        <v>0</v>
      </c>
      <c r="U17" s="191">
        <v>0</v>
      </c>
      <c r="V17" s="38">
        <v>0</v>
      </c>
      <c r="W17" s="192">
        <f t="shared" si="6"/>
        <v>0</v>
      </c>
      <c r="X17" s="40">
        <v>0</v>
      </c>
      <c r="Y17" s="204">
        <v>0</v>
      </c>
      <c r="Z17" s="203">
        <f t="shared" si="7"/>
        <v>1</v>
      </c>
      <c r="AA17" s="202">
        <v>0</v>
      </c>
      <c r="AB17" s="201">
        <v>0</v>
      </c>
      <c r="AC17" s="200">
        <f t="shared" si="8"/>
        <v>1</v>
      </c>
      <c r="AD17" s="199">
        <f t="shared" si="9"/>
        <v>0</v>
      </c>
    </row>
    <row r="18" spans="1:30" ht="15">
      <c r="A18" s="377"/>
      <c r="B18" s="178" t="s">
        <v>14</v>
      </c>
      <c r="C18" s="189">
        <f t="shared" si="0"/>
        <v>0.75000000000000011</v>
      </c>
      <c r="D18" s="171">
        <f>SUM(D6:D17)</f>
        <v>191.56875000000002</v>
      </c>
      <c r="E18" s="188">
        <v>0.82964140304096123</v>
      </c>
      <c r="F18" s="182">
        <f>SUM(F6:F17)</f>
        <v>199.04812500000003</v>
      </c>
      <c r="G18" s="187">
        <v>0.86203290305789759</v>
      </c>
      <c r="H18" s="186">
        <f t="shared" si="1"/>
        <v>-3.9042771850836856E-2</v>
      </c>
      <c r="I18" s="171">
        <f t="shared" ref="I18:X18" si="10">SUM(I6:I17)</f>
        <v>255.42500000000001</v>
      </c>
      <c r="J18" s="27">
        <f t="shared" si="10"/>
        <v>265.39749999999998</v>
      </c>
      <c r="K18" s="185">
        <f t="shared" si="10"/>
        <v>-9.9725000000000019</v>
      </c>
      <c r="L18" s="171">
        <f t="shared" si="10"/>
        <v>240.7099999999997</v>
      </c>
      <c r="M18" s="27">
        <f t="shared" si="10"/>
        <v>265.39749999999998</v>
      </c>
      <c r="N18" s="172">
        <f t="shared" si="10"/>
        <v>-24.687500000000341</v>
      </c>
      <c r="O18" s="171">
        <f t="shared" si="10"/>
        <v>14.715000000000343</v>
      </c>
      <c r="P18" s="27">
        <f t="shared" si="10"/>
        <v>0</v>
      </c>
      <c r="Q18" s="172">
        <f t="shared" si="10"/>
        <v>14.715000000000343</v>
      </c>
      <c r="R18" s="171">
        <f t="shared" si="10"/>
        <v>0</v>
      </c>
      <c r="S18" s="27">
        <f t="shared" si="10"/>
        <v>0</v>
      </c>
      <c r="T18" s="172">
        <f t="shared" si="10"/>
        <v>0</v>
      </c>
      <c r="U18" s="171">
        <f t="shared" si="10"/>
        <v>0</v>
      </c>
      <c r="V18" s="27">
        <f t="shared" si="10"/>
        <v>0</v>
      </c>
      <c r="W18" s="172">
        <f t="shared" si="10"/>
        <v>0</v>
      </c>
      <c r="X18" s="29">
        <f t="shared" si="10"/>
        <v>255.42500000000001</v>
      </c>
      <c r="Y18" s="184">
        <v>1.1061885373879481</v>
      </c>
      <c r="Z18" s="183">
        <f t="shared" si="7"/>
        <v>0.75000000000000011</v>
      </c>
      <c r="AA18" s="182">
        <f>SUM(AA6:AA17)</f>
        <v>265.39749999999998</v>
      </c>
      <c r="AB18" s="181">
        <v>1.1493772040771966</v>
      </c>
      <c r="AC18" s="180">
        <f t="shared" si="8"/>
        <v>0.75000000000000011</v>
      </c>
      <c r="AD18" s="179">
        <f>SUM(AD6:AD17)</f>
        <v>-9.9725000000000019</v>
      </c>
    </row>
    <row r="19" spans="1:30" ht="15">
      <c r="A19" s="377"/>
      <c r="B19" s="158" t="s">
        <v>87</v>
      </c>
      <c r="C19" s="169">
        <f t="shared" si="0"/>
        <v>0.75000000000000011</v>
      </c>
      <c r="D19" s="151">
        <f>SUM(D9:D15)</f>
        <v>191.56875000000002</v>
      </c>
      <c r="E19" s="168">
        <v>0.82964140304096123</v>
      </c>
      <c r="F19" s="162">
        <f>SUM(F9:F15)</f>
        <v>199.04812500000003</v>
      </c>
      <c r="G19" s="167">
        <v>0.86203290305789759</v>
      </c>
      <c r="H19" s="166">
        <f t="shared" si="1"/>
        <v>-3.9042771850836856E-2</v>
      </c>
      <c r="I19" s="151">
        <f t="shared" ref="I19:X19" si="11">SUM(I9:I15)</f>
        <v>255.42500000000001</v>
      </c>
      <c r="J19" s="16">
        <f t="shared" si="11"/>
        <v>265.39749999999998</v>
      </c>
      <c r="K19" s="165">
        <f t="shared" si="11"/>
        <v>-9.9725000000000019</v>
      </c>
      <c r="L19" s="151">
        <f t="shared" si="11"/>
        <v>240.7099999999997</v>
      </c>
      <c r="M19" s="16">
        <f t="shared" si="11"/>
        <v>265.39749999999998</v>
      </c>
      <c r="N19" s="152">
        <f t="shared" si="11"/>
        <v>-24.687500000000341</v>
      </c>
      <c r="O19" s="151">
        <f t="shared" si="11"/>
        <v>14.715000000000343</v>
      </c>
      <c r="P19" s="16">
        <f t="shared" si="11"/>
        <v>0</v>
      </c>
      <c r="Q19" s="152">
        <f t="shared" si="11"/>
        <v>14.715000000000343</v>
      </c>
      <c r="R19" s="151">
        <f t="shared" si="11"/>
        <v>0</v>
      </c>
      <c r="S19" s="16">
        <f t="shared" si="11"/>
        <v>0</v>
      </c>
      <c r="T19" s="152">
        <f t="shared" si="11"/>
        <v>0</v>
      </c>
      <c r="U19" s="151">
        <f t="shared" si="11"/>
        <v>0</v>
      </c>
      <c r="V19" s="16">
        <f t="shared" si="11"/>
        <v>0</v>
      </c>
      <c r="W19" s="152">
        <f t="shared" si="11"/>
        <v>0</v>
      </c>
      <c r="X19" s="18">
        <f t="shared" si="11"/>
        <v>255.42500000000001</v>
      </c>
      <c r="Y19" s="164">
        <v>1.1061885373879481</v>
      </c>
      <c r="Z19" s="163">
        <f t="shared" si="7"/>
        <v>0.75000000000000011</v>
      </c>
      <c r="AA19" s="162">
        <f>SUM(AA9:AA15)</f>
        <v>265.39749999999998</v>
      </c>
      <c r="AB19" s="161">
        <v>1.1493772040771966</v>
      </c>
      <c r="AC19" s="160">
        <f t="shared" si="8"/>
        <v>0.75000000000000011</v>
      </c>
      <c r="AD19" s="159">
        <f>SUM(AD9:AD15)</f>
        <v>-9.9725000000000019</v>
      </c>
    </row>
    <row r="20" spans="1:30" ht="15.75" thickBot="1">
      <c r="A20" s="379"/>
      <c r="B20" s="301" t="s">
        <v>86</v>
      </c>
      <c r="C20" s="313">
        <f t="shared" si="0"/>
        <v>1</v>
      </c>
      <c r="D20" s="294">
        <f>SUM(D6:D8,D16:D17)</f>
        <v>0</v>
      </c>
      <c r="E20" s="312">
        <v>0</v>
      </c>
      <c r="F20" s="305">
        <f>SUM(F6:F8,F16:F17)</f>
        <v>0</v>
      </c>
      <c r="G20" s="311">
        <v>0</v>
      </c>
      <c r="H20" s="310">
        <f t="shared" si="1"/>
        <v>1</v>
      </c>
      <c r="I20" s="294">
        <f t="shared" ref="I20:X20" si="12">SUM(I6:I8,I16:I17)</f>
        <v>0</v>
      </c>
      <c r="J20" s="293">
        <f t="shared" si="12"/>
        <v>0</v>
      </c>
      <c r="K20" s="309">
        <f t="shared" si="12"/>
        <v>0</v>
      </c>
      <c r="L20" s="294">
        <f t="shared" si="12"/>
        <v>0</v>
      </c>
      <c r="M20" s="293">
        <f t="shared" si="12"/>
        <v>0</v>
      </c>
      <c r="N20" s="295">
        <f t="shared" si="12"/>
        <v>0</v>
      </c>
      <c r="O20" s="294">
        <f t="shared" si="12"/>
        <v>0</v>
      </c>
      <c r="P20" s="293">
        <f t="shared" si="12"/>
        <v>0</v>
      </c>
      <c r="Q20" s="295">
        <f t="shared" si="12"/>
        <v>0</v>
      </c>
      <c r="R20" s="294">
        <f t="shared" si="12"/>
        <v>0</v>
      </c>
      <c r="S20" s="293">
        <f t="shared" si="12"/>
        <v>0</v>
      </c>
      <c r="T20" s="295">
        <f t="shared" si="12"/>
        <v>0</v>
      </c>
      <c r="U20" s="294">
        <f t="shared" si="12"/>
        <v>0</v>
      </c>
      <c r="V20" s="293">
        <f t="shared" si="12"/>
        <v>0</v>
      </c>
      <c r="W20" s="295">
        <f t="shared" si="12"/>
        <v>0</v>
      </c>
      <c r="X20" s="308">
        <f t="shared" si="12"/>
        <v>0</v>
      </c>
      <c r="Y20" s="307">
        <v>0</v>
      </c>
      <c r="Z20" s="306">
        <f t="shared" si="7"/>
        <v>1</v>
      </c>
      <c r="AA20" s="305">
        <f>SUM(AA6:AA8,AA16:AA17)</f>
        <v>0</v>
      </c>
      <c r="AB20" s="304">
        <v>0</v>
      </c>
      <c r="AC20" s="303">
        <f t="shared" si="8"/>
        <v>1</v>
      </c>
      <c r="AD20" s="302">
        <f>SUM(AD6:AD8,AD16:AD17)</f>
        <v>0</v>
      </c>
    </row>
    <row r="21" spans="1:30" ht="15.75" thickTop="1">
      <c r="A21" s="376" t="s">
        <v>89</v>
      </c>
      <c r="B21" s="280" t="s">
        <v>26</v>
      </c>
      <c r="C21" s="291">
        <f t="shared" si="0"/>
        <v>1</v>
      </c>
      <c r="D21" s="273">
        <v>0</v>
      </c>
      <c r="E21" s="290">
        <v>0</v>
      </c>
      <c r="F21" s="284">
        <v>0</v>
      </c>
      <c r="G21" s="289">
        <v>0</v>
      </c>
      <c r="H21" s="288">
        <f t="shared" si="1"/>
        <v>1</v>
      </c>
      <c r="I21" s="273">
        <v>0</v>
      </c>
      <c r="J21" s="83">
        <v>0</v>
      </c>
      <c r="K21" s="287">
        <f t="shared" ref="K21:K32" si="13">I21-J21</f>
        <v>0</v>
      </c>
      <c r="L21" s="273">
        <v>0</v>
      </c>
      <c r="M21" s="83">
        <v>0</v>
      </c>
      <c r="N21" s="274">
        <f t="shared" ref="N21:N32" si="14">L21-M21</f>
        <v>0</v>
      </c>
      <c r="O21" s="273">
        <v>0</v>
      </c>
      <c r="P21" s="83">
        <v>0</v>
      </c>
      <c r="Q21" s="274">
        <f t="shared" ref="Q21:Q32" si="15">O21-P21</f>
        <v>0</v>
      </c>
      <c r="R21" s="273">
        <v>0</v>
      </c>
      <c r="S21" s="83">
        <v>0</v>
      </c>
      <c r="T21" s="274">
        <f t="shared" ref="T21:T32" si="16">R21-S21</f>
        <v>0</v>
      </c>
      <c r="U21" s="273">
        <v>0</v>
      </c>
      <c r="V21" s="83">
        <v>0</v>
      </c>
      <c r="W21" s="274">
        <f t="shared" ref="W21:W32" si="17">U21-V21</f>
        <v>0</v>
      </c>
      <c r="X21" s="85">
        <v>0</v>
      </c>
      <c r="Y21" s="286">
        <v>0</v>
      </c>
      <c r="Z21" s="285">
        <f t="shared" si="7"/>
        <v>1</v>
      </c>
      <c r="AA21" s="284">
        <v>0</v>
      </c>
      <c r="AB21" s="283">
        <v>0</v>
      </c>
      <c r="AC21" s="282">
        <f t="shared" si="8"/>
        <v>1</v>
      </c>
      <c r="AD21" s="281">
        <f t="shared" ref="AD21:AD32" si="18">X21-AA21</f>
        <v>0</v>
      </c>
    </row>
    <row r="22" spans="1:30" ht="15">
      <c r="A22" s="377"/>
      <c r="B22" s="270" t="s">
        <v>25</v>
      </c>
      <c r="C22" s="269">
        <f t="shared" si="0"/>
        <v>1</v>
      </c>
      <c r="D22" s="251">
        <v>0</v>
      </c>
      <c r="E22" s="268">
        <v>0</v>
      </c>
      <c r="F22" s="262">
        <v>0</v>
      </c>
      <c r="G22" s="267">
        <v>0</v>
      </c>
      <c r="H22" s="266">
        <f t="shared" si="1"/>
        <v>1</v>
      </c>
      <c r="I22" s="251">
        <v>0</v>
      </c>
      <c r="J22" s="61">
        <v>0</v>
      </c>
      <c r="K22" s="265">
        <f t="shared" si="13"/>
        <v>0</v>
      </c>
      <c r="L22" s="251">
        <v>0</v>
      </c>
      <c r="M22" s="61">
        <v>0</v>
      </c>
      <c r="N22" s="252">
        <f t="shared" si="14"/>
        <v>0</v>
      </c>
      <c r="O22" s="251">
        <v>0</v>
      </c>
      <c r="P22" s="61">
        <v>0</v>
      </c>
      <c r="Q22" s="252">
        <f t="shared" si="15"/>
        <v>0</v>
      </c>
      <c r="R22" s="251">
        <v>0</v>
      </c>
      <c r="S22" s="61">
        <v>0</v>
      </c>
      <c r="T22" s="252">
        <f t="shared" si="16"/>
        <v>0</v>
      </c>
      <c r="U22" s="251">
        <v>0</v>
      </c>
      <c r="V22" s="61">
        <v>0</v>
      </c>
      <c r="W22" s="252">
        <f t="shared" si="17"/>
        <v>0</v>
      </c>
      <c r="X22" s="63">
        <v>0</v>
      </c>
      <c r="Y22" s="264">
        <v>0</v>
      </c>
      <c r="Z22" s="263">
        <f t="shared" si="7"/>
        <v>1</v>
      </c>
      <c r="AA22" s="262">
        <v>0</v>
      </c>
      <c r="AB22" s="261">
        <v>0</v>
      </c>
      <c r="AC22" s="260">
        <f t="shared" si="8"/>
        <v>1</v>
      </c>
      <c r="AD22" s="259">
        <f t="shared" si="18"/>
        <v>0</v>
      </c>
    </row>
    <row r="23" spans="1:30" ht="15">
      <c r="A23" s="377"/>
      <c r="B23" s="271" t="s">
        <v>24</v>
      </c>
      <c r="C23" s="249">
        <f t="shared" si="0"/>
        <v>0.75</v>
      </c>
      <c r="D23" s="231">
        <v>7.0000000000000007E-2</v>
      </c>
      <c r="E23" s="248">
        <v>3.0315434126321379E-4</v>
      </c>
      <c r="F23" s="242">
        <v>0</v>
      </c>
      <c r="G23" s="247">
        <v>0</v>
      </c>
      <c r="H23" s="246">
        <f t="shared" si="1"/>
        <v>1</v>
      </c>
      <c r="I23" s="231">
        <v>9.3333333333333338E-2</v>
      </c>
      <c r="J23" s="72">
        <v>0</v>
      </c>
      <c r="K23" s="245">
        <f t="shared" si="13"/>
        <v>9.3333333333333338E-2</v>
      </c>
      <c r="L23" s="231">
        <v>9.3333333333333338E-2</v>
      </c>
      <c r="M23" s="72">
        <v>0</v>
      </c>
      <c r="N23" s="232">
        <f t="shared" si="14"/>
        <v>9.3333333333333338E-2</v>
      </c>
      <c r="O23" s="231">
        <v>0</v>
      </c>
      <c r="P23" s="72">
        <v>0</v>
      </c>
      <c r="Q23" s="232">
        <f t="shared" si="15"/>
        <v>0</v>
      </c>
      <c r="R23" s="231">
        <v>0</v>
      </c>
      <c r="S23" s="72">
        <v>0</v>
      </c>
      <c r="T23" s="232">
        <f t="shared" si="16"/>
        <v>0</v>
      </c>
      <c r="U23" s="231">
        <v>0</v>
      </c>
      <c r="V23" s="72">
        <v>0</v>
      </c>
      <c r="W23" s="232">
        <f t="shared" si="17"/>
        <v>0</v>
      </c>
      <c r="X23" s="74">
        <v>9.3333333333333338E-2</v>
      </c>
      <c r="Y23" s="244">
        <v>4.0420578835095167E-4</v>
      </c>
      <c r="Z23" s="243">
        <f t="shared" si="7"/>
        <v>0.75</v>
      </c>
      <c r="AA23" s="242">
        <v>0</v>
      </c>
      <c r="AB23" s="241">
        <v>0</v>
      </c>
      <c r="AC23" s="240">
        <f t="shared" si="8"/>
        <v>1</v>
      </c>
      <c r="AD23" s="239">
        <f t="shared" si="18"/>
        <v>9.3333333333333338E-2</v>
      </c>
    </row>
    <row r="24" spans="1:30" ht="15">
      <c r="A24" s="377"/>
      <c r="B24" s="218" t="s">
        <v>23</v>
      </c>
      <c r="C24" s="229">
        <f t="shared" si="0"/>
        <v>0.75</v>
      </c>
      <c r="D24" s="211">
        <v>4.586875</v>
      </c>
      <c r="E24" s="228">
        <v>1.9864729558310052E-2</v>
      </c>
      <c r="F24" s="222">
        <v>1.003125</v>
      </c>
      <c r="G24" s="227">
        <v>4.3443099797094474E-3</v>
      </c>
      <c r="H24" s="226">
        <f t="shared" si="1"/>
        <v>0.78130535495299092</v>
      </c>
      <c r="I24" s="211">
        <v>6.1158333333333337</v>
      </c>
      <c r="J24" s="49">
        <v>1.3375000000000001</v>
      </c>
      <c r="K24" s="225">
        <f t="shared" si="13"/>
        <v>4.7783333333333333</v>
      </c>
      <c r="L24" s="211">
        <v>6.1158333333333337</v>
      </c>
      <c r="M24" s="49">
        <v>1.3375000000000001</v>
      </c>
      <c r="N24" s="212">
        <f t="shared" si="14"/>
        <v>4.7783333333333333</v>
      </c>
      <c r="O24" s="211">
        <v>0</v>
      </c>
      <c r="P24" s="49">
        <v>0</v>
      </c>
      <c r="Q24" s="212">
        <f t="shared" si="15"/>
        <v>0</v>
      </c>
      <c r="R24" s="211">
        <v>0</v>
      </c>
      <c r="S24" s="49">
        <v>0</v>
      </c>
      <c r="T24" s="212">
        <f t="shared" si="16"/>
        <v>0</v>
      </c>
      <c r="U24" s="211">
        <v>0</v>
      </c>
      <c r="V24" s="49">
        <v>0</v>
      </c>
      <c r="W24" s="212">
        <f t="shared" si="17"/>
        <v>0</v>
      </c>
      <c r="X24" s="51">
        <v>6.1158333333333337</v>
      </c>
      <c r="Y24" s="224">
        <v>2.6486306077746734E-2</v>
      </c>
      <c r="Z24" s="223">
        <f t="shared" si="7"/>
        <v>0.75</v>
      </c>
      <c r="AA24" s="222">
        <v>1.3375000000000001</v>
      </c>
      <c r="AB24" s="221">
        <v>5.792413306279263E-3</v>
      </c>
      <c r="AC24" s="220">
        <f t="shared" si="8"/>
        <v>0.75</v>
      </c>
      <c r="AD24" s="219">
        <f t="shared" si="18"/>
        <v>4.7783333333333333</v>
      </c>
    </row>
    <row r="25" spans="1:30" ht="15">
      <c r="A25" s="377"/>
      <c r="B25" s="270" t="s">
        <v>22</v>
      </c>
      <c r="C25" s="269">
        <f t="shared" si="0"/>
        <v>0.74999999999999989</v>
      </c>
      <c r="D25" s="251">
        <v>9.8656249999999996</v>
      </c>
      <c r="E25" s="268">
        <v>4.2725814971784182E-2</v>
      </c>
      <c r="F25" s="262">
        <v>10.844999999999999</v>
      </c>
      <c r="G25" s="267">
        <v>4.6967269014279327E-2</v>
      </c>
      <c r="H25" s="266">
        <f t="shared" si="1"/>
        <v>-9.9271460247069926E-2</v>
      </c>
      <c r="I25" s="251">
        <v>13.154166666666669</v>
      </c>
      <c r="J25" s="61">
        <v>14.460000000000003</v>
      </c>
      <c r="K25" s="265">
        <f t="shared" si="13"/>
        <v>-1.3058333333333341</v>
      </c>
      <c r="L25" s="251">
        <v>10.955833333333283</v>
      </c>
      <c r="M25" s="61">
        <v>14.460000000000003</v>
      </c>
      <c r="N25" s="252">
        <f t="shared" si="14"/>
        <v>-3.5041666666667197</v>
      </c>
      <c r="O25" s="251">
        <v>2.1983333333333821</v>
      </c>
      <c r="P25" s="61">
        <v>0</v>
      </c>
      <c r="Q25" s="252">
        <f t="shared" si="15"/>
        <v>2.1983333333333821</v>
      </c>
      <c r="R25" s="251">
        <v>0</v>
      </c>
      <c r="S25" s="61">
        <v>0</v>
      </c>
      <c r="T25" s="252">
        <f t="shared" si="16"/>
        <v>0</v>
      </c>
      <c r="U25" s="251">
        <v>0</v>
      </c>
      <c r="V25" s="61">
        <v>0</v>
      </c>
      <c r="W25" s="252">
        <f t="shared" si="17"/>
        <v>0</v>
      </c>
      <c r="X25" s="63">
        <v>13.154166666666665</v>
      </c>
      <c r="Y25" s="264">
        <v>5.6967753295712242E-2</v>
      </c>
      <c r="Z25" s="263">
        <f t="shared" si="7"/>
        <v>0.75000000000000011</v>
      </c>
      <c r="AA25" s="262">
        <v>14.460000000000003</v>
      </c>
      <c r="AB25" s="261">
        <v>6.2623025352372449E-2</v>
      </c>
      <c r="AC25" s="260">
        <f t="shared" si="8"/>
        <v>0.74999999999999978</v>
      </c>
      <c r="AD25" s="259">
        <f t="shared" si="18"/>
        <v>-1.3058333333333376</v>
      </c>
    </row>
    <row r="26" spans="1:30" ht="15">
      <c r="A26" s="377"/>
      <c r="B26" s="270" t="s">
        <v>21</v>
      </c>
      <c r="C26" s="269">
        <f t="shared" si="0"/>
        <v>0.75</v>
      </c>
      <c r="D26" s="251">
        <v>31.968750000000004</v>
      </c>
      <c r="E26" s="268">
        <v>0.1384495049608338</v>
      </c>
      <c r="F26" s="262">
        <v>38.806875000000005</v>
      </c>
      <c r="G26" s="267">
        <v>0.16806389467298399</v>
      </c>
      <c r="H26" s="266">
        <f t="shared" si="1"/>
        <v>-0.21390029325513199</v>
      </c>
      <c r="I26" s="251">
        <v>42.625000000000007</v>
      </c>
      <c r="J26" s="61">
        <v>51.742500000000007</v>
      </c>
      <c r="K26" s="265">
        <f t="shared" si="13"/>
        <v>-9.1174999999999997</v>
      </c>
      <c r="L26" s="251">
        <v>42.625000000000007</v>
      </c>
      <c r="M26" s="61">
        <v>51.742500000000007</v>
      </c>
      <c r="N26" s="252">
        <f t="shared" si="14"/>
        <v>-9.1174999999999997</v>
      </c>
      <c r="O26" s="251">
        <v>0</v>
      </c>
      <c r="P26" s="61">
        <v>0</v>
      </c>
      <c r="Q26" s="252">
        <f t="shared" si="15"/>
        <v>0</v>
      </c>
      <c r="R26" s="251">
        <v>0</v>
      </c>
      <c r="S26" s="61">
        <v>0</v>
      </c>
      <c r="T26" s="252">
        <f t="shared" si="16"/>
        <v>0</v>
      </c>
      <c r="U26" s="251">
        <v>0</v>
      </c>
      <c r="V26" s="61">
        <v>0</v>
      </c>
      <c r="W26" s="252">
        <f t="shared" si="17"/>
        <v>0</v>
      </c>
      <c r="X26" s="63">
        <v>42.625000000000007</v>
      </c>
      <c r="Y26" s="264">
        <v>0.18459933994777838</v>
      </c>
      <c r="Z26" s="263">
        <f t="shared" si="7"/>
        <v>0.75</v>
      </c>
      <c r="AA26" s="262">
        <v>51.742500000000007</v>
      </c>
      <c r="AB26" s="261">
        <v>0.22408519289731199</v>
      </c>
      <c r="AC26" s="260">
        <f t="shared" si="8"/>
        <v>0.75</v>
      </c>
      <c r="AD26" s="259">
        <f t="shared" si="18"/>
        <v>-9.1174999999999997</v>
      </c>
    </row>
    <row r="27" spans="1:30" ht="15">
      <c r="A27" s="377"/>
      <c r="B27" s="270" t="s">
        <v>20</v>
      </c>
      <c r="C27" s="269">
        <f t="shared" si="0"/>
        <v>0.75000000000000011</v>
      </c>
      <c r="D27" s="251">
        <v>56.881250000000001</v>
      </c>
      <c r="E27" s="268">
        <v>0.24633996962825966</v>
      </c>
      <c r="F27" s="262">
        <v>22.205624999999994</v>
      </c>
      <c r="G27" s="267">
        <v>9.6167594560184977E-2</v>
      </c>
      <c r="H27" s="266">
        <f t="shared" si="1"/>
        <v>0.60961432809581384</v>
      </c>
      <c r="I27" s="251">
        <v>75.841666666666654</v>
      </c>
      <c r="J27" s="61">
        <v>29.607500000000002</v>
      </c>
      <c r="K27" s="265">
        <f t="shared" si="13"/>
        <v>46.234166666666653</v>
      </c>
      <c r="L27" s="251">
        <v>75.841666666666654</v>
      </c>
      <c r="M27" s="61">
        <v>29.607500000000002</v>
      </c>
      <c r="N27" s="252">
        <f t="shared" si="14"/>
        <v>46.234166666666653</v>
      </c>
      <c r="O27" s="251">
        <v>0</v>
      </c>
      <c r="P27" s="61">
        <v>0</v>
      </c>
      <c r="Q27" s="252">
        <f t="shared" si="15"/>
        <v>0</v>
      </c>
      <c r="R27" s="251">
        <v>0</v>
      </c>
      <c r="S27" s="61">
        <v>0</v>
      </c>
      <c r="T27" s="252">
        <f t="shared" si="16"/>
        <v>0</v>
      </c>
      <c r="U27" s="251">
        <v>0</v>
      </c>
      <c r="V27" s="61">
        <v>0</v>
      </c>
      <c r="W27" s="252">
        <f t="shared" si="17"/>
        <v>0</v>
      </c>
      <c r="X27" s="63">
        <v>75.841666666666654</v>
      </c>
      <c r="Y27" s="264">
        <v>0.32845329283767949</v>
      </c>
      <c r="Z27" s="263">
        <f t="shared" si="7"/>
        <v>0.75000000000000011</v>
      </c>
      <c r="AA27" s="262">
        <v>29.607500000000002</v>
      </c>
      <c r="AB27" s="261">
        <v>0.12822345941358002</v>
      </c>
      <c r="AC27" s="260">
        <f t="shared" si="8"/>
        <v>0.74999999999999978</v>
      </c>
      <c r="AD27" s="259">
        <f t="shared" si="18"/>
        <v>46.234166666666653</v>
      </c>
    </row>
    <row r="28" spans="1:30" ht="15">
      <c r="A28" s="377"/>
      <c r="B28" s="270" t="s">
        <v>19</v>
      </c>
      <c r="C28" s="269">
        <f t="shared" si="0"/>
        <v>0.75000000000000011</v>
      </c>
      <c r="D28" s="251">
        <v>49.524999999999999</v>
      </c>
      <c r="E28" s="268">
        <v>0.21448169644372372</v>
      </c>
      <c r="F28" s="262">
        <v>1.7949999999999993</v>
      </c>
      <c r="G28" s="267">
        <v>7.7737434652495494E-3</v>
      </c>
      <c r="H28" s="266">
        <f t="shared" si="1"/>
        <v>0.96375567895002523</v>
      </c>
      <c r="I28" s="251">
        <v>66.033333333333317</v>
      </c>
      <c r="J28" s="61">
        <v>2.3933333333333331</v>
      </c>
      <c r="K28" s="265">
        <f t="shared" si="13"/>
        <v>63.639999999999986</v>
      </c>
      <c r="L28" s="251">
        <v>59.313333333332956</v>
      </c>
      <c r="M28" s="61">
        <v>2.3933333333333331</v>
      </c>
      <c r="N28" s="252">
        <f t="shared" si="14"/>
        <v>56.919999999999625</v>
      </c>
      <c r="O28" s="251">
        <v>6.7200000000003728</v>
      </c>
      <c r="P28" s="61">
        <v>0</v>
      </c>
      <c r="Q28" s="252">
        <f t="shared" si="15"/>
        <v>6.7200000000003728</v>
      </c>
      <c r="R28" s="251">
        <v>0</v>
      </c>
      <c r="S28" s="61">
        <v>0</v>
      </c>
      <c r="T28" s="252">
        <f t="shared" si="16"/>
        <v>0</v>
      </c>
      <c r="U28" s="251">
        <v>0</v>
      </c>
      <c r="V28" s="61">
        <v>0</v>
      </c>
      <c r="W28" s="252">
        <f t="shared" si="17"/>
        <v>0</v>
      </c>
      <c r="X28" s="63">
        <v>66.033333333333331</v>
      </c>
      <c r="Y28" s="264">
        <v>0.2859755952582983</v>
      </c>
      <c r="Z28" s="263">
        <f t="shared" si="7"/>
        <v>0.75</v>
      </c>
      <c r="AA28" s="262">
        <v>2.3933333333333331</v>
      </c>
      <c r="AB28" s="261">
        <v>1.0364991286999402E-2</v>
      </c>
      <c r="AC28" s="260">
        <f t="shared" si="8"/>
        <v>0.74999999999999978</v>
      </c>
      <c r="AD28" s="259">
        <f t="shared" si="18"/>
        <v>63.64</v>
      </c>
    </row>
    <row r="29" spans="1:30" ht="15">
      <c r="A29" s="377"/>
      <c r="B29" s="258" t="s">
        <v>18</v>
      </c>
      <c r="C29" s="269">
        <f t="shared" si="0"/>
        <v>0.74999999999999978</v>
      </c>
      <c r="D29" s="251">
        <v>19.294374999999999</v>
      </c>
      <c r="E29" s="268">
        <v>8.3559622045863133E-2</v>
      </c>
      <c r="F29" s="262">
        <v>5.7437499999999995</v>
      </c>
      <c r="G29" s="267">
        <v>2.4874896394722627E-2</v>
      </c>
      <c r="H29" s="266">
        <f t="shared" si="1"/>
        <v>0.70230961096174405</v>
      </c>
      <c r="I29" s="251">
        <v>25.725833333333338</v>
      </c>
      <c r="J29" s="61">
        <v>7.6583333333333323</v>
      </c>
      <c r="K29" s="265">
        <f t="shared" si="13"/>
        <v>18.067500000000006</v>
      </c>
      <c r="L29" s="251">
        <v>25.725833333333338</v>
      </c>
      <c r="M29" s="61">
        <v>7.6583333333333323</v>
      </c>
      <c r="N29" s="252">
        <f t="shared" si="14"/>
        <v>18.067500000000006</v>
      </c>
      <c r="O29" s="251">
        <v>0</v>
      </c>
      <c r="P29" s="61">
        <v>0</v>
      </c>
      <c r="Q29" s="252">
        <f t="shared" si="15"/>
        <v>0</v>
      </c>
      <c r="R29" s="251">
        <v>0</v>
      </c>
      <c r="S29" s="61">
        <v>0</v>
      </c>
      <c r="T29" s="252">
        <f t="shared" si="16"/>
        <v>0</v>
      </c>
      <c r="U29" s="251">
        <v>0</v>
      </c>
      <c r="V29" s="61">
        <v>0</v>
      </c>
      <c r="W29" s="252">
        <f t="shared" si="17"/>
        <v>0</v>
      </c>
      <c r="X29" s="63">
        <v>25.725833333333338</v>
      </c>
      <c r="Y29" s="264">
        <v>0.1114128293944842</v>
      </c>
      <c r="Z29" s="263">
        <f t="shared" si="7"/>
        <v>0.74999999999999978</v>
      </c>
      <c r="AA29" s="262">
        <v>7.6583333333333323</v>
      </c>
      <c r="AB29" s="261">
        <v>3.3166528526296833E-2</v>
      </c>
      <c r="AC29" s="260">
        <f t="shared" si="8"/>
        <v>0.75</v>
      </c>
      <c r="AD29" s="259">
        <f t="shared" si="18"/>
        <v>18.067500000000006</v>
      </c>
    </row>
    <row r="30" spans="1:30" ht="15">
      <c r="A30" s="377"/>
      <c r="B30" s="238" t="s">
        <v>17</v>
      </c>
      <c r="C30" s="249">
        <f t="shared" si="0"/>
        <v>0.75000000000000011</v>
      </c>
      <c r="D30" s="231">
        <v>2.9306250000000005</v>
      </c>
      <c r="E30" s="248">
        <v>1.2691881305207228E-2</v>
      </c>
      <c r="F30" s="242">
        <v>0.95687500000000025</v>
      </c>
      <c r="G30" s="247">
        <v>4.1440115756605387E-3</v>
      </c>
      <c r="H30" s="246">
        <f t="shared" si="1"/>
        <v>0.67349114949882705</v>
      </c>
      <c r="I30" s="231">
        <v>3.9075000000000002</v>
      </c>
      <c r="J30" s="72">
        <v>1.2758333333333332</v>
      </c>
      <c r="K30" s="245">
        <f t="shared" si="13"/>
        <v>2.6316666666666668</v>
      </c>
      <c r="L30" s="231">
        <v>3.0549999999999873</v>
      </c>
      <c r="M30" s="72">
        <v>1.2758333333333332</v>
      </c>
      <c r="N30" s="232">
        <f t="shared" si="14"/>
        <v>1.7791666666666541</v>
      </c>
      <c r="O30" s="231">
        <v>0.85250000000001258</v>
      </c>
      <c r="P30" s="72">
        <v>0</v>
      </c>
      <c r="Q30" s="232">
        <f t="shared" si="15"/>
        <v>0.85250000000001258</v>
      </c>
      <c r="R30" s="231">
        <v>0</v>
      </c>
      <c r="S30" s="72">
        <v>0</v>
      </c>
      <c r="T30" s="232">
        <f t="shared" si="16"/>
        <v>0</v>
      </c>
      <c r="U30" s="231">
        <v>0</v>
      </c>
      <c r="V30" s="72">
        <v>0</v>
      </c>
      <c r="W30" s="232">
        <f t="shared" si="17"/>
        <v>0</v>
      </c>
      <c r="X30" s="74">
        <v>3.9074999999999998</v>
      </c>
      <c r="Y30" s="244">
        <v>1.6922508406942965E-2</v>
      </c>
      <c r="Z30" s="243">
        <f t="shared" si="7"/>
        <v>0.75000000000000022</v>
      </c>
      <c r="AA30" s="242">
        <v>1.2758333333333332</v>
      </c>
      <c r="AB30" s="241">
        <v>5.5253487675473827E-3</v>
      </c>
      <c r="AC30" s="240">
        <f t="shared" si="8"/>
        <v>0.75000000000000033</v>
      </c>
      <c r="AD30" s="239">
        <f t="shared" si="18"/>
        <v>2.6316666666666668</v>
      </c>
    </row>
    <row r="31" spans="1:30" ht="15">
      <c r="A31" s="377"/>
      <c r="B31" s="218" t="s">
        <v>16</v>
      </c>
      <c r="C31" s="229">
        <f t="shared" si="0"/>
        <v>1</v>
      </c>
      <c r="D31" s="211">
        <v>0</v>
      </c>
      <c r="E31" s="228">
        <v>0</v>
      </c>
      <c r="F31" s="222">
        <v>0</v>
      </c>
      <c r="G31" s="227">
        <v>0</v>
      </c>
      <c r="H31" s="226">
        <f t="shared" si="1"/>
        <v>1</v>
      </c>
      <c r="I31" s="211">
        <v>0</v>
      </c>
      <c r="J31" s="49">
        <v>0</v>
      </c>
      <c r="K31" s="225">
        <f t="shared" si="13"/>
        <v>0</v>
      </c>
      <c r="L31" s="211">
        <v>0</v>
      </c>
      <c r="M31" s="49">
        <v>0</v>
      </c>
      <c r="N31" s="212">
        <f t="shared" si="14"/>
        <v>0</v>
      </c>
      <c r="O31" s="211">
        <v>0</v>
      </c>
      <c r="P31" s="49">
        <v>0</v>
      </c>
      <c r="Q31" s="212">
        <f t="shared" si="15"/>
        <v>0</v>
      </c>
      <c r="R31" s="211">
        <v>0</v>
      </c>
      <c r="S31" s="49">
        <v>0</v>
      </c>
      <c r="T31" s="212">
        <f t="shared" si="16"/>
        <v>0</v>
      </c>
      <c r="U31" s="211">
        <v>0</v>
      </c>
      <c r="V31" s="49">
        <v>0</v>
      </c>
      <c r="W31" s="212">
        <f t="shared" si="17"/>
        <v>0</v>
      </c>
      <c r="X31" s="51">
        <v>0</v>
      </c>
      <c r="Y31" s="224">
        <v>0</v>
      </c>
      <c r="Z31" s="223">
        <f t="shared" si="7"/>
        <v>1</v>
      </c>
      <c r="AA31" s="222">
        <v>0</v>
      </c>
      <c r="AB31" s="221">
        <v>0</v>
      </c>
      <c r="AC31" s="220">
        <f t="shared" si="8"/>
        <v>1</v>
      </c>
      <c r="AD31" s="219">
        <f t="shared" si="18"/>
        <v>0</v>
      </c>
    </row>
    <row r="32" spans="1:30" ht="15.75" thickBot="1">
      <c r="A32" s="377"/>
      <c r="B32" s="198" t="s">
        <v>15</v>
      </c>
      <c r="C32" s="209">
        <f t="shared" si="0"/>
        <v>1</v>
      </c>
      <c r="D32" s="191">
        <v>0</v>
      </c>
      <c r="E32" s="208">
        <v>0</v>
      </c>
      <c r="F32" s="202">
        <v>0</v>
      </c>
      <c r="G32" s="207">
        <v>0</v>
      </c>
      <c r="H32" s="206">
        <f t="shared" si="1"/>
        <v>1</v>
      </c>
      <c r="I32" s="191">
        <v>0</v>
      </c>
      <c r="J32" s="38">
        <v>0</v>
      </c>
      <c r="K32" s="205">
        <f t="shared" si="13"/>
        <v>0</v>
      </c>
      <c r="L32" s="191">
        <v>0</v>
      </c>
      <c r="M32" s="38">
        <v>0</v>
      </c>
      <c r="N32" s="192">
        <f t="shared" si="14"/>
        <v>0</v>
      </c>
      <c r="O32" s="191">
        <v>0</v>
      </c>
      <c r="P32" s="38">
        <v>0</v>
      </c>
      <c r="Q32" s="192">
        <f t="shared" si="15"/>
        <v>0</v>
      </c>
      <c r="R32" s="191">
        <v>0</v>
      </c>
      <c r="S32" s="38">
        <v>0</v>
      </c>
      <c r="T32" s="192">
        <f t="shared" si="16"/>
        <v>0</v>
      </c>
      <c r="U32" s="191">
        <v>0</v>
      </c>
      <c r="V32" s="38">
        <v>0</v>
      </c>
      <c r="W32" s="192">
        <f t="shared" si="17"/>
        <v>0</v>
      </c>
      <c r="X32" s="40">
        <v>0</v>
      </c>
      <c r="Y32" s="204">
        <v>0</v>
      </c>
      <c r="Z32" s="203">
        <f t="shared" si="7"/>
        <v>1</v>
      </c>
      <c r="AA32" s="202">
        <v>0</v>
      </c>
      <c r="AB32" s="201">
        <v>0</v>
      </c>
      <c r="AC32" s="200">
        <f t="shared" si="8"/>
        <v>1</v>
      </c>
      <c r="AD32" s="199">
        <f t="shared" si="18"/>
        <v>0</v>
      </c>
    </row>
    <row r="33" spans="1:30" ht="15">
      <c r="A33" s="377"/>
      <c r="B33" s="178" t="s">
        <v>14</v>
      </c>
      <c r="C33" s="189">
        <f t="shared" si="0"/>
        <v>0.75000000000000022</v>
      </c>
      <c r="D33" s="171">
        <f>SUM(D21:D32)</f>
        <v>175.1225</v>
      </c>
      <c r="E33" s="188">
        <v>0.75841637325524502</v>
      </c>
      <c r="F33" s="182">
        <f>SUM(F21:F32)</f>
        <v>81.356250000000003</v>
      </c>
      <c r="G33" s="187">
        <v>0.35233571966279048</v>
      </c>
      <c r="H33" s="186">
        <f t="shared" si="1"/>
        <v>0.53543234021898956</v>
      </c>
      <c r="I33" s="171">
        <f t="shared" ref="I33:X33" si="19">SUM(I21:I32)</f>
        <v>233.49666666666661</v>
      </c>
      <c r="J33" s="27">
        <f t="shared" si="19"/>
        <v>108.47500000000001</v>
      </c>
      <c r="K33" s="185">
        <f t="shared" si="19"/>
        <v>125.02166666666663</v>
      </c>
      <c r="L33" s="171">
        <f t="shared" si="19"/>
        <v>223.72583333333287</v>
      </c>
      <c r="M33" s="27">
        <f t="shared" si="19"/>
        <v>108.47500000000001</v>
      </c>
      <c r="N33" s="172">
        <f t="shared" si="19"/>
        <v>115.25083333333289</v>
      </c>
      <c r="O33" s="171">
        <f t="shared" si="19"/>
        <v>9.7708333333337691</v>
      </c>
      <c r="P33" s="27">
        <f t="shared" si="19"/>
        <v>0</v>
      </c>
      <c r="Q33" s="172">
        <f t="shared" si="19"/>
        <v>9.7708333333337691</v>
      </c>
      <c r="R33" s="171">
        <f t="shared" si="19"/>
        <v>0</v>
      </c>
      <c r="S33" s="27">
        <f t="shared" si="19"/>
        <v>0</v>
      </c>
      <c r="T33" s="172">
        <f t="shared" si="19"/>
        <v>0</v>
      </c>
      <c r="U33" s="171">
        <f t="shared" si="19"/>
        <v>0</v>
      </c>
      <c r="V33" s="27">
        <f t="shared" si="19"/>
        <v>0</v>
      </c>
      <c r="W33" s="172">
        <f t="shared" si="19"/>
        <v>0</v>
      </c>
      <c r="X33" s="29">
        <f t="shared" si="19"/>
        <v>233.49666666666664</v>
      </c>
      <c r="Y33" s="184">
        <v>1.0112218310069931</v>
      </c>
      <c r="Z33" s="183">
        <f t="shared" si="7"/>
        <v>0.75000000000000011</v>
      </c>
      <c r="AA33" s="182">
        <f>SUM(AA21:AA32)</f>
        <v>108.47500000000001</v>
      </c>
      <c r="AB33" s="181">
        <v>0.46978095955038734</v>
      </c>
      <c r="AC33" s="180">
        <f t="shared" si="8"/>
        <v>0.75</v>
      </c>
      <c r="AD33" s="179">
        <f>SUM(AD21:AD32)</f>
        <v>125.02166666666666</v>
      </c>
    </row>
    <row r="34" spans="1:30" ht="15">
      <c r="A34" s="377"/>
      <c r="B34" s="158" t="s">
        <v>87</v>
      </c>
      <c r="C34" s="169">
        <f t="shared" si="0"/>
        <v>0.75000000000000011</v>
      </c>
      <c r="D34" s="151">
        <f>SUM(D24:D30)</f>
        <v>175.05250000000001</v>
      </c>
      <c r="E34" s="168">
        <v>0.75811321891398176</v>
      </c>
      <c r="F34" s="162">
        <f>SUM(F24:F30)</f>
        <v>81.356250000000003</v>
      </c>
      <c r="G34" s="167">
        <v>0.35233571966279048</v>
      </c>
      <c r="H34" s="166">
        <f t="shared" si="1"/>
        <v>0.53524656888647693</v>
      </c>
      <c r="I34" s="151">
        <f t="shared" ref="I34:X34" si="20">SUM(I24:I30)</f>
        <v>233.40333333333331</v>
      </c>
      <c r="J34" s="16">
        <f t="shared" si="20"/>
        <v>108.47500000000001</v>
      </c>
      <c r="K34" s="165">
        <f t="shared" si="20"/>
        <v>124.9283333333333</v>
      </c>
      <c r="L34" s="151">
        <f t="shared" si="20"/>
        <v>223.63249999999954</v>
      </c>
      <c r="M34" s="16">
        <f t="shared" si="20"/>
        <v>108.47500000000001</v>
      </c>
      <c r="N34" s="152">
        <f t="shared" si="20"/>
        <v>115.15749999999956</v>
      </c>
      <c r="O34" s="151">
        <f t="shared" si="20"/>
        <v>9.7708333333337691</v>
      </c>
      <c r="P34" s="16">
        <f t="shared" si="20"/>
        <v>0</v>
      </c>
      <c r="Q34" s="152">
        <f t="shared" si="20"/>
        <v>9.7708333333337691</v>
      </c>
      <c r="R34" s="151">
        <f t="shared" si="20"/>
        <v>0</v>
      </c>
      <c r="S34" s="16">
        <f t="shared" si="20"/>
        <v>0</v>
      </c>
      <c r="T34" s="152">
        <f t="shared" si="20"/>
        <v>0</v>
      </c>
      <c r="U34" s="151">
        <f t="shared" si="20"/>
        <v>0</v>
      </c>
      <c r="V34" s="16">
        <f t="shared" si="20"/>
        <v>0</v>
      </c>
      <c r="W34" s="152">
        <f t="shared" si="20"/>
        <v>0</v>
      </c>
      <c r="X34" s="18">
        <f t="shared" si="20"/>
        <v>233.40333333333334</v>
      </c>
      <c r="Y34" s="164">
        <v>1.0108176252186423</v>
      </c>
      <c r="Z34" s="163">
        <f t="shared" si="7"/>
        <v>0.75</v>
      </c>
      <c r="AA34" s="162">
        <f>SUM(AA24:AA30)</f>
        <v>108.47500000000001</v>
      </c>
      <c r="AB34" s="161">
        <v>0.46978095955038734</v>
      </c>
      <c r="AC34" s="160">
        <f t="shared" si="8"/>
        <v>0.75</v>
      </c>
      <c r="AD34" s="159">
        <f>SUM(AD24:AD30)</f>
        <v>124.92833333333333</v>
      </c>
    </row>
    <row r="35" spans="1:30" ht="15.75" thickBot="1">
      <c r="A35" s="379"/>
      <c r="B35" s="301" t="s">
        <v>86</v>
      </c>
      <c r="C35" s="313">
        <f t="shared" si="0"/>
        <v>0.75</v>
      </c>
      <c r="D35" s="294">
        <f>SUM(D21:D23,D31:D32)</f>
        <v>7.0000000000000007E-2</v>
      </c>
      <c r="E35" s="312">
        <v>3.0315434126321379E-4</v>
      </c>
      <c r="F35" s="305">
        <f>SUM(F21:F23,F31:F32)</f>
        <v>0</v>
      </c>
      <c r="G35" s="311">
        <v>0</v>
      </c>
      <c r="H35" s="310">
        <f t="shared" si="1"/>
        <v>1</v>
      </c>
      <c r="I35" s="294">
        <f t="shared" ref="I35:X35" si="21">SUM(I21:I23,I31:I32)</f>
        <v>9.3333333333333338E-2</v>
      </c>
      <c r="J35" s="293">
        <f t="shared" si="21"/>
        <v>0</v>
      </c>
      <c r="K35" s="309">
        <f t="shared" si="21"/>
        <v>9.3333333333333338E-2</v>
      </c>
      <c r="L35" s="294">
        <f t="shared" si="21"/>
        <v>9.3333333333333338E-2</v>
      </c>
      <c r="M35" s="293">
        <f t="shared" si="21"/>
        <v>0</v>
      </c>
      <c r="N35" s="295">
        <f t="shared" si="21"/>
        <v>9.3333333333333338E-2</v>
      </c>
      <c r="O35" s="294">
        <f t="shared" si="21"/>
        <v>0</v>
      </c>
      <c r="P35" s="293">
        <f t="shared" si="21"/>
        <v>0</v>
      </c>
      <c r="Q35" s="295">
        <f t="shared" si="21"/>
        <v>0</v>
      </c>
      <c r="R35" s="294">
        <f t="shared" si="21"/>
        <v>0</v>
      </c>
      <c r="S35" s="293">
        <f t="shared" si="21"/>
        <v>0</v>
      </c>
      <c r="T35" s="295">
        <f t="shared" si="21"/>
        <v>0</v>
      </c>
      <c r="U35" s="294">
        <f t="shared" si="21"/>
        <v>0</v>
      </c>
      <c r="V35" s="293">
        <f t="shared" si="21"/>
        <v>0</v>
      </c>
      <c r="W35" s="295">
        <f t="shared" si="21"/>
        <v>0</v>
      </c>
      <c r="X35" s="308">
        <f t="shared" si="21"/>
        <v>9.3333333333333338E-2</v>
      </c>
      <c r="Y35" s="307">
        <v>4.0420578835095167E-4</v>
      </c>
      <c r="Z35" s="306">
        <f t="shared" si="7"/>
        <v>0.75</v>
      </c>
      <c r="AA35" s="305">
        <f>SUM(AA21:AA23,AA31:AA32)</f>
        <v>0</v>
      </c>
      <c r="AB35" s="304">
        <v>0</v>
      </c>
      <c r="AC35" s="303">
        <f t="shared" si="8"/>
        <v>1</v>
      </c>
      <c r="AD35" s="302">
        <f>SUM(AD21:AD23,AD31:AD32)</f>
        <v>9.3333333333333338E-2</v>
      </c>
    </row>
    <row r="36" spans="1:30" ht="15.75" thickTop="1">
      <c r="A36" s="376" t="s">
        <v>88</v>
      </c>
      <c r="B36" s="280" t="s">
        <v>26</v>
      </c>
      <c r="C36" s="291">
        <f t="shared" si="0"/>
        <v>1</v>
      </c>
      <c r="D36" s="273">
        <v>0</v>
      </c>
      <c r="E36" s="290">
        <v>0</v>
      </c>
      <c r="F36" s="284">
        <v>0</v>
      </c>
      <c r="G36" s="289">
        <v>0</v>
      </c>
      <c r="H36" s="288">
        <f t="shared" si="1"/>
        <v>1</v>
      </c>
      <c r="I36" s="273">
        <v>0</v>
      </c>
      <c r="J36" s="83">
        <v>0</v>
      </c>
      <c r="K36" s="287">
        <f t="shared" ref="K36:K47" si="22">I36-J36</f>
        <v>0</v>
      </c>
      <c r="L36" s="273">
        <v>0</v>
      </c>
      <c r="M36" s="83">
        <v>0</v>
      </c>
      <c r="N36" s="274">
        <f t="shared" ref="N36:N47" si="23">L36-M36</f>
        <v>0</v>
      </c>
      <c r="O36" s="273">
        <v>0</v>
      </c>
      <c r="P36" s="83">
        <v>0</v>
      </c>
      <c r="Q36" s="274">
        <f t="shared" ref="Q36:Q47" si="24">O36-P36</f>
        <v>0</v>
      </c>
      <c r="R36" s="273">
        <v>0</v>
      </c>
      <c r="S36" s="83">
        <v>0</v>
      </c>
      <c r="T36" s="274">
        <f t="shared" ref="T36:T47" si="25">R36-S36</f>
        <v>0</v>
      </c>
      <c r="U36" s="273">
        <v>0</v>
      </c>
      <c r="V36" s="83">
        <v>0</v>
      </c>
      <c r="W36" s="274">
        <f t="shared" ref="W36:W47" si="26">U36-V36</f>
        <v>0</v>
      </c>
      <c r="X36" s="85">
        <v>0</v>
      </c>
      <c r="Y36" s="286">
        <v>0</v>
      </c>
      <c r="Z36" s="285">
        <f t="shared" si="7"/>
        <v>1</v>
      </c>
      <c r="AA36" s="284">
        <v>0</v>
      </c>
      <c r="AB36" s="283">
        <v>0</v>
      </c>
      <c r="AC36" s="282">
        <f t="shared" si="8"/>
        <v>1</v>
      </c>
      <c r="AD36" s="281">
        <f t="shared" ref="AD36:AD47" si="27">X36-AA36</f>
        <v>0</v>
      </c>
    </row>
    <row r="37" spans="1:30" ht="15">
      <c r="A37" s="377"/>
      <c r="B37" s="270" t="s">
        <v>25</v>
      </c>
      <c r="C37" s="269">
        <f t="shared" si="0"/>
        <v>1</v>
      </c>
      <c r="D37" s="251">
        <v>0</v>
      </c>
      <c r="E37" s="268">
        <v>0</v>
      </c>
      <c r="F37" s="262">
        <v>0</v>
      </c>
      <c r="G37" s="267">
        <v>0</v>
      </c>
      <c r="H37" s="266">
        <f t="shared" si="1"/>
        <v>1</v>
      </c>
      <c r="I37" s="251">
        <v>0</v>
      </c>
      <c r="J37" s="61">
        <v>0</v>
      </c>
      <c r="K37" s="265">
        <f t="shared" si="22"/>
        <v>0</v>
      </c>
      <c r="L37" s="251">
        <v>0</v>
      </c>
      <c r="M37" s="61">
        <v>0</v>
      </c>
      <c r="N37" s="252">
        <f t="shared" si="23"/>
        <v>0</v>
      </c>
      <c r="O37" s="251">
        <v>0</v>
      </c>
      <c r="P37" s="61">
        <v>0</v>
      </c>
      <c r="Q37" s="252">
        <f t="shared" si="24"/>
        <v>0</v>
      </c>
      <c r="R37" s="251">
        <v>0</v>
      </c>
      <c r="S37" s="61">
        <v>0</v>
      </c>
      <c r="T37" s="252">
        <f t="shared" si="25"/>
        <v>0</v>
      </c>
      <c r="U37" s="251">
        <v>0</v>
      </c>
      <c r="V37" s="61">
        <v>0</v>
      </c>
      <c r="W37" s="252">
        <f t="shared" si="26"/>
        <v>0</v>
      </c>
      <c r="X37" s="63">
        <v>0</v>
      </c>
      <c r="Y37" s="264">
        <v>0</v>
      </c>
      <c r="Z37" s="263">
        <f t="shared" si="7"/>
        <v>1</v>
      </c>
      <c r="AA37" s="262">
        <v>0</v>
      </c>
      <c r="AB37" s="261">
        <v>0</v>
      </c>
      <c r="AC37" s="260">
        <f t="shared" si="8"/>
        <v>1</v>
      </c>
      <c r="AD37" s="259">
        <f t="shared" si="27"/>
        <v>0</v>
      </c>
    </row>
    <row r="38" spans="1:30" ht="15">
      <c r="A38" s="377"/>
      <c r="B38" s="271" t="s">
        <v>24</v>
      </c>
      <c r="C38" s="249">
        <f t="shared" si="0"/>
        <v>0.75</v>
      </c>
      <c r="D38" s="231">
        <v>0.114375</v>
      </c>
      <c r="E38" s="248">
        <v>4.9533253974257249E-4</v>
      </c>
      <c r="F38" s="242">
        <v>0</v>
      </c>
      <c r="G38" s="247">
        <v>0</v>
      </c>
      <c r="H38" s="246">
        <f t="shared" si="1"/>
        <v>1</v>
      </c>
      <c r="I38" s="231">
        <v>0.1525</v>
      </c>
      <c r="J38" s="72">
        <v>0</v>
      </c>
      <c r="K38" s="245">
        <f t="shared" si="22"/>
        <v>0.1525</v>
      </c>
      <c r="L38" s="231">
        <v>0.1525</v>
      </c>
      <c r="M38" s="72">
        <v>0</v>
      </c>
      <c r="N38" s="232">
        <f t="shared" si="23"/>
        <v>0.1525</v>
      </c>
      <c r="O38" s="231">
        <v>0</v>
      </c>
      <c r="P38" s="72">
        <v>0</v>
      </c>
      <c r="Q38" s="232">
        <f t="shared" si="24"/>
        <v>0</v>
      </c>
      <c r="R38" s="231">
        <v>0</v>
      </c>
      <c r="S38" s="72">
        <v>0</v>
      </c>
      <c r="T38" s="232">
        <f t="shared" si="25"/>
        <v>0</v>
      </c>
      <c r="U38" s="231">
        <v>0</v>
      </c>
      <c r="V38" s="72">
        <v>0</v>
      </c>
      <c r="W38" s="232">
        <f t="shared" si="26"/>
        <v>0</v>
      </c>
      <c r="X38" s="74">
        <v>0.1525</v>
      </c>
      <c r="Y38" s="244">
        <v>6.6044338632342988E-4</v>
      </c>
      <c r="Z38" s="243">
        <f t="shared" si="7"/>
        <v>0.75</v>
      </c>
      <c r="AA38" s="242">
        <v>0</v>
      </c>
      <c r="AB38" s="241">
        <v>0</v>
      </c>
      <c r="AC38" s="240">
        <f t="shared" si="8"/>
        <v>1</v>
      </c>
      <c r="AD38" s="239">
        <f t="shared" si="27"/>
        <v>0.1525</v>
      </c>
    </row>
    <row r="39" spans="1:30" ht="15">
      <c r="A39" s="377"/>
      <c r="B39" s="218" t="s">
        <v>23</v>
      </c>
      <c r="C39" s="229">
        <f t="shared" si="0"/>
        <v>0.75000000000000011</v>
      </c>
      <c r="D39" s="211">
        <v>6.0112500000000004</v>
      </c>
      <c r="E39" s="228">
        <v>2.6033379055978481E-2</v>
      </c>
      <c r="F39" s="222">
        <v>1.213125</v>
      </c>
      <c r="G39" s="227">
        <v>5.2537730034990879E-3</v>
      </c>
      <c r="H39" s="226">
        <f t="shared" si="1"/>
        <v>0.79819089207735505</v>
      </c>
      <c r="I39" s="211">
        <v>8.0149999999999988</v>
      </c>
      <c r="J39" s="49">
        <v>1.6175000000000002</v>
      </c>
      <c r="K39" s="225">
        <f t="shared" si="22"/>
        <v>6.3974999999999991</v>
      </c>
      <c r="L39" s="211">
        <v>8.0149999999999988</v>
      </c>
      <c r="M39" s="49">
        <v>1.6175000000000002</v>
      </c>
      <c r="N39" s="212">
        <f t="shared" si="23"/>
        <v>6.3974999999999991</v>
      </c>
      <c r="O39" s="211">
        <v>0</v>
      </c>
      <c r="P39" s="49">
        <v>0</v>
      </c>
      <c r="Q39" s="212">
        <f t="shared" si="24"/>
        <v>0</v>
      </c>
      <c r="R39" s="211">
        <v>0</v>
      </c>
      <c r="S39" s="49">
        <v>0</v>
      </c>
      <c r="T39" s="212">
        <f t="shared" si="25"/>
        <v>0</v>
      </c>
      <c r="U39" s="211">
        <v>0</v>
      </c>
      <c r="V39" s="49">
        <v>0</v>
      </c>
      <c r="W39" s="212">
        <f t="shared" si="26"/>
        <v>0</v>
      </c>
      <c r="X39" s="51">
        <v>8.0149999999999988</v>
      </c>
      <c r="Y39" s="224">
        <v>3.4711172074637968E-2</v>
      </c>
      <c r="Z39" s="223">
        <f t="shared" si="7"/>
        <v>0.75000000000000011</v>
      </c>
      <c r="AA39" s="222">
        <v>1.6175000000000002</v>
      </c>
      <c r="AB39" s="221">
        <v>7.0050306713321181E-3</v>
      </c>
      <c r="AC39" s="220">
        <f t="shared" si="8"/>
        <v>0.74999999999999989</v>
      </c>
      <c r="AD39" s="219">
        <f t="shared" si="27"/>
        <v>6.3974999999999991</v>
      </c>
    </row>
    <row r="40" spans="1:30" ht="15">
      <c r="A40" s="377"/>
      <c r="B40" s="270" t="s">
        <v>22</v>
      </c>
      <c r="C40" s="269">
        <f t="shared" si="0"/>
        <v>0.75</v>
      </c>
      <c r="D40" s="251">
        <v>18.811875000000001</v>
      </c>
      <c r="E40" s="268">
        <v>8.147002247929884E-2</v>
      </c>
      <c r="F40" s="262">
        <v>6.4293749999999994</v>
      </c>
      <c r="G40" s="267">
        <v>2.7844184897988209E-2</v>
      </c>
      <c r="H40" s="266">
        <f t="shared" si="1"/>
        <v>0.65822784810126578</v>
      </c>
      <c r="I40" s="251">
        <v>25.0825</v>
      </c>
      <c r="J40" s="61">
        <v>8.5724999999999998</v>
      </c>
      <c r="K40" s="265">
        <f t="shared" si="22"/>
        <v>16.509999999999998</v>
      </c>
      <c r="L40" s="251">
        <v>25.0825</v>
      </c>
      <c r="M40" s="61">
        <v>8.5724999999999998</v>
      </c>
      <c r="N40" s="252">
        <f t="shared" si="23"/>
        <v>16.509999999999998</v>
      </c>
      <c r="O40" s="251">
        <v>0</v>
      </c>
      <c r="P40" s="61">
        <v>0</v>
      </c>
      <c r="Q40" s="252">
        <f t="shared" si="24"/>
        <v>0</v>
      </c>
      <c r="R40" s="251">
        <v>0</v>
      </c>
      <c r="S40" s="61">
        <v>0</v>
      </c>
      <c r="T40" s="252">
        <f t="shared" si="25"/>
        <v>0</v>
      </c>
      <c r="U40" s="251">
        <v>0</v>
      </c>
      <c r="V40" s="61">
        <v>0</v>
      </c>
      <c r="W40" s="252">
        <f t="shared" si="26"/>
        <v>0</v>
      </c>
      <c r="X40" s="63">
        <v>25.0825</v>
      </c>
      <c r="Y40" s="264">
        <v>0.10862669663906512</v>
      </c>
      <c r="Z40" s="263">
        <f t="shared" si="7"/>
        <v>0.75</v>
      </c>
      <c r="AA40" s="262">
        <v>8.5724999999999998</v>
      </c>
      <c r="AB40" s="261">
        <v>3.7125579863984279E-2</v>
      </c>
      <c r="AC40" s="260">
        <f t="shared" si="8"/>
        <v>0.75</v>
      </c>
      <c r="AD40" s="259">
        <f t="shared" si="27"/>
        <v>16.509999999999998</v>
      </c>
    </row>
    <row r="41" spans="1:30" ht="15">
      <c r="A41" s="377"/>
      <c r="B41" s="270" t="s">
        <v>21</v>
      </c>
      <c r="C41" s="269">
        <f t="shared" si="0"/>
        <v>0.75</v>
      </c>
      <c r="D41" s="251">
        <v>32.296875</v>
      </c>
      <c r="E41" s="268">
        <v>0.13987054093550508</v>
      </c>
      <c r="F41" s="262">
        <v>12.79125</v>
      </c>
      <c r="G41" s="267">
        <v>5.5396042395472612E-2</v>
      </c>
      <c r="H41" s="266">
        <f t="shared" si="1"/>
        <v>0.60394775036284476</v>
      </c>
      <c r="I41" s="251">
        <v>43.0625</v>
      </c>
      <c r="J41" s="61">
        <v>17.055</v>
      </c>
      <c r="K41" s="265">
        <f t="shared" si="22"/>
        <v>26.0075</v>
      </c>
      <c r="L41" s="251">
        <v>43.0625</v>
      </c>
      <c r="M41" s="61">
        <v>17.055</v>
      </c>
      <c r="N41" s="252">
        <f t="shared" si="23"/>
        <v>26.0075</v>
      </c>
      <c r="O41" s="251">
        <v>0</v>
      </c>
      <c r="P41" s="61">
        <v>0</v>
      </c>
      <c r="Q41" s="252">
        <f t="shared" si="24"/>
        <v>0</v>
      </c>
      <c r="R41" s="251">
        <v>0</v>
      </c>
      <c r="S41" s="61">
        <v>0</v>
      </c>
      <c r="T41" s="252">
        <f t="shared" si="25"/>
        <v>0</v>
      </c>
      <c r="U41" s="251">
        <v>0</v>
      </c>
      <c r="V41" s="61">
        <v>0</v>
      </c>
      <c r="W41" s="252">
        <f t="shared" si="26"/>
        <v>0</v>
      </c>
      <c r="X41" s="63">
        <v>43.0625</v>
      </c>
      <c r="Y41" s="264">
        <v>0.18649405458067345</v>
      </c>
      <c r="Z41" s="263">
        <f t="shared" si="7"/>
        <v>0.75</v>
      </c>
      <c r="AA41" s="262">
        <v>17.055</v>
      </c>
      <c r="AB41" s="261">
        <v>7.386138986063015E-2</v>
      </c>
      <c r="AC41" s="260">
        <f t="shared" si="8"/>
        <v>0.75</v>
      </c>
      <c r="AD41" s="259">
        <f t="shared" si="27"/>
        <v>26.0075</v>
      </c>
    </row>
    <row r="42" spans="1:30" ht="15">
      <c r="A42" s="377"/>
      <c r="B42" s="270" t="s">
        <v>20</v>
      </c>
      <c r="C42" s="269">
        <f t="shared" si="0"/>
        <v>0.75</v>
      </c>
      <c r="D42" s="251">
        <v>72.241874999999993</v>
      </c>
      <c r="E42" s="268">
        <v>0.31286340038920613</v>
      </c>
      <c r="F42" s="262">
        <v>0.515625</v>
      </c>
      <c r="G42" s="267">
        <v>2.2330565316263512E-3</v>
      </c>
      <c r="H42" s="266">
        <f t="shared" si="1"/>
        <v>0.99286251914142598</v>
      </c>
      <c r="I42" s="251">
        <v>96.322499999999991</v>
      </c>
      <c r="J42" s="61">
        <v>0.68750000000000011</v>
      </c>
      <c r="K42" s="265">
        <f t="shared" si="22"/>
        <v>95.634999999999991</v>
      </c>
      <c r="L42" s="251">
        <v>96.322499999999991</v>
      </c>
      <c r="M42" s="61">
        <v>0.68750000000000011</v>
      </c>
      <c r="N42" s="252">
        <f t="shared" si="23"/>
        <v>95.634999999999991</v>
      </c>
      <c r="O42" s="251">
        <v>0</v>
      </c>
      <c r="P42" s="61">
        <v>0</v>
      </c>
      <c r="Q42" s="252">
        <f t="shared" si="24"/>
        <v>0</v>
      </c>
      <c r="R42" s="251">
        <v>0</v>
      </c>
      <c r="S42" s="61">
        <v>0</v>
      </c>
      <c r="T42" s="252">
        <f t="shared" si="25"/>
        <v>0</v>
      </c>
      <c r="U42" s="251">
        <v>0</v>
      </c>
      <c r="V42" s="61">
        <v>0</v>
      </c>
      <c r="W42" s="252">
        <f t="shared" si="26"/>
        <v>0</v>
      </c>
      <c r="X42" s="63">
        <v>96.322499999999991</v>
      </c>
      <c r="Y42" s="264">
        <v>0.41715120051894145</v>
      </c>
      <c r="Z42" s="263">
        <f t="shared" si="7"/>
        <v>0.75</v>
      </c>
      <c r="AA42" s="262">
        <v>0.68750000000000011</v>
      </c>
      <c r="AB42" s="261">
        <v>2.9774087088351355E-3</v>
      </c>
      <c r="AC42" s="260">
        <f t="shared" si="8"/>
        <v>0.74999999999999989</v>
      </c>
      <c r="AD42" s="259">
        <f t="shared" si="27"/>
        <v>95.634999999999991</v>
      </c>
    </row>
    <row r="43" spans="1:30" ht="15">
      <c r="A43" s="377"/>
      <c r="B43" s="270" t="s">
        <v>19</v>
      </c>
      <c r="C43" s="269">
        <f t="shared" si="0"/>
        <v>0.75</v>
      </c>
      <c r="D43" s="251">
        <v>27.358124999999994</v>
      </c>
      <c r="E43" s="268">
        <v>0.11848191946530939</v>
      </c>
      <c r="F43" s="262">
        <v>0.58499999999999996</v>
      </c>
      <c r="G43" s="267">
        <v>2.5335041376997147E-3</v>
      </c>
      <c r="H43" s="266">
        <f t="shared" si="1"/>
        <v>0.9786169556575971</v>
      </c>
      <c r="I43" s="251">
        <v>36.477499999999992</v>
      </c>
      <c r="J43" s="61">
        <v>0.78</v>
      </c>
      <c r="K43" s="265">
        <f t="shared" si="22"/>
        <v>35.697499999999991</v>
      </c>
      <c r="L43" s="251">
        <v>36.477499999999992</v>
      </c>
      <c r="M43" s="61">
        <v>0.78</v>
      </c>
      <c r="N43" s="252">
        <f t="shared" si="23"/>
        <v>35.697499999999991</v>
      </c>
      <c r="O43" s="251">
        <v>0</v>
      </c>
      <c r="P43" s="61">
        <v>0</v>
      </c>
      <c r="Q43" s="252">
        <f t="shared" si="24"/>
        <v>0</v>
      </c>
      <c r="R43" s="251">
        <v>0</v>
      </c>
      <c r="S43" s="61">
        <v>0</v>
      </c>
      <c r="T43" s="252">
        <f t="shared" si="25"/>
        <v>0</v>
      </c>
      <c r="U43" s="251">
        <v>0</v>
      </c>
      <c r="V43" s="61">
        <v>0</v>
      </c>
      <c r="W43" s="252">
        <f t="shared" si="26"/>
        <v>0</v>
      </c>
      <c r="X43" s="63">
        <v>36.477499999999992</v>
      </c>
      <c r="Y43" s="264">
        <v>0.15797589262041253</v>
      </c>
      <c r="Z43" s="263">
        <f t="shared" si="7"/>
        <v>0.75</v>
      </c>
      <c r="AA43" s="262">
        <v>0.78</v>
      </c>
      <c r="AB43" s="261">
        <v>3.3780055169329534E-3</v>
      </c>
      <c r="AC43" s="260">
        <f t="shared" si="8"/>
        <v>0.74999999999999989</v>
      </c>
      <c r="AD43" s="259">
        <f t="shared" si="27"/>
        <v>35.697499999999991</v>
      </c>
    </row>
    <row r="44" spans="1:30" ht="15">
      <c r="A44" s="377"/>
      <c r="B44" s="258" t="s">
        <v>18</v>
      </c>
      <c r="C44" s="269">
        <f t="shared" si="0"/>
        <v>0.74999999999999989</v>
      </c>
      <c r="D44" s="251">
        <v>20.174999999999997</v>
      </c>
      <c r="E44" s="268">
        <v>8.7373411928361955E-2</v>
      </c>
      <c r="F44" s="262">
        <v>4.1156249999999996</v>
      </c>
      <c r="G44" s="267">
        <v>1.7823851225163057E-2</v>
      </c>
      <c r="H44" s="266">
        <f t="shared" si="1"/>
        <v>0.79600371747211884</v>
      </c>
      <c r="I44" s="251">
        <v>26.9</v>
      </c>
      <c r="J44" s="61">
        <v>5.4874999999999989</v>
      </c>
      <c r="K44" s="265">
        <f t="shared" si="22"/>
        <v>21.412500000000001</v>
      </c>
      <c r="L44" s="251">
        <v>26.9</v>
      </c>
      <c r="M44" s="61">
        <v>5.4874999999999989</v>
      </c>
      <c r="N44" s="252">
        <f t="shared" si="23"/>
        <v>21.412500000000001</v>
      </c>
      <c r="O44" s="251">
        <v>0</v>
      </c>
      <c r="P44" s="61">
        <v>0</v>
      </c>
      <c r="Q44" s="252">
        <f t="shared" si="24"/>
        <v>0</v>
      </c>
      <c r="R44" s="251">
        <v>0</v>
      </c>
      <c r="S44" s="61">
        <v>0</v>
      </c>
      <c r="T44" s="252">
        <f t="shared" si="25"/>
        <v>0</v>
      </c>
      <c r="U44" s="251">
        <v>0</v>
      </c>
      <c r="V44" s="61">
        <v>0</v>
      </c>
      <c r="W44" s="252">
        <f t="shared" si="26"/>
        <v>0</v>
      </c>
      <c r="X44" s="63">
        <v>26.9</v>
      </c>
      <c r="Y44" s="264">
        <v>0.11649788257114928</v>
      </c>
      <c r="Z44" s="263">
        <f t="shared" si="7"/>
        <v>0.74999999999999989</v>
      </c>
      <c r="AA44" s="262">
        <v>5.4874999999999989</v>
      </c>
      <c r="AB44" s="261">
        <v>2.3765134966884073E-2</v>
      </c>
      <c r="AC44" s="260">
        <f t="shared" si="8"/>
        <v>0.75000000000000011</v>
      </c>
      <c r="AD44" s="259">
        <f t="shared" si="27"/>
        <v>21.412500000000001</v>
      </c>
    </row>
    <row r="45" spans="1:30" ht="15">
      <c r="A45" s="377"/>
      <c r="B45" s="238" t="s">
        <v>17</v>
      </c>
      <c r="C45" s="249">
        <f t="shared" si="0"/>
        <v>0.75</v>
      </c>
      <c r="D45" s="231">
        <v>2.2649999999999997</v>
      </c>
      <c r="E45" s="248">
        <v>9.8092083280168427E-3</v>
      </c>
      <c r="F45" s="242">
        <v>6</v>
      </c>
      <c r="G45" s="247">
        <v>2.5984657822561177E-2</v>
      </c>
      <c r="H45" s="246">
        <f t="shared" si="1"/>
        <v>-1.6490066225165567</v>
      </c>
      <c r="I45" s="231">
        <v>3.0199999999999996</v>
      </c>
      <c r="J45" s="72">
        <v>8</v>
      </c>
      <c r="K45" s="245">
        <f t="shared" si="22"/>
        <v>-4.9800000000000004</v>
      </c>
      <c r="L45" s="231">
        <v>3.0199999999999996</v>
      </c>
      <c r="M45" s="72">
        <v>8</v>
      </c>
      <c r="N45" s="232">
        <f t="shared" si="23"/>
        <v>-4.9800000000000004</v>
      </c>
      <c r="O45" s="231">
        <v>0</v>
      </c>
      <c r="P45" s="72">
        <v>0</v>
      </c>
      <c r="Q45" s="232">
        <f t="shared" si="24"/>
        <v>0</v>
      </c>
      <c r="R45" s="231">
        <v>0</v>
      </c>
      <c r="S45" s="72">
        <v>0</v>
      </c>
      <c r="T45" s="232">
        <f t="shared" si="25"/>
        <v>0</v>
      </c>
      <c r="U45" s="231">
        <v>0</v>
      </c>
      <c r="V45" s="72">
        <v>0</v>
      </c>
      <c r="W45" s="232">
        <f t="shared" si="26"/>
        <v>0</v>
      </c>
      <c r="X45" s="74">
        <v>3.0199999999999996</v>
      </c>
      <c r="Y45" s="244">
        <v>1.3078944437355791E-2</v>
      </c>
      <c r="Z45" s="243">
        <f t="shared" si="7"/>
        <v>0.75</v>
      </c>
      <c r="AA45" s="242">
        <v>8</v>
      </c>
      <c r="AB45" s="241">
        <v>3.4646210430081571E-2</v>
      </c>
      <c r="AC45" s="240">
        <f t="shared" si="8"/>
        <v>0.75</v>
      </c>
      <c r="AD45" s="239">
        <f t="shared" si="27"/>
        <v>-4.9800000000000004</v>
      </c>
    </row>
    <row r="46" spans="1:30" ht="15">
      <c r="A46" s="377"/>
      <c r="B46" s="218" t="s">
        <v>16</v>
      </c>
      <c r="C46" s="229">
        <f t="shared" si="0"/>
        <v>1</v>
      </c>
      <c r="D46" s="211">
        <v>0</v>
      </c>
      <c r="E46" s="228">
        <v>0</v>
      </c>
      <c r="F46" s="222">
        <v>0</v>
      </c>
      <c r="G46" s="227">
        <v>0</v>
      </c>
      <c r="H46" s="226">
        <f t="shared" si="1"/>
        <v>1</v>
      </c>
      <c r="I46" s="211">
        <v>0</v>
      </c>
      <c r="J46" s="49">
        <v>0</v>
      </c>
      <c r="K46" s="225">
        <f t="shared" si="22"/>
        <v>0</v>
      </c>
      <c r="L46" s="211">
        <v>0</v>
      </c>
      <c r="M46" s="49">
        <v>0</v>
      </c>
      <c r="N46" s="212">
        <f t="shared" si="23"/>
        <v>0</v>
      </c>
      <c r="O46" s="211">
        <v>0</v>
      </c>
      <c r="P46" s="49">
        <v>0</v>
      </c>
      <c r="Q46" s="212">
        <f t="shared" si="24"/>
        <v>0</v>
      </c>
      <c r="R46" s="211">
        <v>0</v>
      </c>
      <c r="S46" s="49">
        <v>0</v>
      </c>
      <c r="T46" s="212">
        <f t="shared" si="25"/>
        <v>0</v>
      </c>
      <c r="U46" s="211">
        <v>0</v>
      </c>
      <c r="V46" s="49">
        <v>0</v>
      </c>
      <c r="W46" s="212">
        <f t="shared" si="26"/>
        <v>0</v>
      </c>
      <c r="X46" s="51">
        <v>0</v>
      </c>
      <c r="Y46" s="224">
        <v>0</v>
      </c>
      <c r="Z46" s="223">
        <f t="shared" si="7"/>
        <v>1</v>
      </c>
      <c r="AA46" s="222">
        <v>0</v>
      </c>
      <c r="AB46" s="221">
        <v>0</v>
      </c>
      <c r="AC46" s="220">
        <f t="shared" si="8"/>
        <v>1</v>
      </c>
      <c r="AD46" s="219">
        <f t="shared" si="27"/>
        <v>0</v>
      </c>
    </row>
    <row r="47" spans="1:30" ht="15.75" thickBot="1">
      <c r="A47" s="377"/>
      <c r="B47" s="198" t="s">
        <v>15</v>
      </c>
      <c r="C47" s="209">
        <f t="shared" si="0"/>
        <v>1</v>
      </c>
      <c r="D47" s="191">
        <v>0</v>
      </c>
      <c r="E47" s="208">
        <v>0</v>
      </c>
      <c r="F47" s="202">
        <v>0</v>
      </c>
      <c r="G47" s="207">
        <v>0</v>
      </c>
      <c r="H47" s="206">
        <f t="shared" si="1"/>
        <v>1</v>
      </c>
      <c r="I47" s="191">
        <v>0</v>
      </c>
      <c r="J47" s="38">
        <v>0</v>
      </c>
      <c r="K47" s="205">
        <f t="shared" si="22"/>
        <v>0</v>
      </c>
      <c r="L47" s="191">
        <v>0</v>
      </c>
      <c r="M47" s="38">
        <v>0</v>
      </c>
      <c r="N47" s="192">
        <f t="shared" si="23"/>
        <v>0</v>
      </c>
      <c r="O47" s="191">
        <v>0</v>
      </c>
      <c r="P47" s="38">
        <v>0</v>
      </c>
      <c r="Q47" s="192">
        <f t="shared" si="24"/>
        <v>0</v>
      </c>
      <c r="R47" s="191">
        <v>0</v>
      </c>
      <c r="S47" s="38">
        <v>0</v>
      </c>
      <c r="T47" s="192">
        <f t="shared" si="25"/>
        <v>0</v>
      </c>
      <c r="U47" s="191">
        <v>0</v>
      </c>
      <c r="V47" s="38">
        <v>0</v>
      </c>
      <c r="W47" s="192">
        <f t="shared" si="26"/>
        <v>0</v>
      </c>
      <c r="X47" s="40">
        <v>0</v>
      </c>
      <c r="Y47" s="204">
        <v>0</v>
      </c>
      <c r="Z47" s="203">
        <f t="shared" si="7"/>
        <v>1</v>
      </c>
      <c r="AA47" s="202">
        <v>0</v>
      </c>
      <c r="AB47" s="201">
        <v>0</v>
      </c>
      <c r="AC47" s="200">
        <f t="shared" si="8"/>
        <v>1</v>
      </c>
      <c r="AD47" s="199">
        <f t="shared" si="27"/>
        <v>0</v>
      </c>
    </row>
    <row r="48" spans="1:30" ht="15">
      <c r="A48" s="377"/>
      <c r="B48" s="178" t="s">
        <v>14</v>
      </c>
      <c r="C48" s="189">
        <f t="shared" si="0"/>
        <v>0.74999999999999989</v>
      </c>
      <c r="D48" s="171">
        <f>SUM(D36:D47)</f>
        <v>179.27437499999996</v>
      </c>
      <c r="E48" s="188">
        <v>0.77639721512141924</v>
      </c>
      <c r="F48" s="182">
        <f>SUM(F36:F47)</f>
        <v>31.65</v>
      </c>
      <c r="G48" s="187">
        <v>0.1370690700140102</v>
      </c>
      <c r="H48" s="186">
        <f t="shared" si="1"/>
        <v>0.82345496951251396</v>
      </c>
      <c r="I48" s="171">
        <f t="shared" ref="I48:X48" si="28">SUM(I36:I47)</f>
        <v>239.0325</v>
      </c>
      <c r="J48" s="27">
        <f t="shared" si="28"/>
        <v>42.199999999999996</v>
      </c>
      <c r="K48" s="185">
        <f t="shared" si="28"/>
        <v>196.83249999999998</v>
      </c>
      <c r="L48" s="171">
        <f t="shared" si="28"/>
        <v>239.0325</v>
      </c>
      <c r="M48" s="27">
        <f t="shared" si="28"/>
        <v>42.199999999999996</v>
      </c>
      <c r="N48" s="172">
        <f t="shared" si="28"/>
        <v>196.83249999999998</v>
      </c>
      <c r="O48" s="171">
        <f t="shared" si="28"/>
        <v>0</v>
      </c>
      <c r="P48" s="27">
        <f t="shared" si="28"/>
        <v>0</v>
      </c>
      <c r="Q48" s="172">
        <f t="shared" si="28"/>
        <v>0</v>
      </c>
      <c r="R48" s="171">
        <f t="shared" si="28"/>
        <v>0</v>
      </c>
      <c r="S48" s="27">
        <f t="shared" si="28"/>
        <v>0</v>
      </c>
      <c r="T48" s="172">
        <f t="shared" si="28"/>
        <v>0</v>
      </c>
      <c r="U48" s="171">
        <f t="shared" si="28"/>
        <v>0</v>
      </c>
      <c r="V48" s="27">
        <f t="shared" si="28"/>
        <v>0</v>
      </c>
      <c r="W48" s="172">
        <f t="shared" si="28"/>
        <v>0</v>
      </c>
      <c r="X48" s="29">
        <f t="shared" si="28"/>
        <v>239.0325</v>
      </c>
      <c r="Y48" s="184">
        <v>1.0351962868285591</v>
      </c>
      <c r="Z48" s="183">
        <f t="shared" si="7"/>
        <v>0.74999999999999989</v>
      </c>
      <c r="AA48" s="182">
        <f>SUM(AA36:AA47)</f>
        <v>42.199999999999996</v>
      </c>
      <c r="AB48" s="181">
        <v>0.18275876001868027</v>
      </c>
      <c r="AC48" s="180">
        <f t="shared" si="8"/>
        <v>0.75</v>
      </c>
      <c r="AD48" s="179">
        <f>SUM(AD36:AD47)</f>
        <v>196.83249999999998</v>
      </c>
    </row>
    <row r="49" spans="1:30" ht="15">
      <c r="A49" s="377"/>
      <c r="B49" s="158" t="s">
        <v>87</v>
      </c>
      <c r="C49" s="169">
        <f t="shared" si="0"/>
        <v>0.74999999999999989</v>
      </c>
      <c r="D49" s="151">
        <f>SUM(D39:D45)</f>
        <v>179.15999999999997</v>
      </c>
      <c r="E49" s="168">
        <v>0.77590188258167658</v>
      </c>
      <c r="F49" s="162">
        <f>SUM(F39:F45)</f>
        <v>31.65</v>
      </c>
      <c r="G49" s="167">
        <v>0.1370690700140102</v>
      </c>
      <c r="H49" s="166">
        <f t="shared" si="1"/>
        <v>0.82334226389819154</v>
      </c>
      <c r="I49" s="151">
        <f t="shared" ref="I49:X49" si="29">SUM(I39:I45)</f>
        <v>238.88</v>
      </c>
      <c r="J49" s="16">
        <f t="shared" si="29"/>
        <v>42.199999999999996</v>
      </c>
      <c r="K49" s="165">
        <f t="shared" si="29"/>
        <v>196.67999999999998</v>
      </c>
      <c r="L49" s="151">
        <f t="shared" si="29"/>
        <v>238.88</v>
      </c>
      <c r="M49" s="16">
        <f t="shared" si="29"/>
        <v>42.199999999999996</v>
      </c>
      <c r="N49" s="152">
        <f t="shared" si="29"/>
        <v>196.67999999999998</v>
      </c>
      <c r="O49" s="151">
        <f t="shared" si="29"/>
        <v>0</v>
      </c>
      <c r="P49" s="16">
        <f t="shared" si="29"/>
        <v>0</v>
      </c>
      <c r="Q49" s="152">
        <f t="shared" si="29"/>
        <v>0</v>
      </c>
      <c r="R49" s="151">
        <f t="shared" si="29"/>
        <v>0</v>
      </c>
      <c r="S49" s="16">
        <f t="shared" si="29"/>
        <v>0</v>
      </c>
      <c r="T49" s="152">
        <f t="shared" si="29"/>
        <v>0</v>
      </c>
      <c r="U49" s="151">
        <f t="shared" si="29"/>
        <v>0</v>
      </c>
      <c r="V49" s="16">
        <f t="shared" si="29"/>
        <v>0</v>
      </c>
      <c r="W49" s="152">
        <f t="shared" si="29"/>
        <v>0</v>
      </c>
      <c r="X49" s="18">
        <f t="shared" si="29"/>
        <v>238.88</v>
      </c>
      <c r="Y49" s="164">
        <v>1.0345358434422356</v>
      </c>
      <c r="Z49" s="163">
        <f t="shared" si="7"/>
        <v>0.74999999999999989</v>
      </c>
      <c r="AA49" s="162">
        <f>SUM(AA39:AA45)</f>
        <v>42.199999999999996</v>
      </c>
      <c r="AB49" s="161">
        <v>0.18275876001868027</v>
      </c>
      <c r="AC49" s="160">
        <f t="shared" si="8"/>
        <v>0.75</v>
      </c>
      <c r="AD49" s="159">
        <f>SUM(AD39:AD45)</f>
        <v>196.67999999999998</v>
      </c>
    </row>
    <row r="50" spans="1:30" ht="15.75" thickBot="1">
      <c r="A50" s="378"/>
      <c r="B50" s="138" t="s">
        <v>86</v>
      </c>
      <c r="C50" s="149">
        <f t="shared" si="0"/>
        <v>0.75</v>
      </c>
      <c r="D50" s="131">
        <f>SUM(D36:D38,D46:D47)</f>
        <v>0.114375</v>
      </c>
      <c r="E50" s="148">
        <v>4.9533253974257249E-4</v>
      </c>
      <c r="F50" s="142">
        <f>SUM(F36:F38,F46:F47)</f>
        <v>0</v>
      </c>
      <c r="G50" s="147">
        <v>0</v>
      </c>
      <c r="H50" s="146">
        <f t="shared" si="1"/>
        <v>1</v>
      </c>
      <c r="I50" s="131">
        <f t="shared" ref="I50:X50" si="30">SUM(I36:I38,I46:I47)</f>
        <v>0.1525</v>
      </c>
      <c r="J50" s="5">
        <f t="shared" si="30"/>
        <v>0</v>
      </c>
      <c r="K50" s="145">
        <f t="shared" si="30"/>
        <v>0.1525</v>
      </c>
      <c r="L50" s="131">
        <f t="shared" si="30"/>
        <v>0.1525</v>
      </c>
      <c r="M50" s="5">
        <f t="shared" si="30"/>
        <v>0</v>
      </c>
      <c r="N50" s="132">
        <f t="shared" si="30"/>
        <v>0.1525</v>
      </c>
      <c r="O50" s="131">
        <f t="shared" si="30"/>
        <v>0</v>
      </c>
      <c r="P50" s="5">
        <f t="shared" si="30"/>
        <v>0</v>
      </c>
      <c r="Q50" s="132">
        <f t="shared" si="30"/>
        <v>0</v>
      </c>
      <c r="R50" s="131">
        <f t="shared" si="30"/>
        <v>0</v>
      </c>
      <c r="S50" s="5">
        <f t="shared" si="30"/>
        <v>0</v>
      </c>
      <c r="T50" s="132">
        <f t="shared" si="30"/>
        <v>0</v>
      </c>
      <c r="U50" s="131">
        <f t="shared" si="30"/>
        <v>0</v>
      </c>
      <c r="V50" s="5">
        <f t="shared" si="30"/>
        <v>0</v>
      </c>
      <c r="W50" s="132">
        <f t="shared" si="30"/>
        <v>0</v>
      </c>
      <c r="X50" s="7">
        <f t="shared" si="30"/>
        <v>0.1525</v>
      </c>
      <c r="Y50" s="144">
        <v>6.6044338632342988E-4</v>
      </c>
      <c r="Z50" s="143">
        <f t="shared" si="7"/>
        <v>0.75</v>
      </c>
      <c r="AA50" s="142">
        <f>SUM(AA36:AA38,AA46:AA47)</f>
        <v>0</v>
      </c>
      <c r="AB50" s="141">
        <v>0</v>
      </c>
      <c r="AC50" s="140">
        <f t="shared" si="8"/>
        <v>1</v>
      </c>
      <c r="AD50" s="139">
        <f>SUM(AD36:AD38,AD46:AD47)</f>
        <v>0.1525</v>
      </c>
    </row>
    <row r="51" spans="1:30" ht="13.5" thickTop="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c r="A52" s="3"/>
      <c r="B52" s="348" t="s">
        <v>11</v>
      </c>
      <c r="C52" s="349"/>
      <c r="D52" s="349"/>
      <c r="E52" s="349"/>
      <c r="F52" s="349"/>
      <c r="G52" s="349"/>
      <c r="H52" s="349"/>
      <c r="I52" s="349"/>
      <c r="J52" s="349"/>
      <c r="K52" s="349"/>
      <c r="L52" s="349"/>
      <c r="M52" s="349"/>
      <c r="N52" s="349"/>
      <c r="O52" s="349"/>
      <c r="P52" s="349"/>
      <c r="Q52" s="349"/>
      <c r="R52" s="349"/>
      <c r="S52" s="349"/>
      <c r="T52" s="349"/>
      <c r="U52" s="349"/>
      <c r="V52" s="349"/>
      <c r="W52" s="349"/>
      <c r="X52" s="349"/>
      <c r="Y52" s="349"/>
      <c r="Z52" s="349"/>
      <c r="AA52" s="349"/>
      <c r="AB52" s="349"/>
      <c r="AC52" s="349"/>
      <c r="AD52" s="349"/>
    </row>
    <row r="53" spans="1:30">
      <c r="A53" s="2"/>
      <c r="B53" s="348" t="s">
        <v>10</v>
      </c>
      <c r="C53" s="349"/>
      <c r="D53" s="349"/>
      <c r="E53" s="349"/>
      <c r="F53" s="349"/>
      <c r="G53" s="349"/>
      <c r="H53" s="349"/>
      <c r="I53" s="349"/>
      <c r="J53" s="349"/>
      <c r="K53" s="349"/>
      <c r="L53" s="349"/>
      <c r="M53" s="349"/>
      <c r="N53" s="349"/>
      <c r="O53" s="349"/>
      <c r="P53" s="349"/>
      <c r="Q53" s="349"/>
      <c r="R53" s="349"/>
      <c r="S53" s="349"/>
      <c r="T53" s="349"/>
      <c r="U53" s="349"/>
      <c r="V53" s="349"/>
      <c r="W53" s="349"/>
      <c r="X53" s="349"/>
      <c r="Y53" s="349"/>
      <c r="Z53" s="349"/>
      <c r="AA53" s="349"/>
      <c r="AB53" s="349"/>
      <c r="AC53" s="349"/>
      <c r="AD53" s="349"/>
    </row>
    <row r="54" spans="1:30">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c r="A55" s="347" t="s">
        <v>9</v>
      </c>
      <c r="B55" s="347"/>
      <c r="C55" s="347"/>
      <c r="D55" s="347"/>
      <c r="E55" s="347"/>
      <c r="F55" s="347"/>
      <c r="G55" s="347"/>
      <c r="H55" s="347"/>
      <c r="I55" s="347"/>
      <c r="J55" s="347"/>
      <c r="K55" s="347"/>
      <c r="L55" s="347"/>
      <c r="M55" s="347"/>
      <c r="N55" s="347"/>
      <c r="O55" s="347"/>
      <c r="P55" s="347"/>
      <c r="Q55" s="347"/>
      <c r="R55" s="347"/>
      <c r="S55" s="347"/>
      <c r="T55" s="347"/>
      <c r="U55" s="347"/>
      <c r="V55" s="347"/>
      <c r="W55" s="347"/>
      <c r="X55" s="347"/>
      <c r="Y55" s="347"/>
      <c r="Z55" s="347"/>
      <c r="AA55" s="347"/>
      <c r="AB55" s="347"/>
      <c r="AC55" s="347"/>
      <c r="AD55" s="347"/>
    </row>
    <row r="56" spans="1:30">
      <c r="A56" s="356" t="s">
        <v>184</v>
      </c>
      <c r="B56" s="356"/>
      <c r="C56" s="356"/>
      <c r="D56" s="356"/>
      <c r="E56" s="356"/>
      <c r="F56" s="356"/>
      <c r="G56" s="356"/>
      <c r="H56" s="356"/>
      <c r="I56" s="356"/>
      <c r="J56" s="356"/>
      <c r="K56" s="356"/>
      <c r="L56" s="356"/>
      <c r="M56" s="356"/>
      <c r="N56" s="356"/>
      <c r="O56" s="356"/>
      <c r="P56" s="356"/>
      <c r="Q56" s="356"/>
      <c r="R56" s="356"/>
      <c r="S56" s="356"/>
      <c r="T56" s="356"/>
      <c r="U56" s="356"/>
      <c r="V56" s="356"/>
      <c r="W56" s="356"/>
      <c r="X56" s="356"/>
      <c r="Y56" s="356"/>
      <c r="Z56" s="356"/>
      <c r="AA56" s="356"/>
      <c r="AB56" s="356"/>
      <c r="AC56" s="356"/>
      <c r="AD56" s="356"/>
    </row>
    <row r="57" spans="1:30">
      <c r="A57" s="356" t="s">
        <v>185</v>
      </c>
      <c r="B57" s="356"/>
      <c r="C57" s="356"/>
      <c r="D57" s="356"/>
      <c r="E57" s="356"/>
      <c r="F57" s="356"/>
      <c r="G57" s="356"/>
      <c r="H57" s="356"/>
      <c r="I57" s="356"/>
      <c r="J57" s="356"/>
      <c r="K57" s="356"/>
      <c r="L57" s="356"/>
      <c r="M57" s="356"/>
      <c r="N57" s="356"/>
      <c r="O57" s="356"/>
      <c r="P57" s="356"/>
      <c r="Q57" s="356"/>
      <c r="R57" s="356"/>
      <c r="S57" s="356"/>
      <c r="T57" s="356"/>
      <c r="U57" s="356"/>
      <c r="V57" s="356"/>
      <c r="W57" s="356"/>
      <c r="X57" s="356"/>
      <c r="Y57" s="356"/>
      <c r="Z57" s="356"/>
      <c r="AA57" s="356"/>
      <c r="AB57" s="356"/>
      <c r="AC57" s="356"/>
      <c r="AD57" s="356"/>
    </row>
    <row r="58" spans="1:30">
      <c r="A58" s="356" t="s">
        <v>82</v>
      </c>
      <c r="B58" s="356"/>
      <c r="C58" s="356"/>
      <c r="D58" s="356"/>
      <c r="E58" s="356"/>
      <c r="F58" s="356"/>
      <c r="G58" s="356"/>
      <c r="H58" s="356"/>
      <c r="I58" s="356"/>
      <c r="J58" s="356"/>
      <c r="K58" s="356"/>
      <c r="L58" s="356"/>
      <c r="M58" s="356"/>
      <c r="N58" s="356"/>
      <c r="O58" s="356"/>
      <c r="P58" s="356"/>
      <c r="Q58" s="356"/>
      <c r="R58" s="356"/>
      <c r="S58" s="356"/>
      <c r="T58" s="356"/>
      <c r="U58" s="356"/>
      <c r="V58" s="356"/>
      <c r="W58" s="356"/>
      <c r="X58" s="356"/>
      <c r="Y58" s="356"/>
      <c r="Z58" s="356"/>
      <c r="AA58" s="356"/>
      <c r="AB58" s="356"/>
      <c r="AC58" s="356"/>
      <c r="AD58" s="356"/>
    </row>
    <row r="59" spans="1:30">
      <c r="A59" s="356" t="s">
        <v>127</v>
      </c>
      <c r="B59" s="356"/>
      <c r="C59" s="356"/>
      <c r="D59" s="356"/>
      <c r="E59" s="356"/>
      <c r="F59" s="356"/>
      <c r="G59" s="356"/>
      <c r="H59" s="356"/>
      <c r="I59" s="356"/>
      <c r="J59" s="356"/>
      <c r="K59" s="356"/>
      <c r="L59" s="356"/>
      <c r="M59" s="356"/>
      <c r="N59" s="356"/>
      <c r="O59" s="356"/>
      <c r="P59" s="356"/>
      <c r="Q59" s="356"/>
      <c r="R59" s="356"/>
      <c r="S59" s="356"/>
      <c r="T59" s="356"/>
      <c r="U59" s="356"/>
      <c r="V59" s="356"/>
      <c r="W59" s="356"/>
      <c r="X59" s="356"/>
      <c r="Y59" s="356"/>
      <c r="Z59" s="356"/>
      <c r="AA59" s="356"/>
      <c r="AB59" s="356"/>
      <c r="AC59" s="356"/>
      <c r="AD59" s="356"/>
    </row>
    <row r="60" spans="1:30">
      <c r="A60" s="356"/>
      <c r="B60" s="356"/>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row>
    <row r="61" spans="1:30">
      <c r="A61" s="347" t="s">
        <v>6</v>
      </c>
      <c r="B61" s="347"/>
      <c r="C61" s="347"/>
      <c r="D61" s="347"/>
      <c r="E61" s="347"/>
      <c r="F61" s="347"/>
      <c r="G61" s="347"/>
      <c r="H61" s="347"/>
      <c r="I61" s="347"/>
      <c r="J61" s="347"/>
      <c r="K61" s="347"/>
      <c r="L61" s="347"/>
      <c r="M61" s="347"/>
      <c r="N61" s="347"/>
      <c r="O61" s="347"/>
      <c r="P61" s="347"/>
      <c r="Q61" s="347"/>
      <c r="R61" s="347"/>
      <c r="S61" s="347"/>
      <c r="T61" s="347"/>
      <c r="U61" s="347"/>
      <c r="V61" s="347"/>
      <c r="W61" s="347"/>
      <c r="X61" s="347"/>
      <c r="Y61" s="347"/>
      <c r="Z61" s="347"/>
      <c r="AA61" s="347"/>
      <c r="AB61" s="347"/>
      <c r="AC61" s="347"/>
      <c r="AD61" s="347"/>
    </row>
    <row r="62" spans="1:30" ht="12.75" customHeight="1">
      <c r="A62" s="370" t="s">
        <v>76</v>
      </c>
      <c r="B62" s="357"/>
      <c r="C62" s="357"/>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row>
    <row r="63" spans="1:30">
      <c r="A63" s="356"/>
      <c r="B63" s="356"/>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row>
    <row r="64" spans="1:30">
      <c r="A64" s="364" t="s">
        <v>2</v>
      </c>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c r="AC64" s="365"/>
      <c r="AD64" s="366"/>
    </row>
    <row r="65" spans="1:30">
      <c r="A65" s="367" t="s">
        <v>1</v>
      </c>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9"/>
    </row>
    <row r="66" spans="1:30">
      <c r="A66" s="408"/>
      <c r="B66" s="409"/>
      <c r="C66" s="409"/>
      <c r="D66" s="409"/>
      <c r="E66" s="409"/>
      <c r="F66" s="409"/>
      <c r="G66" s="409"/>
      <c r="H66" s="409"/>
      <c r="I66" s="409"/>
      <c r="J66" s="409"/>
      <c r="K66" s="409"/>
      <c r="L66" s="409"/>
      <c r="M66" s="409"/>
      <c r="N66" s="409"/>
      <c r="O66" s="409"/>
      <c r="P66" s="409"/>
      <c r="Q66" s="409"/>
      <c r="R66" s="409"/>
      <c r="S66" s="409"/>
      <c r="T66" s="409"/>
      <c r="U66" s="409"/>
      <c r="V66" s="409"/>
      <c r="W66" s="409"/>
      <c r="X66" s="409"/>
      <c r="Y66" s="409"/>
      <c r="Z66" s="409"/>
      <c r="AA66" s="409"/>
      <c r="AB66" s="409"/>
      <c r="AC66" s="409"/>
      <c r="AD66" s="410"/>
    </row>
    <row r="67" spans="1:30">
      <c r="A67" s="408"/>
      <c r="B67" s="409"/>
      <c r="C67" s="409"/>
      <c r="D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10"/>
    </row>
    <row r="68" spans="1:30">
      <c r="A68" s="367" t="s">
        <v>0</v>
      </c>
      <c r="B68" s="368"/>
      <c r="C68" s="368"/>
      <c r="D68" s="368"/>
      <c r="E68" s="368"/>
      <c r="F68" s="368"/>
      <c r="G68" s="368"/>
      <c r="H68" s="368"/>
      <c r="I68" s="368"/>
      <c r="J68" s="368"/>
      <c r="K68" s="368"/>
      <c r="L68" s="368"/>
      <c r="M68" s="368"/>
      <c r="N68" s="368"/>
      <c r="O68" s="368"/>
      <c r="P68" s="368"/>
      <c r="Q68" s="368"/>
      <c r="R68" s="368"/>
      <c r="S68" s="368"/>
      <c r="T68" s="368"/>
      <c r="U68" s="368"/>
      <c r="V68" s="368"/>
      <c r="W68" s="368"/>
      <c r="X68" s="368"/>
      <c r="Y68" s="368"/>
      <c r="Z68" s="368"/>
      <c r="AA68" s="368"/>
      <c r="AB68" s="368"/>
      <c r="AC68" s="368"/>
      <c r="AD68" s="369"/>
    </row>
    <row r="69" spans="1:30">
      <c r="A69" s="408"/>
      <c r="B69" s="409"/>
      <c r="C69" s="409"/>
      <c r="D69" s="409"/>
      <c r="E69" s="409"/>
      <c r="F69" s="409"/>
      <c r="G69" s="409"/>
      <c r="H69" s="409"/>
      <c r="I69" s="409"/>
      <c r="J69" s="409"/>
      <c r="K69" s="409"/>
      <c r="L69" s="409"/>
      <c r="M69" s="409"/>
      <c r="N69" s="409"/>
      <c r="O69" s="409"/>
      <c r="P69" s="409"/>
      <c r="Q69" s="409"/>
      <c r="R69" s="409"/>
      <c r="S69" s="409"/>
      <c r="T69" s="409"/>
      <c r="U69" s="409"/>
      <c r="V69" s="409"/>
      <c r="W69" s="409"/>
      <c r="X69" s="409"/>
      <c r="Y69" s="409"/>
      <c r="Z69" s="409"/>
      <c r="AA69" s="409"/>
      <c r="AB69" s="409"/>
      <c r="AC69" s="409"/>
      <c r="AD69" s="410"/>
    </row>
    <row r="70" spans="1:30">
      <c r="A70" s="405"/>
      <c r="B70" s="406"/>
      <c r="C70" s="406"/>
      <c r="D70" s="406"/>
      <c r="E70" s="406"/>
      <c r="F70" s="406"/>
      <c r="G70" s="406"/>
      <c r="H70" s="406"/>
      <c r="I70" s="406"/>
      <c r="J70" s="406"/>
      <c r="K70" s="406"/>
      <c r="L70" s="406"/>
      <c r="M70" s="406"/>
      <c r="N70" s="406"/>
      <c r="O70" s="406"/>
      <c r="P70" s="406"/>
      <c r="Q70" s="406"/>
      <c r="R70" s="406"/>
      <c r="S70" s="406"/>
      <c r="T70" s="406"/>
      <c r="U70" s="406"/>
      <c r="V70" s="406"/>
      <c r="W70" s="406"/>
      <c r="X70" s="406"/>
      <c r="Y70" s="406"/>
      <c r="Z70" s="406"/>
      <c r="AA70" s="406"/>
      <c r="AB70" s="406"/>
      <c r="AC70" s="406"/>
      <c r="AD70" s="407"/>
    </row>
  </sheetData>
  <mergeCells count="31">
    <mergeCell ref="A55:AD55"/>
    <mergeCell ref="A65:AD65"/>
    <mergeCell ref="A56:AD56"/>
    <mergeCell ref="A57:AD57"/>
    <mergeCell ref="A58:AD58"/>
    <mergeCell ref="A60:AD60"/>
    <mergeCell ref="A61:AD61"/>
    <mergeCell ref="A62:AD62"/>
    <mergeCell ref="A63:AD63"/>
    <mergeCell ref="A64:AD64"/>
    <mergeCell ref="A59:AD59"/>
    <mergeCell ref="A66:AD66"/>
    <mergeCell ref="A67:AD67"/>
    <mergeCell ref="A68:AD68"/>
    <mergeCell ref="A69:AD69"/>
    <mergeCell ref="A70:AD70"/>
    <mergeCell ref="A6:A20"/>
    <mergeCell ref="A21:A35"/>
    <mergeCell ref="A36:A50"/>
    <mergeCell ref="A3:A5"/>
    <mergeCell ref="B3:B5"/>
    <mergeCell ref="F4:G4"/>
    <mergeCell ref="Z3:Z4"/>
    <mergeCell ref="B52:AD52"/>
    <mergeCell ref="B53:AD53"/>
    <mergeCell ref="C3:C4"/>
    <mergeCell ref="AC3:AC4"/>
    <mergeCell ref="AD3:AD4"/>
    <mergeCell ref="AA3:AB4"/>
    <mergeCell ref="X3:Y4"/>
    <mergeCell ref="D4:E4"/>
  </mergeCells>
  <pageMargins left="0.7" right="0.3" top="0.7" bottom="0.7" header="0.3" footer="0.3"/>
  <pageSetup paperSize="3" scale="61" orientation="landscape" r:id="rId1"/>
  <headerFooter>
    <oddFooter>&amp;L&amp;Z&amp;F
Tab: &amp;A&amp;R&amp;D &amp;T
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130</vt:i4>
      </vt:variant>
      <vt:variant>
        <vt:lpstr>Named Ranges</vt:lpstr>
      </vt:variant>
      <vt:variant>
        <vt:i4>1</vt:i4>
      </vt:variant>
    </vt:vector>
  </HeadingPairs>
  <TitlesOfParts>
    <vt:vector size="131" baseType="lpstr">
      <vt:lpstr>999411</vt:lpstr>
      <vt:lpstr>999411Graphs</vt:lpstr>
      <vt:lpstr>481500</vt:lpstr>
      <vt:lpstr>481500Graphs</vt:lpstr>
      <vt:lpstr>483300</vt:lpstr>
      <vt:lpstr>483300Graphs</vt:lpstr>
      <vt:lpstr>487900</vt:lpstr>
      <vt:lpstr>487900Graphs</vt:lpstr>
      <vt:lpstr>999430</vt:lpstr>
      <vt:lpstr>999430Graphs</vt:lpstr>
      <vt:lpstr>999418</vt:lpstr>
      <vt:lpstr>999418Graphs</vt:lpstr>
      <vt:lpstr>487600</vt:lpstr>
      <vt:lpstr>487600Graphs</vt:lpstr>
      <vt:lpstr>999412</vt:lpstr>
      <vt:lpstr>999412Graphs</vt:lpstr>
      <vt:lpstr>352200</vt:lpstr>
      <vt:lpstr>352200Graphs</vt:lpstr>
      <vt:lpstr>353000</vt:lpstr>
      <vt:lpstr>353000Graphs</vt:lpstr>
      <vt:lpstr>351900</vt:lpstr>
      <vt:lpstr>351900Graphs</vt:lpstr>
      <vt:lpstr>351500</vt:lpstr>
      <vt:lpstr>351500Graphs</vt:lpstr>
      <vt:lpstr>354600</vt:lpstr>
      <vt:lpstr>354600Graphs</vt:lpstr>
      <vt:lpstr>354000</vt:lpstr>
      <vt:lpstr>354000Graphs</vt:lpstr>
      <vt:lpstr>356800</vt:lpstr>
      <vt:lpstr>356800Graphs</vt:lpstr>
      <vt:lpstr>999426</vt:lpstr>
      <vt:lpstr>999426Graphs</vt:lpstr>
      <vt:lpstr>999414</vt:lpstr>
      <vt:lpstr>999414Graphs</vt:lpstr>
      <vt:lpstr>6900</vt:lpstr>
      <vt:lpstr>6900Graphs</vt:lpstr>
      <vt:lpstr>8100</vt:lpstr>
      <vt:lpstr>8100Graphs</vt:lpstr>
      <vt:lpstr>TotalFIIP</vt:lpstr>
      <vt:lpstr>TotalFIIPGraphs</vt:lpstr>
      <vt:lpstr>UpperMissionCreek</vt:lpstr>
      <vt:lpstr>UpperMissionCreekGraphs</vt:lpstr>
      <vt:lpstr>ColdCr</vt:lpstr>
      <vt:lpstr>ColdCrGraphs</vt:lpstr>
      <vt:lpstr>DCLateral</vt:lpstr>
      <vt:lpstr>DCLateralGraphs</vt:lpstr>
      <vt:lpstr>MissionF</vt:lpstr>
      <vt:lpstr>MissionFGraphs</vt:lpstr>
      <vt:lpstr>PabloFdrSouth</vt:lpstr>
      <vt:lpstr>PabloFdrSouthGraphs</vt:lpstr>
      <vt:lpstr>MissionB</vt:lpstr>
      <vt:lpstr>MissionBGraphs</vt:lpstr>
      <vt:lpstr>MissionC</vt:lpstr>
      <vt:lpstr>MissionCGraphs</vt:lpstr>
      <vt:lpstr>MissionCrReuse</vt:lpstr>
      <vt:lpstr>MissionCrReuseGraphs</vt:lpstr>
      <vt:lpstr>KickingHorseNinepipeComplex</vt:lpstr>
      <vt:lpstr>KHNComplexGraphs</vt:lpstr>
      <vt:lpstr>KickingHorse</vt:lpstr>
      <vt:lpstr>KickingHorseGraphs</vt:lpstr>
      <vt:lpstr>PostF</vt:lpstr>
      <vt:lpstr>PostFGraphs</vt:lpstr>
      <vt:lpstr>PostCrReuse</vt:lpstr>
      <vt:lpstr>PostCrReuseGraphs</vt:lpstr>
      <vt:lpstr>Dublin</vt:lpstr>
      <vt:lpstr>DublinGraphs</vt:lpstr>
      <vt:lpstr>MissionH</vt:lpstr>
      <vt:lpstr>MissionHGraphs</vt:lpstr>
      <vt:lpstr>KHReuse</vt:lpstr>
      <vt:lpstr>KHReuseGraphs</vt:lpstr>
      <vt:lpstr>Ninepipe</vt:lpstr>
      <vt:lpstr>NinepipeGraphs</vt:lpstr>
      <vt:lpstr>PostA</vt:lpstr>
      <vt:lpstr>PostAGraphs</vt:lpstr>
      <vt:lpstr>PostG</vt:lpstr>
      <vt:lpstr>PostGGraphs</vt:lpstr>
      <vt:lpstr>NinepipeReuse</vt:lpstr>
      <vt:lpstr>NinepipeReuseGraphs</vt:lpstr>
      <vt:lpstr>PostC</vt:lpstr>
      <vt:lpstr>PostCGraphs</vt:lpstr>
      <vt:lpstr>PostDE</vt:lpstr>
      <vt:lpstr>PostDEGraphs</vt:lpstr>
      <vt:lpstr>SCrowFdr</vt:lpstr>
      <vt:lpstr>SCrowFdrGraphs</vt:lpstr>
      <vt:lpstr>CrowPmp</vt:lpstr>
      <vt:lpstr>CrowPmpGraphs</vt:lpstr>
      <vt:lpstr>Moiese</vt:lpstr>
      <vt:lpstr>MoieseGraphs</vt:lpstr>
      <vt:lpstr>Hillside</vt:lpstr>
      <vt:lpstr>HillsideGraphs</vt:lpstr>
      <vt:lpstr>MoieseA</vt:lpstr>
      <vt:lpstr>MoieseAGraphs</vt:lpstr>
      <vt:lpstr>PabloFdrNorth</vt:lpstr>
      <vt:lpstr>PabloFdrNorthGraphs</vt:lpstr>
      <vt:lpstr>PabloFdr</vt:lpstr>
      <vt:lpstr>PabloFdrGraphs</vt:lpstr>
      <vt:lpstr>RonanA</vt:lpstr>
      <vt:lpstr>RonanAGraphs</vt:lpstr>
      <vt:lpstr>ReuseBlNCrow</vt:lpstr>
      <vt:lpstr>ReuseBlNCrowGraphs</vt:lpstr>
      <vt:lpstr>RonanSprReuse</vt:lpstr>
      <vt:lpstr>RonanSprReuseGraphs</vt:lpstr>
      <vt:lpstr>ReuseBlSpr</vt:lpstr>
      <vt:lpstr>ReuseBlSprGraphs</vt:lpstr>
      <vt:lpstr>RonanB</vt:lpstr>
      <vt:lpstr>RonanBGraphs</vt:lpstr>
      <vt:lpstr>ReuseMudCr</vt:lpstr>
      <vt:lpstr>ReuseMudCrGraphs</vt:lpstr>
      <vt:lpstr>PolsonZ</vt:lpstr>
      <vt:lpstr>PolsonZGraphs</vt:lpstr>
      <vt:lpstr>PabloAFJBC</vt:lpstr>
      <vt:lpstr>PabloAFJBCGraphs</vt:lpstr>
      <vt:lpstr>PabloA</vt:lpstr>
      <vt:lpstr>PabloAGraphs</vt:lpstr>
      <vt:lpstr>ReuseHorte</vt:lpstr>
      <vt:lpstr>ReuseHorteGraphs</vt:lpstr>
      <vt:lpstr>ReuseWMiller</vt:lpstr>
      <vt:lpstr>ReuseWMillerGraphs</vt:lpstr>
      <vt:lpstr>ReuseWalchuck</vt:lpstr>
      <vt:lpstr>ReuseWalchuckGraphs</vt:lpstr>
      <vt:lpstr>PolsonFJBC</vt:lpstr>
      <vt:lpstr>PolsonFJBCGraphs</vt:lpstr>
      <vt:lpstr>PolsonC</vt:lpstr>
      <vt:lpstr>PolsonCGraphs</vt:lpstr>
      <vt:lpstr>TwinFdr</vt:lpstr>
      <vt:lpstr>TwinFdrGraphs</vt:lpstr>
      <vt:lpstr>LwrTwin</vt:lpstr>
      <vt:lpstr>LwrTwinGraphs</vt:lpstr>
      <vt:lpstr>PolsonD</vt:lpstr>
      <vt:lpstr>PolsonDGraphs</vt:lpstr>
      <vt:lpstr>TotalFIIP!Print_Area</vt:lpstr>
    </vt:vector>
  </TitlesOfParts>
  <Company>DOWL HKM</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Reusser</dc:creator>
  <cp:lastModifiedBy>Jennifer Reusser</cp:lastModifiedBy>
  <dcterms:created xsi:type="dcterms:W3CDTF">2011-10-12T17:52:53Z</dcterms:created>
  <dcterms:modified xsi:type="dcterms:W3CDTF">2011-10-12T17:57:21Z</dcterms:modified>
</cp:coreProperties>
</file>